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E:\Work\Projects\India GHG Platform\Phase IV\Emission Estimates\Final estimate sheets_Apr 2022\"/>
    </mc:Choice>
  </mc:AlternateContent>
  <xr:revisionPtr revIDLastSave="0" documentId="13_ncr:1_{E12479F0-B7DC-468C-8709-075F9E287F1F}" xr6:coauthVersionLast="47" xr6:coauthVersionMax="47" xr10:uidLastSave="{00000000-0000-0000-0000-000000000000}"/>
  <bookViews>
    <workbookView xWindow="-108" yWindow="-108" windowWidth="23256" windowHeight="12456" tabRatio="827" activeTab="2" xr2:uid="{00000000-000D-0000-FFFF-FFFF00000000}"/>
  </bookViews>
  <sheets>
    <sheet name="Introduction" sheetId="21" r:id="rId1"/>
    <sheet name="Description" sheetId="22" r:id="rId2"/>
    <sheet name="Final Results" sheetId="19" r:id="rId3"/>
    <sheet name="Iron&amp;Steel" sheetId="4" r:id="rId4"/>
    <sheet name="State_Production_Iron&amp;Steel" sheetId="50" r:id="rId5"/>
    <sheet name="Fertilizers" sheetId="5" r:id="rId6"/>
    <sheet name="State_Production_Fertilizer" sheetId="49" r:id="rId7"/>
    <sheet name="Sugar" sheetId="6" r:id="rId8"/>
    <sheet name="State_Production_Sugar" sheetId="47" r:id="rId9"/>
    <sheet name="Coffee" sheetId="7" r:id="rId10"/>
    <sheet name="State Production_Coffee" sheetId="46" r:id="rId11"/>
    <sheet name="Petroleum" sheetId="8" r:id="rId12"/>
    <sheet name="State_Production_Petroleum" sheetId="48" r:id="rId13"/>
    <sheet name="Dairy" sheetId="9" r:id="rId14"/>
    <sheet name="State Production_Dairy" sheetId="45" r:id="rId15"/>
    <sheet name="Meat" sheetId="11" r:id="rId16"/>
    <sheet name="State_Production_Meat" sheetId="44" r:id="rId17"/>
    <sheet name="Pulp &amp; Paper" sheetId="13" r:id="rId18"/>
    <sheet name="State_Production_Pulp &amp; Paper" sheetId="43" r:id="rId19"/>
    <sheet name="Rubber" sheetId="15" r:id="rId20"/>
    <sheet name="State_Production_Rubber" sheetId="42" r:id="rId21"/>
    <sheet name="Tannery" sheetId="16" r:id="rId22"/>
    <sheet name="State_Production_Tannery" sheetId="41" r:id="rId23"/>
    <sheet name="Fish Processing" sheetId="39" r:id="rId24"/>
    <sheet name="State_production_Fish process" sheetId="40" r:id="rId25"/>
    <sheet name="flowsheet" sheetId="17" r:id="rId26"/>
    <sheet name="Methodology" sheetId="36" r:id="rId27"/>
  </sheets>
  <externalReferences>
    <externalReference r:id="rId28"/>
    <externalReference r:id="rId29"/>
    <externalReference r:id="rId30"/>
  </externalReferences>
  <definedNames>
    <definedName name="__123Graph_A" localSheetId="9" hidden="1">[1]EVAREBR!#REF!</definedName>
    <definedName name="__123Graph_A" localSheetId="13" hidden="1">[1]EVAREBR!#REF!</definedName>
    <definedName name="__123Graph_A" localSheetId="5" hidden="1">[1]EVAREBR!#REF!</definedName>
    <definedName name="__123Graph_A" localSheetId="25" hidden="1">[1]EVAREBR!#REF!</definedName>
    <definedName name="__123Graph_A" localSheetId="15" hidden="1">[1]EVAREBR!#REF!</definedName>
    <definedName name="__123Graph_A" localSheetId="11" hidden="1">[1]EVAREBR!#REF!</definedName>
    <definedName name="__123Graph_A" localSheetId="17" hidden="1">[1]EVAREBR!#REF!</definedName>
    <definedName name="__123Graph_A" localSheetId="19" hidden="1">[1]EVAREBR!#REF!</definedName>
    <definedName name="__123Graph_A" localSheetId="10" hidden="1">[1]EVAREBR!#REF!</definedName>
    <definedName name="__123Graph_A" localSheetId="14" hidden="1">[1]EVAREBR!#REF!</definedName>
    <definedName name="__123Graph_A" localSheetId="6" hidden="1">[1]EVAREBR!#REF!</definedName>
    <definedName name="__123Graph_A" localSheetId="24" hidden="1">[1]EVAREBR!#REF!</definedName>
    <definedName name="__123Graph_A" localSheetId="4" hidden="1">[1]EVAREBR!#REF!</definedName>
    <definedName name="__123Graph_A" localSheetId="16" hidden="1">[1]EVAREBR!#REF!</definedName>
    <definedName name="__123Graph_A" localSheetId="12" hidden="1">[1]EVAREBR!#REF!</definedName>
    <definedName name="__123Graph_A" localSheetId="18" hidden="1">[1]EVAREBR!#REF!</definedName>
    <definedName name="__123Graph_A" localSheetId="20" hidden="1">[1]EVAREBR!#REF!</definedName>
    <definedName name="__123Graph_A" localSheetId="8" hidden="1">[1]EVAREBR!#REF!</definedName>
    <definedName name="__123Graph_A" localSheetId="22" hidden="1">[1]EVAREBR!#REF!</definedName>
    <definedName name="__123Graph_A" localSheetId="7" hidden="1">[1]EVAREBR!#REF!</definedName>
    <definedName name="__123Graph_A" localSheetId="21" hidden="1">[1]EVAREBR!#REF!</definedName>
    <definedName name="__123Graph_A" hidden="1">[1]EVAREBR!#REF!</definedName>
    <definedName name="__123Graph_ABRA" localSheetId="9" hidden="1">[1]EVAREBR!#REF!</definedName>
    <definedName name="__123Graph_ABRA" localSheetId="13" hidden="1">[1]EVAREBR!#REF!</definedName>
    <definedName name="__123Graph_ABRA" localSheetId="5" hidden="1">[1]EVAREBR!#REF!</definedName>
    <definedName name="__123Graph_ABRA" localSheetId="15" hidden="1">[1]EVAREBR!#REF!</definedName>
    <definedName name="__123Graph_ABRA" localSheetId="11" hidden="1">[1]EVAREBR!#REF!</definedName>
    <definedName name="__123Graph_ABRA" localSheetId="17" hidden="1">[1]EVAREBR!#REF!</definedName>
    <definedName name="__123Graph_ABRA" localSheetId="19" hidden="1">[1]EVAREBR!#REF!</definedName>
    <definedName name="__123Graph_ABRA" localSheetId="10" hidden="1">[1]EVAREBR!#REF!</definedName>
    <definedName name="__123Graph_ABRA" localSheetId="14" hidden="1">[1]EVAREBR!#REF!</definedName>
    <definedName name="__123Graph_ABRA" localSheetId="6" hidden="1">[1]EVAREBR!#REF!</definedName>
    <definedName name="__123Graph_ABRA" localSheetId="24" hidden="1">[1]EVAREBR!#REF!</definedName>
    <definedName name="__123Graph_ABRA" localSheetId="4" hidden="1">[1]EVAREBR!#REF!</definedName>
    <definedName name="__123Graph_ABRA" localSheetId="16" hidden="1">[1]EVAREBR!#REF!</definedName>
    <definedName name="__123Graph_ABRA" localSheetId="12" hidden="1">[1]EVAREBR!#REF!</definedName>
    <definedName name="__123Graph_ABRA" localSheetId="18" hidden="1">[1]EVAREBR!#REF!</definedName>
    <definedName name="__123Graph_ABRA" localSheetId="20" hidden="1">[1]EVAREBR!#REF!</definedName>
    <definedName name="__123Graph_ABRA" localSheetId="8" hidden="1">[1]EVAREBR!#REF!</definedName>
    <definedName name="__123Graph_ABRA" localSheetId="22" hidden="1">[1]EVAREBR!#REF!</definedName>
    <definedName name="__123Graph_ABRA" localSheetId="7" hidden="1">[1]EVAREBR!#REF!</definedName>
    <definedName name="__123Graph_ABRA" localSheetId="21" hidden="1">[1]EVAREBR!#REF!</definedName>
    <definedName name="__123Graph_ABRA" hidden="1">[1]EVAREBR!#REF!</definedName>
    <definedName name="__123Graph_X" localSheetId="9" hidden="1">#REF!</definedName>
    <definedName name="__123Graph_X" localSheetId="13" hidden="1">#REF!</definedName>
    <definedName name="__123Graph_X" localSheetId="5" hidden="1">#REF!</definedName>
    <definedName name="__123Graph_X" localSheetId="15" hidden="1">#REF!</definedName>
    <definedName name="__123Graph_X" localSheetId="11" hidden="1">#REF!</definedName>
    <definedName name="__123Graph_X" localSheetId="17" hidden="1">#REF!</definedName>
    <definedName name="__123Graph_X" localSheetId="19" hidden="1">#REF!</definedName>
    <definedName name="__123Graph_X" localSheetId="10" hidden="1">#REF!</definedName>
    <definedName name="__123Graph_X" localSheetId="14" hidden="1">#REF!</definedName>
    <definedName name="__123Graph_X" localSheetId="6" hidden="1">#REF!</definedName>
    <definedName name="__123Graph_X" localSheetId="24" hidden="1">#REF!</definedName>
    <definedName name="__123Graph_X" localSheetId="4" hidden="1">#REF!</definedName>
    <definedName name="__123Graph_X" localSheetId="16" hidden="1">#REF!</definedName>
    <definedName name="__123Graph_X" localSheetId="12" hidden="1">#REF!</definedName>
    <definedName name="__123Graph_X" localSheetId="18" hidden="1">#REF!</definedName>
    <definedName name="__123Graph_X" localSheetId="20" hidden="1">#REF!</definedName>
    <definedName name="__123Graph_X" localSheetId="8" hidden="1">#REF!</definedName>
    <definedName name="__123Graph_X" localSheetId="22" hidden="1">#REF!</definedName>
    <definedName name="__123Graph_X" localSheetId="7" hidden="1">#REF!</definedName>
    <definedName name="__123Graph_X" localSheetId="21" hidden="1">#REF!</definedName>
    <definedName name="__123Graph_X" hidden="1">#REF!</definedName>
    <definedName name="__123Graph_XBRA" localSheetId="9" hidden="1">#REF!</definedName>
    <definedName name="__123Graph_XBRA" localSheetId="13" hidden="1">#REF!</definedName>
    <definedName name="__123Graph_XBRA" localSheetId="5" hidden="1">#REF!</definedName>
    <definedName name="__123Graph_XBRA" localSheetId="15" hidden="1">#REF!</definedName>
    <definedName name="__123Graph_XBRA" localSheetId="11" hidden="1">#REF!</definedName>
    <definedName name="__123Graph_XBRA" localSheetId="17" hidden="1">#REF!</definedName>
    <definedName name="__123Graph_XBRA" localSheetId="19" hidden="1">#REF!</definedName>
    <definedName name="__123Graph_XBRA" localSheetId="10" hidden="1">#REF!</definedName>
    <definedName name="__123Graph_XBRA" localSheetId="14" hidden="1">#REF!</definedName>
    <definedName name="__123Graph_XBRA" localSheetId="6" hidden="1">#REF!</definedName>
    <definedName name="__123Graph_XBRA" localSheetId="24" hidden="1">#REF!</definedName>
    <definedName name="__123Graph_XBRA" localSheetId="4" hidden="1">#REF!</definedName>
    <definedName name="__123Graph_XBRA" localSheetId="16" hidden="1">#REF!</definedName>
    <definedName name="__123Graph_XBRA" localSheetId="12" hidden="1">#REF!</definedName>
    <definedName name="__123Graph_XBRA" localSheetId="18" hidden="1">#REF!</definedName>
    <definedName name="__123Graph_XBRA" localSheetId="20" hidden="1">#REF!</definedName>
    <definedName name="__123Graph_XBRA" localSheetId="8" hidden="1">#REF!</definedName>
    <definedName name="__123Graph_XBRA" localSheetId="22" hidden="1">#REF!</definedName>
    <definedName name="__123Graph_XBRA" localSheetId="7" hidden="1">#REF!</definedName>
    <definedName name="__123Graph_XBRA" localSheetId="21" hidden="1">#REF!</definedName>
    <definedName name="__123Graph_XBRA" hidden="1">#REF!</definedName>
    <definedName name="_TAB1">#N/A</definedName>
    <definedName name="_TAB2" localSheetId="9">#REF!</definedName>
    <definedName name="_TAB2" localSheetId="13">#REF!</definedName>
    <definedName name="_TAB2" localSheetId="5">#REF!</definedName>
    <definedName name="_TAB2" localSheetId="15">#REF!</definedName>
    <definedName name="_TAB2" localSheetId="11">#REF!</definedName>
    <definedName name="_TAB2" localSheetId="17">#REF!</definedName>
    <definedName name="_TAB2" localSheetId="19">#REF!</definedName>
    <definedName name="_TAB2" localSheetId="10">#REF!</definedName>
    <definedName name="_TAB2" localSheetId="14">#REF!</definedName>
    <definedName name="_TAB2" localSheetId="6">#REF!</definedName>
    <definedName name="_TAB2" localSheetId="24">#REF!</definedName>
    <definedName name="_TAB2" localSheetId="4">#REF!</definedName>
    <definedName name="_TAB2" localSheetId="16">#REF!</definedName>
    <definedName name="_TAB2" localSheetId="12">#REF!</definedName>
    <definedName name="_TAB2" localSheetId="18">#REF!</definedName>
    <definedName name="_TAB2" localSheetId="20">#REF!</definedName>
    <definedName name="_TAB2" localSheetId="8">#REF!</definedName>
    <definedName name="_TAB2" localSheetId="22">#REF!</definedName>
    <definedName name="_TAB2" localSheetId="7">#REF!</definedName>
    <definedName name="_TAB2" localSheetId="21">#REF!</definedName>
    <definedName name="_TAB2">#REF!</definedName>
    <definedName name="AAAAA" localSheetId="9" hidden="1">[2]EVAREBR!#REF!</definedName>
    <definedName name="AAAAA" localSheetId="13" hidden="1">[2]EVAREBR!#REF!</definedName>
    <definedName name="AAAAA" localSheetId="5" hidden="1">[2]EVAREBR!#REF!</definedName>
    <definedName name="AAAAA" localSheetId="25" hidden="1">[2]EVAREBR!#REF!</definedName>
    <definedName name="AAAAA" localSheetId="15" hidden="1">[2]EVAREBR!#REF!</definedName>
    <definedName name="AAAAA" localSheetId="11" hidden="1">[2]EVAREBR!#REF!</definedName>
    <definedName name="AAAAA" localSheetId="17" hidden="1">[2]EVAREBR!#REF!</definedName>
    <definedName name="AAAAA" localSheetId="19" hidden="1">[2]EVAREBR!#REF!</definedName>
    <definedName name="AAAAA" localSheetId="10" hidden="1">[2]EVAREBR!#REF!</definedName>
    <definedName name="AAAAA" localSheetId="14" hidden="1">[2]EVAREBR!#REF!</definedName>
    <definedName name="AAAAA" localSheetId="6" hidden="1">[2]EVAREBR!#REF!</definedName>
    <definedName name="AAAAA" localSheetId="24" hidden="1">[2]EVAREBR!#REF!</definedName>
    <definedName name="AAAAA" localSheetId="4" hidden="1">[2]EVAREBR!#REF!</definedName>
    <definedName name="AAAAA" localSheetId="16" hidden="1">[2]EVAREBR!#REF!</definedName>
    <definedName name="AAAAA" localSheetId="12" hidden="1">[2]EVAREBR!#REF!</definedName>
    <definedName name="AAAAA" localSheetId="18" hidden="1">[2]EVAREBR!#REF!</definedName>
    <definedName name="AAAAA" localSheetId="20" hidden="1">[2]EVAREBR!#REF!</definedName>
    <definedName name="AAAAA" localSheetId="8" hidden="1">[2]EVAREBR!#REF!</definedName>
    <definedName name="AAAAA" localSheetId="22" hidden="1">[2]EVAREBR!#REF!</definedName>
    <definedName name="AAAAA" localSheetId="7" hidden="1">[2]EVAREBR!#REF!</definedName>
    <definedName name="AAAAA" localSheetId="21" hidden="1">[2]EVAREBR!#REF!</definedName>
    <definedName name="AAAAA" hidden="1">[2]EVAREBR!#REF!</definedName>
    <definedName name="BA_SUL">#N/A</definedName>
    <definedName name="DF" localSheetId="9">[3]MILHO1A!#REF!</definedName>
    <definedName name="DF" localSheetId="13">[3]MILHO1A!#REF!</definedName>
    <definedName name="DF" localSheetId="5">[3]MILHO1A!#REF!</definedName>
    <definedName name="DF" localSheetId="15">[3]MILHO1A!#REF!</definedName>
    <definedName name="DF" localSheetId="11">[3]MILHO1A!#REF!</definedName>
    <definedName name="DF" localSheetId="17">[3]MILHO1A!#REF!</definedName>
    <definedName name="DF" localSheetId="19">[3]MILHO1A!#REF!</definedName>
    <definedName name="DF" localSheetId="10">[3]MILHO1A!#REF!</definedName>
    <definedName name="DF" localSheetId="14">[3]MILHO1A!#REF!</definedName>
    <definedName name="DF" localSheetId="6">[3]MILHO1A!#REF!</definedName>
    <definedName name="DF" localSheetId="24">[3]MILHO1A!#REF!</definedName>
    <definedName name="DF" localSheetId="4">[3]MILHO1A!#REF!</definedName>
    <definedName name="DF" localSheetId="16">[3]MILHO1A!#REF!</definedName>
    <definedName name="DF" localSheetId="12">[3]MILHO1A!#REF!</definedName>
    <definedName name="DF" localSheetId="18">[3]MILHO1A!#REF!</definedName>
    <definedName name="DF" localSheetId="20">[3]MILHO1A!#REF!</definedName>
    <definedName name="DF" localSheetId="8">[3]MILHO1A!#REF!</definedName>
    <definedName name="DF" localSheetId="22">[3]MILHO1A!#REF!</definedName>
    <definedName name="DF" localSheetId="7">[3]MILHO1A!#REF!</definedName>
    <definedName name="DF" localSheetId="21">[3]MILHO1A!#REF!</definedName>
    <definedName name="DF">[3]MILHO1A!#REF!</definedName>
    <definedName name="ES" localSheetId="9">[3]MILHO1A!#REF!</definedName>
    <definedName name="ES" localSheetId="13">[3]MILHO1A!#REF!</definedName>
    <definedName name="ES" localSheetId="5">[3]MILHO1A!#REF!</definedName>
    <definedName name="ES" localSheetId="15">[3]MILHO1A!#REF!</definedName>
    <definedName name="ES" localSheetId="11">[3]MILHO1A!#REF!</definedName>
    <definedName name="ES" localSheetId="17">[3]MILHO1A!#REF!</definedName>
    <definedName name="ES" localSheetId="19">[3]MILHO1A!#REF!</definedName>
    <definedName name="ES" localSheetId="10">[3]MILHO1A!#REF!</definedName>
    <definedName name="ES" localSheetId="14">[3]MILHO1A!#REF!</definedName>
    <definedName name="ES" localSheetId="6">[3]MILHO1A!#REF!</definedName>
    <definedName name="ES" localSheetId="24">[3]MILHO1A!#REF!</definedName>
    <definedName name="ES" localSheetId="4">[3]MILHO1A!#REF!</definedName>
    <definedName name="ES" localSheetId="16">[3]MILHO1A!#REF!</definedName>
    <definedName name="ES" localSheetId="12">[3]MILHO1A!#REF!</definedName>
    <definedName name="ES" localSheetId="18">[3]MILHO1A!#REF!</definedName>
    <definedName name="ES" localSheetId="20">[3]MILHO1A!#REF!</definedName>
    <definedName name="ES" localSheetId="8">[3]MILHO1A!#REF!</definedName>
    <definedName name="ES" localSheetId="22">[3]MILHO1A!#REF!</definedName>
    <definedName name="ES" localSheetId="7">[3]MILHO1A!#REF!</definedName>
    <definedName name="ES" localSheetId="21">[3]MILHO1A!#REF!</definedName>
    <definedName name="ES">[3]MILHO1A!#REF!</definedName>
    <definedName name="GO" localSheetId="9">[3]MILHO1A!#REF!</definedName>
    <definedName name="GO" localSheetId="13">[3]MILHO1A!#REF!</definedName>
    <definedName name="GO" localSheetId="5">[3]MILHO1A!#REF!</definedName>
    <definedName name="GO" localSheetId="15">[3]MILHO1A!#REF!</definedName>
    <definedName name="GO" localSheetId="11">[3]MILHO1A!#REF!</definedName>
    <definedName name="GO" localSheetId="17">[3]MILHO1A!#REF!</definedName>
    <definedName name="GO" localSheetId="19">[3]MILHO1A!#REF!</definedName>
    <definedName name="GO" localSheetId="10">[3]MILHO1A!#REF!</definedName>
    <definedName name="GO" localSheetId="14">[3]MILHO1A!#REF!</definedName>
    <definedName name="GO" localSheetId="6">[3]MILHO1A!#REF!</definedName>
    <definedName name="GO" localSheetId="24">[3]MILHO1A!#REF!</definedName>
    <definedName name="GO" localSheetId="4">[3]MILHO1A!#REF!</definedName>
    <definedName name="GO" localSheetId="16">[3]MILHO1A!#REF!</definedName>
    <definedName name="GO" localSheetId="12">[3]MILHO1A!#REF!</definedName>
    <definedName name="GO" localSheetId="18">[3]MILHO1A!#REF!</definedName>
    <definedName name="GO" localSheetId="20">[3]MILHO1A!#REF!</definedName>
    <definedName name="GO" localSheetId="8">[3]MILHO1A!#REF!</definedName>
    <definedName name="GO" localSheetId="22">[3]MILHO1A!#REF!</definedName>
    <definedName name="GO" localSheetId="7">[3]MILHO1A!#REF!</definedName>
    <definedName name="GO" localSheetId="21">[3]MILHO1A!#REF!</definedName>
    <definedName name="GO">[3]MILHO1A!#REF!</definedName>
    <definedName name="MG" localSheetId="9">[3]MILHO1A!#REF!</definedName>
    <definedName name="MG" localSheetId="13">[3]MILHO1A!#REF!</definedName>
    <definedName name="MG" localSheetId="5">[3]MILHO1A!#REF!</definedName>
    <definedName name="MG" localSheetId="15">[3]MILHO1A!#REF!</definedName>
    <definedName name="MG" localSheetId="11">[3]MILHO1A!#REF!</definedName>
    <definedName name="MG" localSheetId="17">[3]MILHO1A!#REF!</definedName>
    <definedName name="MG" localSheetId="19">[3]MILHO1A!#REF!</definedName>
    <definedName name="MG" localSheetId="10">[3]MILHO1A!#REF!</definedName>
    <definedName name="MG" localSheetId="14">[3]MILHO1A!#REF!</definedName>
    <definedName name="MG" localSheetId="6">[3]MILHO1A!#REF!</definedName>
    <definedName name="MG" localSheetId="24">[3]MILHO1A!#REF!</definedName>
    <definedName name="MG" localSheetId="4">[3]MILHO1A!#REF!</definedName>
    <definedName name="MG" localSheetId="16">[3]MILHO1A!#REF!</definedName>
    <definedName name="MG" localSheetId="12">[3]MILHO1A!#REF!</definedName>
    <definedName name="MG" localSheetId="18">[3]MILHO1A!#REF!</definedName>
    <definedName name="MG" localSheetId="20">[3]MILHO1A!#REF!</definedName>
    <definedName name="MG" localSheetId="8">[3]MILHO1A!#REF!</definedName>
    <definedName name="MG" localSheetId="22">[3]MILHO1A!#REF!</definedName>
    <definedName name="MG" localSheetId="7">[3]MILHO1A!#REF!</definedName>
    <definedName name="MG" localSheetId="21">[3]MILHO1A!#REF!</definedName>
    <definedName name="MG">[3]MILHO1A!#REF!</definedName>
    <definedName name="MILHO_2__SAFRA" localSheetId="9">#REF!</definedName>
    <definedName name="MILHO_2__SAFRA" localSheetId="13">#REF!</definedName>
    <definedName name="MILHO_2__SAFRA" localSheetId="5">#REF!</definedName>
    <definedName name="MILHO_2__SAFRA" localSheetId="15">#REF!</definedName>
    <definedName name="MILHO_2__SAFRA" localSheetId="11">#REF!</definedName>
    <definedName name="MILHO_2__SAFRA" localSheetId="17">#REF!</definedName>
    <definedName name="MILHO_2__SAFRA" localSheetId="19">#REF!</definedName>
    <definedName name="MILHO_2__SAFRA" localSheetId="10">#REF!</definedName>
    <definedName name="MILHO_2__SAFRA" localSheetId="14">#REF!</definedName>
    <definedName name="MILHO_2__SAFRA" localSheetId="6">#REF!</definedName>
    <definedName name="MILHO_2__SAFRA" localSheetId="24">#REF!</definedName>
    <definedName name="MILHO_2__SAFRA" localSheetId="4">#REF!</definedName>
    <definedName name="MILHO_2__SAFRA" localSheetId="16">#REF!</definedName>
    <definedName name="MILHO_2__SAFRA" localSheetId="12">#REF!</definedName>
    <definedName name="MILHO_2__SAFRA" localSheetId="18">#REF!</definedName>
    <definedName name="MILHO_2__SAFRA" localSheetId="20">#REF!</definedName>
    <definedName name="MILHO_2__SAFRA" localSheetId="8">#REF!</definedName>
    <definedName name="MILHO_2__SAFRA" localSheetId="22">#REF!</definedName>
    <definedName name="MILHO_2__SAFRA" localSheetId="7">#REF!</definedName>
    <definedName name="MILHO_2__SAFRA" localSheetId="21">#REF!</definedName>
    <definedName name="MILHO_2__SAFRA">#REF!</definedName>
    <definedName name="MS" localSheetId="9">[3]MILHO1A!#REF!</definedName>
    <definedName name="MS" localSheetId="13">[3]MILHO1A!#REF!</definedName>
    <definedName name="MS" localSheetId="5">[3]MILHO1A!#REF!</definedName>
    <definedName name="MS" localSheetId="25">[3]MILHO1A!#REF!</definedName>
    <definedName name="MS" localSheetId="15">[3]MILHO1A!#REF!</definedName>
    <definedName name="MS" localSheetId="11">[3]MILHO1A!#REF!</definedName>
    <definedName name="MS" localSheetId="17">[3]MILHO1A!#REF!</definedName>
    <definedName name="MS" localSheetId="19">[3]MILHO1A!#REF!</definedName>
    <definedName name="MS" localSheetId="10">[3]MILHO1A!#REF!</definedName>
    <definedName name="MS" localSheetId="14">[3]MILHO1A!#REF!</definedName>
    <definedName name="MS" localSheetId="6">[3]MILHO1A!#REF!</definedName>
    <definedName name="MS" localSheetId="24">[3]MILHO1A!#REF!</definedName>
    <definedName name="MS" localSheetId="4">[3]MILHO1A!#REF!</definedName>
    <definedName name="MS" localSheetId="16">[3]MILHO1A!#REF!</definedName>
    <definedName name="MS" localSheetId="12">[3]MILHO1A!#REF!</definedName>
    <definedName name="MS" localSheetId="18">[3]MILHO1A!#REF!</definedName>
    <definedName name="MS" localSheetId="20">[3]MILHO1A!#REF!</definedName>
    <definedName name="MS" localSheetId="8">[3]MILHO1A!#REF!</definedName>
    <definedName name="MS" localSheetId="22">[3]MILHO1A!#REF!</definedName>
    <definedName name="MS" localSheetId="7">[3]MILHO1A!#REF!</definedName>
    <definedName name="MS" localSheetId="21">[3]MILHO1A!#REF!</definedName>
    <definedName name="MS">[3]MILHO1A!#REF!</definedName>
    <definedName name="MT" localSheetId="9">[3]MILHO1A!#REF!</definedName>
    <definedName name="MT" localSheetId="13">[3]MILHO1A!#REF!</definedName>
    <definedName name="MT" localSheetId="5">[3]MILHO1A!#REF!</definedName>
    <definedName name="MT" localSheetId="25">[3]MILHO1A!#REF!</definedName>
    <definedName name="MT" localSheetId="15">[3]MILHO1A!#REF!</definedName>
    <definedName name="MT" localSheetId="11">[3]MILHO1A!#REF!</definedName>
    <definedName name="MT" localSheetId="17">[3]MILHO1A!#REF!</definedName>
    <definedName name="MT" localSheetId="19">[3]MILHO1A!#REF!</definedName>
    <definedName name="MT" localSheetId="10">[3]MILHO1A!#REF!</definedName>
    <definedName name="MT" localSheetId="14">[3]MILHO1A!#REF!</definedName>
    <definedName name="MT" localSheetId="6">[3]MILHO1A!#REF!</definedName>
    <definedName name="MT" localSheetId="24">[3]MILHO1A!#REF!</definedName>
    <definedName name="MT" localSheetId="4">[3]MILHO1A!#REF!</definedName>
    <definedName name="MT" localSheetId="16">[3]MILHO1A!#REF!</definedName>
    <definedName name="MT" localSheetId="12">[3]MILHO1A!#REF!</definedName>
    <definedName name="MT" localSheetId="18">[3]MILHO1A!#REF!</definedName>
    <definedName name="MT" localSheetId="20">[3]MILHO1A!#REF!</definedName>
    <definedName name="MT" localSheetId="8">[3]MILHO1A!#REF!</definedName>
    <definedName name="MT" localSheetId="22">[3]MILHO1A!#REF!</definedName>
    <definedName name="MT" localSheetId="7">[3]MILHO1A!#REF!</definedName>
    <definedName name="MT" localSheetId="21">[3]MILHO1A!#REF!</definedName>
    <definedName name="MT">[3]MILHO1A!#REF!</definedName>
    <definedName name="PR" localSheetId="9">[3]MILHO1A!#REF!</definedName>
    <definedName name="PR" localSheetId="13">[3]MILHO1A!#REF!</definedName>
    <definedName name="PR" localSheetId="5">[3]MILHO1A!#REF!</definedName>
    <definedName name="PR" localSheetId="25">[3]MILHO1A!#REF!</definedName>
    <definedName name="PR" localSheetId="15">[3]MILHO1A!#REF!</definedName>
    <definedName name="PR" localSheetId="11">[3]MILHO1A!#REF!</definedName>
    <definedName name="PR" localSheetId="17">[3]MILHO1A!#REF!</definedName>
    <definedName name="PR" localSheetId="19">[3]MILHO1A!#REF!</definedName>
    <definedName name="PR" localSheetId="10">[3]MILHO1A!#REF!</definedName>
    <definedName name="PR" localSheetId="14">[3]MILHO1A!#REF!</definedName>
    <definedName name="PR" localSheetId="6">[3]MILHO1A!#REF!</definedName>
    <definedName name="PR" localSheetId="24">[3]MILHO1A!#REF!</definedName>
    <definedName name="PR" localSheetId="4">[3]MILHO1A!#REF!</definedName>
    <definedName name="PR" localSheetId="16">[3]MILHO1A!#REF!</definedName>
    <definedName name="PR" localSheetId="12">[3]MILHO1A!#REF!</definedName>
    <definedName name="PR" localSheetId="18">[3]MILHO1A!#REF!</definedName>
    <definedName name="PR" localSheetId="20">[3]MILHO1A!#REF!</definedName>
    <definedName name="PR" localSheetId="8">[3]MILHO1A!#REF!</definedName>
    <definedName name="PR" localSheetId="22">[3]MILHO1A!#REF!</definedName>
    <definedName name="PR" localSheetId="7">[3]MILHO1A!#REF!</definedName>
    <definedName name="PR" localSheetId="21">[3]MILHO1A!#REF!</definedName>
    <definedName name="PR">[3]MILHO1A!#REF!</definedName>
    <definedName name="QUADRO2" localSheetId="9">#REF!</definedName>
    <definedName name="QUADRO2" localSheetId="13">#REF!</definedName>
    <definedName name="QUADRO2" localSheetId="5">#REF!</definedName>
    <definedName name="QUADRO2" localSheetId="15">#REF!</definedName>
    <definedName name="QUADRO2" localSheetId="11">#REF!</definedName>
    <definedName name="QUADRO2" localSheetId="17">#REF!</definedName>
    <definedName name="QUADRO2" localSheetId="19">#REF!</definedName>
    <definedName name="QUADRO2" localSheetId="10">#REF!</definedName>
    <definedName name="QUADRO2" localSheetId="14">#REF!</definedName>
    <definedName name="QUADRO2" localSheetId="6">#REF!</definedName>
    <definedName name="QUADRO2" localSheetId="24">#REF!</definedName>
    <definedName name="QUADRO2" localSheetId="4">#REF!</definedName>
    <definedName name="QUADRO2" localSheetId="16">#REF!</definedName>
    <definedName name="QUADRO2" localSheetId="12">#REF!</definedName>
    <definedName name="QUADRO2" localSheetId="18">#REF!</definedName>
    <definedName name="QUADRO2" localSheetId="20">#REF!</definedName>
    <definedName name="QUADRO2" localSheetId="8">#REF!</definedName>
    <definedName name="QUADRO2" localSheetId="22">#REF!</definedName>
    <definedName name="QUADRO2" localSheetId="7">#REF!</definedName>
    <definedName name="QUADRO2" localSheetId="21">#REF!</definedName>
    <definedName name="QUADRO2">#REF!</definedName>
    <definedName name="QUADRO3" localSheetId="9">#REF!</definedName>
    <definedName name="QUADRO3" localSheetId="13">#REF!</definedName>
    <definedName name="QUADRO3" localSheetId="5">#REF!</definedName>
    <definedName name="QUADRO3" localSheetId="15">#REF!</definedName>
    <definedName name="QUADRO3" localSheetId="11">#REF!</definedName>
    <definedName name="QUADRO3" localSheetId="17">#REF!</definedName>
    <definedName name="QUADRO3" localSheetId="19">#REF!</definedName>
    <definedName name="QUADRO3" localSheetId="10">#REF!</definedName>
    <definedName name="QUADRO3" localSheetId="14">#REF!</definedName>
    <definedName name="QUADRO3" localSheetId="6">#REF!</definedName>
    <definedName name="QUADRO3" localSheetId="24">#REF!</definedName>
    <definedName name="QUADRO3" localSheetId="4">#REF!</definedName>
    <definedName name="QUADRO3" localSheetId="16">#REF!</definedName>
    <definedName name="QUADRO3" localSheetId="12">#REF!</definedName>
    <definedName name="QUADRO3" localSheetId="18">#REF!</definedName>
    <definedName name="QUADRO3" localSheetId="20">#REF!</definedName>
    <definedName name="QUADRO3" localSheetId="8">#REF!</definedName>
    <definedName name="QUADRO3" localSheetId="22">#REF!</definedName>
    <definedName name="QUADRO3" localSheetId="7">#REF!</definedName>
    <definedName name="QUADRO3" localSheetId="21">#REF!</definedName>
    <definedName name="QUADRO3">#REF!</definedName>
    <definedName name="RJ" localSheetId="9">[3]MILHO1A!#REF!</definedName>
    <definedName name="RJ" localSheetId="13">[3]MILHO1A!#REF!</definedName>
    <definedName name="RJ" localSheetId="5">[3]MILHO1A!#REF!</definedName>
    <definedName name="RJ" localSheetId="25">[3]MILHO1A!#REF!</definedName>
    <definedName name="RJ" localSheetId="15">[3]MILHO1A!#REF!</definedName>
    <definedName name="RJ" localSheetId="11">[3]MILHO1A!#REF!</definedName>
    <definedName name="RJ" localSheetId="17">[3]MILHO1A!#REF!</definedName>
    <definedName name="RJ" localSheetId="19">[3]MILHO1A!#REF!</definedName>
    <definedName name="RJ" localSheetId="10">[3]MILHO1A!#REF!</definedName>
    <definedName name="RJ" localSheetId="14">[3]MILHO1A!#REF!</definedName>
    <definedName name="RJ" localSheetId="6">[3]MILHO1A!#REF!</definedName>
    <definedName name="RJ" localSheetId="24">[3]MILHO1A!#REF!</definedName>
    <definedName name="RJ" localSheetId="4">[3]MILHO1A!#REF!</definedName>
    <definedName name="RJ" localSheetId="16">[3]MILHO1A!#REF!</definedName>
    <definedName name="RJ" localSheetId="12">[3]MILHO1A!#REF!</definedName>
    <definedName name="RJ" localSheetId="18">[3]MILHO1A!#REF!</definedName>
    <definedName name="RJ" localSheetId="20">[3]MILHO1A!#REF!</definedName>
    <definedName name="RJ" localSheetId="8">[3]MILHO1A!#REF!</definedName>
    <definedName name="RJ" localSheetId="22">[3]MILHO1A!#REF!</definedName>
    <definedName name="RJ" localSheetId="7">[3]MILHO1A!#REF!</definedName>
    <definedName name="RJ" localSheetId="21">[3]MILHO1A!#REF!</definedName>
    <definedName name="RJ">[3]MILHO1A!#REF!</definedName>
    <definedName name="RO" localSheetId="9">[3]MILHO1A!#REF!</definedName>
    <definedName name="RO" localSheetId="13">[3]MILHO1A!#REF!</definedName>
    <definedName name="RO" localSheetId="5">[3]MILHO1A!#REF!</definedName>
    <definedName name="RO" localSheetId="15">[3]MILHO1A!#REF!</definedName>
    <definedName name="RO" localSheetId="11">[3]MILHO1A!#REF!</definedName>
    <definedName name="RO" localSheetId="17">[3]MILHO1A!#REF!</definedName>
    <definedName name="RO" localSheetId="19">[3]MILHO1A!#REF!</definedName>
    <definedName name="RO" localSheetId="10">[3]MILHO1A!#REF!</definedName>
    <definedName name="RO" localSheetId="14">[3]MILHO1A!#REF!</definedName>
    <definedName name="RO" localSheetId="6">[3]MILHO1A!#REF!</definedName>
    <definedName name="RO" localSheetId="24">[3]MILHO1A!#REF!</definedName>
    <definedName name="RO" localSheetId="4">[3]MILHO1A!#REF!</definedName>
    <definedName name="RO" localSheetId="16">[3]MILHO1A!#REF!</definedName>
    <definedName name="RO" localSheetId="12">[3]MILHO1A!#REF!</definedName>
    <definedName name="RO" localSheetId="18">[3]MILHO1A!#REF!</definedName>
    <definedName name="RO" localSheetId="20">[3]MILHO1A!#REF!</definedName>
    <definedName name="RO" localSheetId="8">[3]MILHO1A!#REF!</definedName>
    <definedName name="RO" localSheetId="22">[3]MILHO1A!#REF!</definedName>
    <definedName name="RO" localSheetId="7">[3]MILHO1A!#REF!</definedName>
    <definedName name="RO" localSheetId="21">[3]MILHO1A!#REF!</definedName>
    <definedName name="RO">[3]MILHO1A!#REF!</definedName>
    <definedName name="RS" localSheetId="9">[3]MILHO1A!#REF!</definedName>
    <definedName name="RS" localSheetId="13">[3]MILHO1A!#REF!</definedName>
    <definedName name="RS" localSheetId="5">[3]MILHO1A!#REF!</definedName>
    <definedName name="RS" localSheetId="15">[3]MILHO1A!#REF!</definedName>
    <definedName name="RS" localSheetId="11">[3]MILHO1A!#REF!</definedName>
    <definedName name="RS" localSheetId="17">[3]MILHO1A!#REF!</definedName>
    <definedName name="RS" localSheetId="19">[3]MILHO1A!#REF!</definedName>
    <definedName name="RS" localSheetId="10">[3]MILHO1A!#REF!</definedName>
    <definedName name="RS" localSheetId="14">[3]MILHO1A!#REF!</definedName>
    <definedName name="RS" localSheetId="6">[3]MILHO1A!#REF!</definedName>
    <definedName name="RS" localSheetId="24">[3]MILHO1A!#REF!</definedName>
    <definedName name="RS" localSheetId="4">[3]MILHO1A!#REF!</definedName>
    <definedName name="RS" localSheetId="16">[3]MILHO1A!#REF!</definedName>
    <definedName name="RS" localSheetId="12">[3]MILHO1A!#REF!</definedName>
    <definedName name="RS" localSheetId="18">[3]MILHO1A!#REF!</definedName>
    <definedName name="RS" localSheetId="20">[3]MILHO1A!#REF!</definedName>
    <definedName name="RS" localSheetId="8">[3]MILHO1A!#REF!</definedName>
    <definedName name="RS" localSheetId="22">[3]MILHO1A!#REF!</definedName>
    <definedName name="RS" localSheetId="7">[3]MILHO1A!#REF!</definedName>
    <definedName name="RS" localSheetId="21">[3]MILHO1A!#REF!</definedName>
    <definedName name="RS">[3]MILHO1A!#REF!</definedName>
    <definedName name="SC" localSheetId="9">[3]MILHO1A!#REF!</definedName>
    <definedName name="SC" localSheetId="13">[3]MILHO1A!#REF!</definedName>
    <definedName name="SC" localSheetId="5">[3]MILHO1A!#REF!</definedName>
    <definedName name="SC" localSheetId="15">[3]MILHO1A!#REF!</definedName>
    <definedName name="SC" localSheetId="11">[3]MILHO1A!#REF!</definedName>
    <definedName name="SC" localSheetId="17">[3]MILHO1A!#REF!</definedName>
    <definedName name="SC" localSheetId="19">[3]MILHO1A!#REF!</definedName>
    <definedName name="SC" localSheetId="10">[3]MILHO1A!#REF!</definedName>
    <definedName name="SC" localSheetId="14">[3]MILHO1A!#REF!</definedName>
    <definedName name="SC" localSheetId="6">[3]MILHO1A!#REF!</definedName>
    <definedName name="SC" localSheetId="24">[3]MILHO1A!#REF!</definedName>
    <definedName name="SC" localSheetId="4">[3]MILHO1A!#REF!</definedName>
    <definedName name="SC" localSheetId="16">[3]MILHO1A!#REF!</definedName>
    <definedName name="SC" localSheetId="12">[3]MILHO1A!#REF!</definedName>
    <definedName name="SC" localSheetId="18">[3]MILHO1A!#REF!</definedName>
    <definedName name="SC" localSheetId="20">[3]MILHO1A!#REF!</definedName>
    <definedName name="SC" localSheetId="8">[3]MILHO1A!#REF!</definedName>
    <definedName name="SC" localSheetId="22">[3]MILHO1A!#REF!</definedName>
    <definedName name="SC" localSheetId="7">[3]MILHO1A!#REF!</definedName>
    <definedName name="SC" localSheetId="21">[3]MILHO1A!#REF!</definedName>
    <definedName name="SC">[3]MILHO1A!#REF!</definedName>
    <definedName name="SP" localSheetId="9">[3]MILHO1A!#REF!</definedName>
    <definedName name="SP" localSheetId="13">[3]MILHO1A!#REF!</definedName>
    <definedName name="SP" localSheetId="5">[3]MILHO1A!#REF!</definedName>
    <definedName name="SP" localSheetId="15">[3]MILHO1A!#REF!</definedName>
    <definedName name="SP" localSheetId="11">[3]MILHO1A!#REF!</definedName>
    <definedName name="SP" localSheetId="17">[3]MILHO1A!#REF!</definedName>
    <definedName name="SP" localSheetId="19">[3]MILHO1A!#REF!</definedName>
    <definedName name="SP" localSheetId="10">[3]MILHO1A!#REF!</definedName>
    <definedName name="SP" localSheetId="14">[3]MILHO1A!#REF!</definedName>
    <definedName name="SP" localSheetId="6">[3]MILHO1A!#REF!</definedName>
    <definedName name="SP" localSheetId="24">[3]MILHO1A!#REF!</definedName>
    <definedName name="SP" localSheetId="4">[3]MILHO1A!#REF!</definedName>
    <definedName name="SP" localSheetId="16">[3]MILHO1A!#REF!</definedName>
    <definedName name="SP" localSheetId="12">[3]MILHO1A!#REF!</definedName>
    <definedName name="SP" localSheetId="18">[3]MILHO1A!#REF!</definedName>
    <definedName name="SP" localSheetId="20">[3]MILHO1A!#REF!</definedName>
    <definedName name="SP" localSheetId="8">[3]MILHO1A!#REF!</definedName>
    <definedName name="SP" localSheetId="22">[3]MILHO1A!#REF!</definedName>
    <definedName name="SP" localSheetId="7">[3]MILHO1A!#REF!</definedName>
    <definedName name="SP" localSheetId="21">[3]MILHO1A!#REF!</definedName>
    <definedName name="SP">[3]MILHO1A!#REF!</definedName>
    <definedName name="Suprimento_de_Milho" localSheetId="9">#REF!</definedName>
    <definedName name="Suprimento_de_Milho" localSheetId="13">#REF!</definedName>
    <definedName name="Suprimento_de_Milho" localSheetId="5">#REF!</definedName>
    <definedName name="Suprimento_de_Milho" localSheetId="15">#REF!</definedName>
    <definedName name="Suprimento_de_Milho" localSheetId="11">#REF!</definedName>
    <definedName name="Suprimento_de_Milho" localSheetId="17">#REF!</definedName>
    <definedName name="Suprimento_de_Milho" localSheetId="19">#REF!</definedName>
    <definedName name="Suprimento_de_Milho" localSheetId="10">#REF!</definedName>
    <definedName name="Suprimento_de_Milho" localSheetId="14">#REF!</definedName>
    <definedName name="Suprimento_de_Milho" localSheetId="6">#REF!</definedName>
    <definedName name="Suprimento_de_Milho" localSheetId="24">#REF!</definedName>
    <definedName name="Suprimento_de_Milho" localSheetId="4">#REF!</definedName>
    <definedName name="Suprimento_de_Milho" localSheetId="16">#REF!</definedName>
    <definedName name="Suprimento_de_Milho" localSheetId="12">#REF!</definedName>
    <definedName name="Suprimento_de_Milho" localSheetId="18">#REF!</definedName>
    <definedName name="Suprimento_de_Milho" localSheetId="20">#REF!</definedName>
    <definedName name="Suprimento_de_Milho" localSheetId="8">#REF!</definedName>
    <definedName name="Suprimento_de_Milho" localSheetId="22">#REF!</definedName>
    <definedName name="Suprimento_de_Milho" localSheetId="7">#REF!</definedName>
    <definedName name="Suprimento_de_Milho" localSheetId="21">#REF!</definedName>
    <definedName name="Suprimento_de_Milho">#REF!</definedName>
    <definedName name="tabela1">#N/A</definedName>
    <definedName name="TO" localSheetId="9">[3]MILHO1A!#REF!</definedName>
    <definedName name="TO" localSheetId="13">[3]MILHO1A!#REF!</definedName>
    <definedName name="TO" localSheetId="5">[3]MILHO1A!#REF!</definedName>
    <definedName name="TO" localSheetId="25">[3]MILHO1A!#REF!</definedName>
    <definedName name="TO" localSheetId="15">[3]MILHO1A!#REF!</definedName>
    <definedName name="TO" localSheetId="11">[3]MILHO1A!#REF!</definedName>
    <definedName name="TO" localSheetId="17">[3]MILHO1A!#REF!</definedName>
    <definedName name="TO" localSheetId="19">[3]MILHO1A!#REF!</definedName>
    <definedName name="TO" localSheetId="10">[3]MILHO1A!#REF!</definedName>
    <definedName name="TO" localSheetId="14">[3]MILHO1A!#REF!</definedName>
    <definedName name="TO" localSheetId="6">[3]MILHO1A!#REF!</definedName>
    <definedName name="TO" localSheetId="24">[3]MILHO1A!#REF!</definedName>
    <definedName name="TO" localSheetId="4">[3]MILHO1A!#REF!</definedName>
    <definedName name="TO" localSheetId="16">[3]MILHO1A!#REF!</definedName>
    <definedName name="TO" localSheetId="12">[3]MILHO1A!#REF!</definedName>
    <definedName name="TO" localSheetId="18">[3]MILHO1A!#REF!</definedName>
    <definedName name="TO" localSheetId="20">[3]MILHO1A!#REF!</definedName>
    <definedName name="TO" localSheetId="8">[3]MILHO1A!#REF!</definedName>
    <definedName name="TO" localSheetId="22">[3]MILHO1A!#REF!</definedName>
    <definedName name="TO" localSheetId="7">[3]MILHO1A!#REF!</definedName>
    <definedName name="TO" localSheetId="21">[3]MILHO1A!#REF!</definedName>
    <definedName name="TO">[3]MILHO1A!#REF!</definedName>
    <definedName name="XXXXXX" localSheetId="9" hidden="1">[2]EVAREBR!#REF!</definedName>
    <definedName name="XXXXXX" localSheetId="13" hidden="1">[2]EVAREBR!#REF!</definedName>
    <definedName name="XXXXXX" localSheetId="5" hidden="1">[2]EVAREBR!#REF!</definedName>
    <definedName name="XXXXXX" localSheetId="25" hidden="1">[2]EVAREBR!#REF!</definedName>
    <definedName name="XXXXXX" localSheetId="15" hidden="1">[2]EVAREBR!#REF!</definedName>
    <definedName name="XXXXXX" localSheetId="11" hidden="1">[2]EVAREBR!#REF!</definedName>
    <definedName name="XXXXXX" localSheetId="17" hidden="1">[2]EVAREBR!#REF!</definedName>
    <definedName name="XXXXXX" localSheetId="19" hidden="1">[2]EVAREBR!#REF!</definedName>
    <definedName name="XXXXXX" localSheetId="10" hidden="1">[2]EVAREBR!#REF!</definedName>
    <definedName name="XXXXXX" localSheetId="14" hidden="1">[2]EVAREBR!#REF!</definedName>
    <definedName name="XXXXXX" localSheetId="6" hidden="1">[2]EVAREBR!#REF!</definedName>
    <definedName name="XXXXXX" localSheetId="24" hidden="1">[2]EVAREBR!#REF!</definedName>
    <definedName name="XXXXXX" localSheetId="4" hidden="1">[2]EVAREBR!#REF!</definedName>
    <definedName name="XXXXXX" localSheetId="16" hidden="1">[2]EVAREBR!#REF!</definedName>
    <definedName name="XXXXXX" localSheetId="12" hidden="1">[2]EVAREBR!#REF!</definedName>
    <definedName name="XXXXXX" localSheetId="18" hidden="1">[2]EVAREBR!#REF!</definedName>
    <definedName name="XXXXXX" localSheetId="20" hidden="1">[2]EVAREBR!#REF!</definedName>
    <definedName name="XXXXXX" localSheetId="8" hidden="1">[2]EVAREBR!#REF!</definedName>
    <definedName name="XXXXXX" localSheetId="22" hidden="1">[2]EVAREBR!#REF!</definedName>
    <definedName name="XXXXXX" localSheetId="7" hidden="1">[2]EVAREBR!#REF!</definedName>
    <definedName name="XXXXXX" localSheetId="21" hidden="1">[2]EVAREBR!#REF!</definedName>
    <definedName name="XXXXXX" hidden="1">[2]EVAREBR!#REF!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50" i="13" l="1"/>
  <c r="N51" i="13"/>
  <c r="N52" i="13"/>
  <c r="M51" i="13"/>
  <c r="M52" i="13"/>
  <c r="C124" i="39" l="1"/>
  <c r="C123" i="39"/>
  <c r="C122" i="39"/>
  <c r="C121" i="39"/>
  <c r="C120" i="39"/>
  <c r="C119" i="39"/>
  <c r="C118" i="39"/>
  <c r="C117" i="39"/>
  <c r="C116" i="39"/>
  <c r="C115" i="39"/>
  <c r="C114" i="39"/>
  <c r="C125" i="16"/>
  <c r="C124" i="16"/>
  <c r="C123" i="16"/>
  <c r="C122" i="16"/>
  <c r="C121" i="16"/>
  <c r="C120" i="16"/>
  <c r="C119" i="16"/>
  <c r="C118" i="16"/>
  <c r="C117" i="16"/>
  <c r="C116" i="16"/>
  <c r="C115" i="16"/>
  <c r="C125" i="15"/>
  <c r="C124" i="15"/>
  <c r="C123" i="15"/>
  <c r="C122" i="15"/>
  <c r="C121" i="15"/>
  <c r="C120" i="15"/>
  <c r="C119" i="15"/>
  <c r="C118" i="15"/>
  <c r="C117" i="15"/>
  <c r="C116" i="15"/>
  <c r="C115" i="15"/>
  <c r="C125" i="13"/>
  <c r="C124" i="13"/>
  <c r="C123" i="13"/>
  <c r="C122" i="13"/>
  <c r="C121" i="13"/>
  <c r="C120" i="13"/>
  <c r="C119" i="13"/>
  <c r="C118" i="13"/>
  <c r="C117" i="13"/>
  <c r="C116" i="13"/>
  <c r="C115" i="13"/>
  <c r="C124" i="11"/>
  <c r="C123" i="11"/>
  <c r="C122" i="11"/>
  <c r="C121" i="11"/>
  <c r="C120" i="11"/>
  <c r="C119" i="11"/>
  <c r="C118" i="11"/>
  <c r="C117" i="11"/>
  <c r="C116" i="11"/>
  <c r="C115" i="11"/>
  <c r="C114" i="11"/>
  <c r="C125" i="9"/>
  <c r="C124" i="9"/>
  <c r="C123" i="9"/>
  <c r="C122" i="9"/>
  <c r="C121" i="9"/>
  <c r="C120" i="9"/>
  <c r="C119" i="9"/>
  <c r="C118" i="9"/>
  <c r="C117" i="9"/>
  <c r="C116" i="9"/>
  <c r="C115" i="9"/>
  <c r="C125" i="8"/>
  <c r="C124" i="8"/>
  <c r="C123" i="8"/>
  <c r="C122" i="8"/>
  <c r="C121" i="8"/>
  <c r="C120" i="8"/>
  <c r="C119" i="8"/>
  <c r="C118" i="8"/>
  <c r="C117" i="8"/>
  <c r="C116" i="8"/>
  <c r="C115" i="8"/>
  <c r="C125" i="7"/>
  <c r="C124" i="7"/>
  <c r="C123" i="7"/>
  <c r="C122" i="7"/>
  <c r="C121" i="7"/>
  <c r="C120" i="7"/>
  <c r="C119" i="7"/>
  <c r="C118" i="7"/>
  <c r="C117" i="7"/>
  <c r="C116" i="7"/>
  <c r="C115" i="7"/>
  <c r="C121" i="6"/>
  <c r="C126" i="6"/>
  <c r="C125" i="6"/>
  <c r="C124" i="6"/>
  <c r="C123" i="6"/>
  <c r="C122" i="6"/>
  <c r="C120" i="6"/>
  <c r="C119" i="6"/>
  <c r="C118" i="6"/>
  <c r="C117" i="6"/>
  <c r="C116" i="6"/>
  <c r="C201" i="5"/>
  <c r="C196" i="5"/>
  <c r="C193" i="5"/>
  <c r="C200" i="5"/>
  <c r="C199" i="5"/>
  <c r="C198" i="5"/>
  <c r="C197" i="5"/>
  <c r="C195" i="5"/>
  <c r="C194" i="5"/>
  <c r="C192" i="5"/>
  <c r="C191" i="5"/>
  <c r="C277" i="4"/>
  <c r="C295" i="4" s="1"/>
  <c r="C276" i="4"/>
  <c r="C294" i="4" s="1"/>
  <c r="C275" i="4"/>
  <c r="C274" i="4"/>
  <c r="C273" i="4"/>
  <c r="C272" i="4"/>
  <c r="C271" i="4"/>
  <c r="C270" i="4"/>
  <c r="C269" i="4"/>
  <c r="C268" i="4"/>
  <c r="C267" i="4"/>
  <c r="G103" i="5" l="1"/>
  <c r="C138" i="6"/>
  <c r="C144" i="6"/>
  <c r="C213" i="5"/>
  <c r="C219" i="5"/>
  <c r="C289" i="4"/>
  <c r="C143" i="15"/>
  <c r="C137" i="15"/>
  <c r="C143" i="13"/>
  <c r="C137" i="13"/>
  <c r="C137" i="8"/>
  <c r="Q69" i="7"/>
  <c r="Q70" i="7"/>
  <c r="Q71" i="7"/>
  <c r="Q72" i="7"/>
  <c r="Q73" i="7"/>
  <c r="Q74" i="7"/>
  <c r="Q75" i="7"/>
  <c r="Q76" i="7"/>
  <c r="Q77" i="7"/>
  <c r="Q78" i="7"/>
  <c r="Q79" i="7"/>
  <c r="Q80" i="7"/>
  <c r="Q83" i="7"/>
  <c r="Q84" i="7"/>
  <c r="Q85" i="7"/>
  <c r="Q91" i="7"/>
  <c r="Q92" i="7"/>
  <c r="Q93" i="7"/>
  <c r="Q94" i="7"/>
  <c r="Q96" i="7"/>
  <c r="Q98" i="7"/>
  <c r="Q99" i="7"/>
  <c r="Q100" i="7"/>
  <c r="P69" i="7"/>
  <c r="P70" i="7"/>
  <c r="P71" i="7"/>
  <c r="P72" i="7"/>
  <c r="P73" i="7"/>
  <c r="P74" i="7"/>
  <c r="P75" i="7"/>
  <c r="P76" i="7"/>
  <c r="P77" i="7"/>
  <c r="P78" i="7"/>
  <c r="P79" i="7"/>
  <c r="P80" i="7"/>
  <c r="P83" i="7"/>
  <c r="P84" i="7"/>
  <c r="P85" i="7"/>
  <c r="P91" i="7"/>
  <c r="P92" i="7"/>
  <c r="P93" i="7"/>
  <c r="P94" i="7"/>
  <c r="P96" i="7"/>
  <c r="P98" i="7"/>
  <c r="P99" i="7"/>
  <c r="P100" i="7"/>
  <c r="O69" i="7"/>
  <c r="O70" i="7"/>
  <c r="O71" i="7"/>
  <c r="O72" i="7"/>
  <c r="O73" i="7"/>
  <c r="O74" i="7"/>
  <c r="O75" i="7"/>
  <c r="O76" i="7"/>
  <c r="O77" i="7"/>
  <c r="O78" i="7"/>
  <c r="O79" i="7"/>
  <c r="O80" i="7"/>
  <c r="O83" i="7"/>
  <c r="O84" i="7"/>
  <c r="O85" i="7"/>
  <c r="O91" i="7"/>
  <c r="O92" i="7"/>
  <c r="O93" i="7"/>
  <c r="O94" i="7"/>
  <c r="O96" i="7"/>
  <c r="O98" i="7"/>
  <c r="O99" i="7"/>
  <c r="O100" i="7"/>
  <c r="Q65" i="7"/>
  <c r="P65" i="7"/>
  <c r="O65" i="7"/>
  <c r="N69" i="7"/>
  <c r="N70" i="7"/>
  <c r="N71" i="7"/>
  <c r="N72" i="7"/>
  <c r="N73" i="7"/>
  <c r="N74" i="7"/>
  <c r="N75" i="7"/>
  <c r="N76" i="7"/>
  <c r="N77" i="7"/>
  <c r="N78" i="7"/>
  <c r="N79" i="7"/>
  <c r="N80" i="7"/>
  <c r="N83" i="7"/>
  <c r="N84" i="7"/>
  <c r="N85" i="7"/>
  <c r="N91" i="7"/>
  <c r="N92" i="7"/>
  <c r="N93" i="7"/>
  <c r="N94" i="7"/>
  <c r="N96" i="7"/>
  <c r="N98" i="7"/>
  <c r="N99" i="7"/>
  <c r="N100" i="7"/>
  <c r="N65" i="7"/>
  <c r="M69" i="7"/>
  <c r="M70" i="7"/>
  <c r="M71" i="7"/>
  <c r="M72" i="7"/>
  <c r="M73" i="7"/>
  <c r="M74" i="7"/>
  <c r="M75" i="7"/>
  <c r="M76" i="7"/>
  <c r="M77" i="7"/>
  <c r="M78" i="7"/>
  <c r="M79" i="7"/>
  <c r="M80" i="7"/>
  <c r="M83" i="7"/>
  <c r="M84" i="7"/>
  <c r="M85" i="7"/>
  <c r="M91" i="7"/>
  <c r="M92" i="7"/>
  <c r="M93" i="7"/>
  <c r="M94" i="7"/>
  <c r="M96" i="7"/>
  <c r="M98" i="7"/>
  <c r="M99" i="7"/>
  <c r="M100" i="7"/>
  <c r="M65" i="7"/>
  <c r="L69" i="7"/>
  <c r="L70" i="7"/>
  <c r="L71" i="7"/>
  <c r="L72" i="7"/>
  <c r="L73" i="7"/>
  <c r="L74" i="7"/>
  <c r="L75" i="7"/>
  <c r="L76" i="7"/>
  <c r="L77" i="7"/>
  <c r="L78" i="7"/>
  <c r="L79" i="7"/>
  <c r="L80" i="7"/>
  <c r="L83" i="7"/>
  <c r="L84" i="7"/>
  <c r="L85" i="7"/>
  <c r="L91" i="7"/>
  <c r="L92" i="7"/>
  <c r="L93" i="7"/>
  <c r="L94" i="7"/>
  <c r="L96" i="7"/>
  <c r="L98" i="7"/>
  <c r="L99" i="7"/>
  <c r="L100" i="7"/>
  <c r="K69" i="7"/>
  <c r="K70" i="7"/>
  <c r="K71" i="7"/>
  <c r="K72" i="7"/>
  <c r="K73" i="7"/>
  <c r="K74" i="7"/>
  <c r="K75" i="7"/>
  <c r="K76" i="7"/>
  <c r="K77" i="7"/>
  <c r="K78" i="7"/>
  <c r="K79" i="7"/>
  <c r="K80" i="7"/>
  <c r="K83" i="7"/>
  <c r="K84" i="7"/>
  <c r="K85" i="7"/>
  <c r="K91" i="7"/>
  <c r="K92" i="7"/>
  <c r="K93" i="7"/>
  <c r="K94" i="7"/>
  <c r="K96" i="7"/>
  <c r="K98" i="7"/>
  <c r="K99" i="7"/>
  <c r="K100" i="7"/>
  <c r="L65" i="7"/>
  <c r="K65" i="7"/>
  <c r="H69" i="7"/>
  <c r="H70" i="7"/>
  <c r="H71" i="7"/>
  <c r="H72" i="7"/>
  <c r="H73" i="7"/>
  <c r="H74" i="7"/>
  <c r="H75" i="7"/>
  <c r="H76" i="7"/>
  <c r="H77" i="7"/>
  <c r="H78" i="7"/>
  <c r="H79" i="7"/>
  <c r="H80" i="7"/>
  <c r="H83" i="7"/>
  <c r="H84" i="7"/>
  <c r="H85" i="7"/>
  <c r="H91" i="7"/>
  <c r="H92" i="7"/>
  <c r="H93" i="7"/>
  <c r="H94" i="7"/>
  <c r="H96" i="7"/>
  <c r="H98" i="7"/>
  <c r="H99" i="7"/>
  <c r="H100" i="7"/>
  <c r="G69" i="7"/>
  <c r="G70" i="7"/>
  <c r="G71" i="7"/>
  <c r="G72" i="7"/>
  <c r="G73" i="7"/>
  <c r="G74" i="7"/>
  <c r="G75" i="7"/>
  <c r="G76" i="7"/>
  <c r="G77" i="7"/>
  <c r="G78" i="7"/>
  <c r="G79" i="7"/>
  <c r="G80" i="7"/>
  <c r="G83" i="7"/>
  <c r="G84" i="7"/>
  <c r="G85" i="7"/>
  <c r="G91" i="7"/>
  <c r="G92" i="7"/>
  <c r="G93" i="7"/>
  <c r="G94" i="7"/>
  <c r="G96" i="7"/>
  <c r="G98" i="7"/>
  <c r="G99" i="7"/>
  <c r="G100" i="7"/>
  <c r="F69" i="7"/>
  <c r="F70" i="7"/>
  <c r="F71" i="7"/>
  <c r="F72" i="7"/>
  <c r="F73" i="7"/>
  <c r="F74" i="7"/>
  <c r="F75" i="7"/>
  <c r="F76" i="7"/>
  <c r="F77" i="7"/>
  <c r="F78" i="7"/>
  <c r="F79" i="7"/>
  <c r="F80" i="7"/>
  <c r="F83" i="7"/>
  <c r="F84" i="7"/>
  <c r="F85" i="7"/>
  <c r="F91" i="7"/>
  <c r="F92" i="7"/>
  <c r="F93" i="7"/>
  <c r="F94" i="7"/>
  <c r="F96" i="7"/>
  <c r="F98" i="7"/>
  <c r="F99" i="7"/>
  <c r="F100" i="7"/>
  <c r="E69" i="7"/>
  <c r="E70" i="7"/>
  <c r="E71" i="7"/>
  <c r="E72" i="7"/>
  <c r="E73" i="7"/>
  <c r="E74" i="7"/>
  <c r="E75" i="7"/>
  <c r="E76" i="7"/>
  <c r="E77" i="7"/>
  <c r="E78" i="7"/>
  <c r="E79" i="7"/>
  <c r="E80" i="7"/>
  <c r="E83" i="7"/>
  <c r="E84" i="7"/>
  <c r="E85" i="7"/>
  <c r="E91" i="7"/>
  <c r="E92" i="7"/>
  <c r="E93" i="7"/>
  <c r="E94" i="7"/>
  <c r="E96" i="7"/>
  <c r="E98" i="7"/>
  <c r="E99" i="7"/>
  <c r="E100" i="7"/>
  <c r="D69" i="7"/>
  <c r="D70" i="7"/>
  <c r="D71" i="7"/>
  <c r="D72" i="7"/>
  <c r="D73" i="7"/>
  <c r="D74" i="7"/>
  <c r="D75" i="7"/>
  <c r="D76" i="7"/>
  <c r="D77" i="7"/>
  <c r="D78" i="7"/>
  <c r="D79" i="7"/>
  <c r="D80" i="7"/>
  <c r="D83" i="7"/>
  <c r="D84" i="7"/>
  <c r="D85" i="7"/>
  <c r="D91" i="7"/>
  <c r="D92" i="7"/>
  <c r="D93" i="7"/>
  <c r="D94" i="7"/>
  <c r="D96" i="7"/>
  <c r="D98" i="7"/>
  <c r="D99" i="7"/>
  <c r="D100" i="7"/>
  <c r="J69" i="7"/>
  <c r="J70" i="7"/>
  <c r="J71" i="7"/>
  <c r="J72" i="7"/>
  <c r="J73" i="7"/>
  <c r="J74" i="7"/>
  <c r="J75" i="7"/>
  <c r="J76" i="7"/>
  <c r="J77" i="7"/>
  <c r="J78" i="7"/>
  <c r="J79" i="7"/>
  <c r="J80" i="7"/>
  <c r="J83" i="7"/>
  <c r="J84" i="7"/>
  <c r="J85" i="7"/>
  <c r="J91" i="7"/>
  <c r="J92" i="7"/>
  <c r="J93" i="7"/>
  <c r="J94" i="7"/>
  <c r="J96" i="7"/>
  <c r="J98" i="7"/>
  <c r="J99" i="7"/>
  <c r="J100" i="7"/>
  <c r="J65" i="7"/>
  <c r="I69" i="7"/>
  <c r="I70" i="7"/>
  <c r="I71" i="7"/>
  <c r="I72" i="7"/>
  <c r="I73" i="7"/>
  <c r="I74" i="7"/>
  <c r="I75" i="7"/>
  <c r="I76" i="7"/>
  <c r="I77" i="7"/>
  <c r="I78" i="7"/>
  <c r="I79" i="7"/>
  <c r="I80" i="7"/>
  <c r="I83" i="7"/>
  <c r="I84" i="7"/>
  <c r="I85" i="7"/>
  <c r="I91" i="7"/>
  <c r="I92" i="7"/>
  <c r="I93" i="7"/>
  <c r="I94" i="7"/>
  <c r="I96" i="7"/>
  <c r="I98" i="7"/>
  <c r="I99" i="7"/>
  <c r="I100" i="7"/>
  <c r="I65" i="7"/>
  <c r="H65" i="7"/>
  <c r="G65" i="7"/>
  <c r="F65" i="7"/>
  <c r="E65" i="7"/>
  <c r="D65" i="7"/>
  <c r="Q143" i="5"/>
  <c r="Q144" i="5"/>
  <c r="Q145" i="5"/>
  <c r="Q146" i="5"/>
  <c r="Q147" i="5"/>
  <c r="Q148" i="5"/>
  <c r="Q149" i="5"/>
  <c r="Q150" i="5"/>
  <c r="Q153" i="5"/>
  <c r="Q154" i="5"/>
  <c r="Q155" i="5"/>
  <c r="Q156" i="5"/>
  <c r="Q159" i="5"/>
  <c r="Q160" i="5"/>
  <c r="Q162" i="5"/>
  <c r="Q163" i="5"/>
  <c r="Q164" i="5"/>
  <c r="Q165" i="5"/>
  <c r="Q167" i="5"/>
  <c r="Q168" i="5"/>
  <c r="Q169" i="5"/>
  <c r="Q170" i="5"/>
  <c r="Q172" i="5"/>
  <c r="Q173" i="5"/>
  <c r="Q174" i="5"/>
  <c r="Q175" i="5"/>
  <c r="P143" i="5"/>
  <c r="P144" i="5"/>
  <c r="P145" i="5"/>
  <c r="P146" i="5"/>
  <c r="P147" i="5"/>
  <c r="P148" i="5"/>
  <c r="P149" i="5"/>
  <c r="P150" i="5"/>
  <c r="P153" i="5"/>
  <c r="P154" i="5"/>
  <c r="P155" i="5"/>
  <c r="P156" i="5"/>
  <c r="P159" i="5"/>
  <c r="P160" i="5"/>
  <c r="P162" i="5"/>
  <c r="P163" i="5"/>
  <c r="P164" i="5"/>
  <c r="P165" i="5"/>
  <c r="P167" i="5"/>
  <c r="P168" i="5"/>
  <c r="P169" i="5"/>
  <c r="P170" i="5"/>
  <c r="P172" i="5"/>
  <c r="P173" i="5"/>
  <c r="P174" i="5"/>
  <c r="P175" i="5"/>
  <c r="O143" i="5"/>
  <c r="O144" i="5"/>
  <c r="O145" i="5"/>
  <c r="O146" i="5"/>
  <c r="O147" i="5"/>
  <c r="O148" i="5"/>
  <c r="O149" i="5"/>
  <c r="O150" i="5"/>
  <c r="O153" i="5"/>
  <c r="O154" i="5"/>
  <c r="O155" i="5"/>
  <c r="O156" i="5"/>
  <c r="O159" i="5"/>
  <c r="O160" i="5"/>
  <c r="O162" i="5"/>
  <c r="O163" i="5"/>
  <c r="O164" i="5"/>
  <c r="O165" i="5"/>
  <c r="O167" i="5"/>
  <c r="O168" i="5"/>
  <c r="O169" i="5"/>
  <c r="O170" i="5"/>
  <c r="O172" i="5"/>
  <c r="O173" i="5"/>
  <c r="O174" i="5"/>
  <c r="O175" i="5"/>
  <c r="N143" i="5"/>
  <c r="N144" i="5"/>
  <c r="N145" i="5"/>
  <c r="N146" i="5"/>
  <c r="N147" i="5"/>
  <c r="N148" i="5"/>
  <c r="N149" i="5"/>
  <c r="N150" i="5"/>
  <c r="N153" i="5"/>
  <c r="N154" i="5"/>
  <c r="N155" i="5"/>
  <c r="N156" i="5"/>
  <c r="N159" i="5"/>
  <c r="N160" i="5"/>
  <c r="N162" i="5"/>
  <c r="N163" i="5"/>
  <c r="N164" i="5"/>
  <c r="N165" i="5"/>
  <c r="N167" i="5"/>
  <c r="N168" i="5"/>
  <c r="N169" i="5"/>
  <c r="N170" i="5"/>
  <c r="N172" i="5"/>
  <c r="N173" i="5"/>
  <c r="N174" i="5"/>
  <c r="N175" i="5"/>
  <c r="M143" i="5"/>
  <c r="M144" i="5"/>
  <c r="M145" i="5"/>
  <c r="M146" i="5"/>
  <c r="M147" i="5"/>
  <c r="M148" i="5"/>
  <c r="M149" i="5"/>
  <c r="M150" i="5"/>
  <c r="M153" i="5"/>
  <c r="M154" i="5"/>
  <c r="M155" i="5"/>
  <c r="M156" i="5"/>
  <c r="M159" i="5"/>
  <c r="M160" i="5"/>
  <c r="M162" i="5"/>
  <c r="M163" i="5"/>
  <c r="M164" i="5"/>
  <c r="M165" i="5"/>
  <c r="M167" i="5"/>
  <c r="M168" i="5"/>
  <c r="M169" i="5"/>
  <c r="M170" i="5"/>
  <c r="M172" i="5"/>
  <c r="M173" i="5"/>
  <c r="M174" i="5"/>
  <c r="M175" i="5"/>
  <c r="L143" i="5"/>
  <c r="L144" i="5"/>
  <c r="L145" i="5"/>
  <c r="L146" i="5"/>
  <c r="L147" i="5"/>
  <c r="L148" i="5"/>
  <c r="L149" i="5"/>
  <c r="L150" i="5"/>
  <c r="L153" i="5"/>
  <c r="L154" i="5"/>
  <c r="L155" i="5"/>
  <c r="L156" i="5"/>
  <c r="L159" i="5"/>
  <c r="L160" i="5"/>
  <c r="L162" i="5"/>
  <c r="L163" i="5"/>
  <c r="L164" i="5"/>
  <c r="L165" i="5"/>
  <c r="L167" i="5"/>
  <c r="L168" i="5"/>
  <c r="L169" i="5"/>
  <c r="L170" i="5"/>
  <c r="L172" i="5"/>
  <c r="L173" i="5"/>
  <c r="L174" i="5"/>
  <c r="L175" i="5"/>
  <c r="Q141" i="5"/>
  <c r="P141" i="5"/>
  <c r="O141" i="5"/>
  <c r="N141" i="5"/>
  <c r="M141" i="5"/>
  <c r="L141" i="5"/>
  <c r="Q105" i="5"/>
  <c r="Q107" i="5"/>
  <c r="Q108" i="5"/>
  <c r="Q109" i="5"/>
  <c r="Q110" i="5"/>
  <c r="Q111" i="5"/>
  <c r="Q112" i="5"/>
  <c r="Q116" i="5"/>
  <c r="Q117" i="5"/>
  <c r="Q118" i="5"/>
  <c r="Q121" i="5"/>
  <c r="Q124" i="5"/>
  <c r="Q125" i="5"/>
  <c r="Q126" i="5"/>
  <c r="Q127" i="5"/>
  <c r="Q129" i="5"/>
  <c r="Q132" i="5"/>
  <c r="Q134" i="5"/>
  <c r="Q135" i="5"/>
  <c r="Q137" i="5"/>
  <c r="P105" i="5"/>
  <c r="P107" i="5"/>
  <c r="P108" i="5"/>
  <c r="P109" i="5"/>
  <c r="P110" i="5"/>
  <c r="P111" i="5"/>
  <c r="P112" i="5"/>
  <c r="P116" i="5"/>
  <c r="P117" i="5"/>
  <c r="P118" i="5"/>
  <c r="P121" i="5"/>
  <c r="P124" i="5"/>
  <c r="P125" i="5"/>
  <c r="P126" i="5"/>
  <c r="P127" i="5"/>
  <c r="P129" i="5"/>
  <c r="P132" i="5"/>
  <c r="P134" i="5"/>
  <c r="P135" i="5"/>
  <c r="P137" i="5"/>
  <c r="O105" i="5"/>
  <c r="O107" i="5"/>
  <c r="O108" i="5"/>
  <c r="O109" i="5"/>
  <c r="O110" i="5"/>
  <c r="O111" i="5"/>
  <c r="O112" i="5"/>
  <c r="O116" i="5"/>
  <c r="O117" i="5"/>
  <c r="O118" i="5"/>
  <c r="O121" i="5"/>
  <c r="O124" i="5"/>
  <c r="O125" i="5"/>
  <c r="O126" i="5"/>
  <c r="O127" i="5"/>
  <c r="O129" i="5"/>
  <c r="O132" i="5"/>
  <c r="O134" i="5"/>
  <c r="O135" i="5"/>
  <c r="O137" i="5"/>
  <c r="N105" i="5"/>
  <c r="N107" i="5"/>
  <c r="N108" i="5"/>
  <c r="N109" i="5"/>
  <c r="N110" i="5"/>
  <c r="N111" i="5"/>
  <c r="N112" i="5"/>
  <c r="N116" i="5"/>
  <c r="N117" i="5"/>
  <c r="N118" i="5"/>
  <c r="N121" i="5"/>
  <c r="N124" i="5"/>
  <c r="N125" i="5"/>
  <c r="N126" i="5"/>
  <c r="N127" i="5"/>
  <c r="N129" i="5"/>
  <c r="N132" i="5"/>
  <c r="N134" i="5"/>
  <c r="N135" i="5"/>
  <c r="N137" i="5"/>
  <c r="M105" i="5"/>
  <c r="M107" i="5"/>
  <c r="M108" i="5"/>
  <c r="M109" i="5"/>
  <c r="M110" i="5"/>
  <c r="M111" i="5"/>
  <c r="M112" i="5"/>
  <c r="M116" i="5"/>
  <c r="M117" i="5"/>
  <c r="M118" i="5"/>
  <c r="M121" i="5"/>
  <c r="M124" i="5"/>
  <c r="M125" i="5"/>
  <c r="M126" i="5"/>
  <c r="M127" i="5"/>
  <c r="M129" i="5"/>
  <c r="M132" i="5"/>
  <c r="M134" i="5"/>
  <c r="M135" i="5"/>
  <c r="M137" i="5"/>
  <c r="L105" i="5"/>
  <c r="L107" i="5"/>
  <c r="L108" i="5"/>
  <c r="L109" i="5"/>
  <c r="L110" i="5"/>
  <c r="L111" i="5"/>
  <c r="L112" i="5"/>
  <c r="L116" i="5"/>
  <c r="L117" i="5"/>
  <c r="L118" i="5"/>
  <c r="L121" i="5"/>
  <c r="L124" i="5"/>
  <c r="L125" i="5"/>
  <c r="L126" i="5"/>
  <c r="L127" i="5"/>
  <c r="L129" i="5"/>
  <c r="L132" i="5"/>
  <c r="L134" i="5"/>
  <c r="L135" i="5"/>
  <c r="L137" i="5"/>
  <c r="P103" i="5"/>
  <c r="O103" i="5"/>
  <c r="N103" i="5"/>
  <c r="M103" i="5"/>
  <c r="L103" i="5"/>
  <c r="Q103" i="5"/>
  <c r="Q101" i="4" l="1"/>
  <c r="Q114" i="4"/>
  <c r="Q235" i="4" s="1"/>
  <c r="Q117" i="4"/>
  <c r="Q238" i="4" s="1"/>
  <c r="Q119" i="4"/>
  <c r="Q240" i="4" s="1"/>
  <c r="Q120" i="4"/>
  <c r="Q241" i="4" s="1"/>
  <c r="Q125" i="4"/>
  <c r="Q246" i="4" s="1"/>
  <c r="P101" i="4"/>
  <c r="P222" i="4" s="1"/>
  <c r="P114" i="4"/>
  <c r="P235" i="4" s="1"/>
  <c r="P117" i="4"/>
  <c r="P238" i="4" s="1"/>
  <c r="P119" i="4"/>
  <c r="P240" i="4" s="1"/>
  <c r="P120" i="4"/>
  <c r="P241" i="4" s="1"/>
  <c r="P125" i="4"/>
  <c r="P246" i="4" s="1"/>
  <c r="O101" i="4"/>
  <c r="O222" i="4" s="1"/>
  <c r="O114" i="4"/>
  <c r="O235" i="4" s="1"/>
  <c r="O117" i="4"/>
  <c r="O238" i="4" s="1"/>
  <c r="O119" i="4"/>
  <c r="O240" i="4" s="1"/>
  <c r="O120" i="4"/>
  <c r="O241" i="4" s="1"/>
  <c r="O125" i="4"/>
  <c r="O246" i="4" s="1"/>
  <c r="N98" i="4"/>
  <c r="N219" i="4" s="1"/>
  <c r="N99" i="4"/>
  <c r="N220" i="4" s="1"/>
  <c r="N100" i="4"/>
  <c r="N221" i="4" s="1"/>
  <c r="N101" i="4"/>
  <c r="N222" i="4" s="1"/>
  <c r="N103" i="4"/>
  <c r="N224" i="4" s="1"/>
  <c r="N104" i="4"/>
  <c r="N225" i="4" s="1"/>
  <c r="N105" i="4"/>
  <c r="N226" i="4" s="1"/>
  <c r="N106" i="4"/>
  <c r="N227" i="4" s="1"/>
  <c r="N108" i="4"/>
  <c r="N229" i="4" s="1"/>
  <c r="N109" i="4"/>
  <c r="N230" i="4" s="1"/>
  <c r="N110" i="4"/>
  <c r="N231" i="4" s="1"/>
  <c r="N113" i="4"/>
  <c r="N234" i="4" s="1"/>
  <c r="N114" i="4"/>
  <c r="N235" i="4" s="1"/>
  <c r="N115" i="4"/>
  <c r="N236" i="4" s="1"/>
  <c r="N117" i="4"/>
  <c r="N238" i="4" s="1"/>
  <c r="N118" i="4"/>
  <c r="N239" i="4" s="1"/>
  <c r="N119" i="4"/>
  <c r="N240" i="4" s="1"/>
  <c r="N120" i="4"/>
  <c r="N241" i="4" s="1"/>
  <c r="N122" i="4"/>
  <c r="N243" i="4" s="1"/>
  <c r="N123" i="4"/>
  <c r="N244" i="4" s="1"/>
  <c r="N124" i="4"/>
  <c r="N245" i="4" s="1"/>
  <c r="N125" i="4"/>
  <c r="N246" i="4" s="1"/>
  <c r="N127" i="4"/>
  <c r="N248" i="4" s="1"/>
  <c r="N128" i="4"/>
  <c r="N249" i="4" s="1"/>
  <c r="N129" i="4"/>
  <c r="N250" i="4" s="1"/>
  <c r="N130" i="4"/>
  <c r="N251" i="4" s="1"/>
  <c r="M98" i="4"/>
  <c r="M219" i="4" s="1"/>
  <c r="M99" i="4"/>
  <c r="M220" i="4" s="1"/>
  <c r="M100" i="4"/>
  <c r="M221" i="4" s="1"/>
  <c r="M101" i="4"/>
  <c r="M222" i="4" s="1"/>
  <c r="M103" i="4"/>
  <c r="M224" i="4" s="1"/>
  <c r="M104" i="4"/>
  <c r="M225" i="4" s="1"/>
  <c r="M105" i="4"/>
  <c r="M226" i="4" s="1"/>
  <c r="M106" i="4"/>
  <c r="M227" i="4" s="1"/>
  <c r="M108" i="4"/>
  <c r="M229" i="4" s="1"/>
  <c r="M109" i="4"/>
  <c r="M230" i="4" s="1"/>
  <c r="M110" i="4"/>
  <c r="M231" i="4" s="1"/>
  <c r="M113" i="4"/>
  <c r="M234" i="4" s="1"/>
  <c r="M114" i="4"/>
  <c r="M235" i="4" s="1"/>
  <c r="M115" i="4"/>
  <c r="M236" i="4" s="1"/>
  <c r="M117" i="4"/>
  <c r="M238" i="4" s="1"/>
  <c r="M118" i="4"/>
  <c r="M239" i="4" s="1"/>
  <c r="M119" i="4"/>
  <c r="M240" i="4" s="1"/>
  <c r="M120" i="4"/>
  <c r="M241" i="4" s="1"/>
  <c r="M122" i="4"/>
  <c r="M243" i="4" s="1"/>
  <c r="M123" i="4"/>
  <c r="M244" i="4" s="1"/>
  <c r="M124" i="4"/>
  <c r="M245" i="4" s="1"/>
  <c r="M125" i="4"/>
  <c r="M246" i="4" s="1"/>
  <c r="M127" i="4"/>
  <c r="M248" i="4" s="1"/>
  <c r="M128" i="4"/>
  <c r="M249" i="4" s="1"/>
  <c r="M129" i="4"/>
  <c r="M250" i="4" s="1"/>
  <c r="M130" i="4"/>
  <c r="M251" i="4" s="1"/>
  <c r="L98" i="4"/>
  <c r="L219" i="4" s="1"/>
  <c r="L99" i="4"/>
  <c r="L220" i="4" s="1"/>
  <c r="L100" i="4"/>
  <c r="L221" i="4" s="1"/>
  <c r="L101" i="4"/>
  <c r="L222" i="4" s="1"/>
  <c r="L103" i="4"/>
  <c r="L224" i="4" s="1"/>
  <c r="L104" i="4"/>
  <c r="L225" i="4" s="1"/>
  <c r="L105" i="4"/>
  <c r="L226" i="4" s="1"/>
  <c r="L106" i="4"/>
  <c r="L227" i="4" s="1"/>
  <c r="L108" i="4"/>
  <c r="L229" i="4" s="1"/>
  <c r="L109" i="4"/>
  <c r="L230" i="4" s="1"/>
  <c r="L110" i="4"/>
  <c r="L231" i="4" s="1"/>
  <c r="L113" i="4"/>
  <c r="L234" i="4" s="1"/>
  <c r="L114" i="4"/>
  <c r="L235" i="4" s="1"/>
  <c r="L115" i="4"/>
  <c r="L236" i="4" s="1"/>
  <c r="L117" i="4"/>
  <c r="L238" i="4" s="1"/>
  <c r="L118" i="4"/>
  <c r="L239" i="4" s="1"/>
  <c r="L119" i="4"/>
  <c r="L240" i="4" s="1"/>
  <c r="L120" i="4"/>
  <c r="L241" i="4" s="1"/>
  <c r="L122" i="4"/>
  <c r="L243" i="4" s="1"/>
  <c r="L123" i="4"/>
  <c r="L244" i="4" s="1"/>
  <c r="L124" i="4"/>
  <c r="L245" i="4" s="1"/>
  <c r="L125" i="4"/>
  <c r="L246" i="4" s="1"/>
  <c r="L127" i="4"/>
  <c r="L248" i="4" s="1"/>
  <c r="L128" i="4"/>
  <c r="L249" i="4" s="1"/>
  <c r="L129" i="4"/>
  <c r="L250" i="4" s="1"/>
  <c r="L130" i="4"/>
  <c r="L251" i="4" s="1"/>
  <c r="K98" i="4"/>
  <c r="K219" i="4" s="1"/>
  <c r="K99" i="4"/>
  <c r="K220" i="4" s="1"/>
  <c r="K100" i="4"/>
  <c r="K221" i="4" s="1"/>
  <c r="K101" i="4"/>
  <c r="K222" i="4" s="1"/>
  <c r="K103" i="4"/>
  <c r="K224" i="4" s="1"/>
  <c r="K104" i="4"/>
  <c r="K225" i="4" s="1"/>
  <c r="K105" i="4"/>
  <c r="K226" i="4" s="1"/>
  <c r="K106" i="4"/>
  <c r="K227" i="4" s="1"/>
  <c r="K108" i="4"/>
  <c r="K229" i="4" s="1"/>
  <c r="K109" i="4"/>
  <c r="K230" i="4" s="1"/>
  <c r="K110" i="4"/>
  <c r="K231" i="4" s="1"/>
  <c r="K113" i="4"/>
  <c r="K234" i="4" s="1"/>
  <c r="K114" i="4"/>
  <c r="K235" i="4" s="1"/>
  <c r="K115" i="4"/>
  <c r="K236" i="4" s="1"/>
  <c r="K117" i="4"/>
  <c r="K238" i="4" s="1"/>
  <c r="K118" i="4"/>
  <c r="K239" i="4" s="1"/>
  <c r="K119" i="4"/>
  <c r="K240" i="4" s="1"/>
  <c r="K120" i="4"/>
  <c r="K241" i="4" s="1"/>
  <c r="K122" i="4"/>
  <c r="K243" i="4" s="1"/>
  <c r="K123" i="4"/>
  <c r="K244" i="4" s="1"/>
  <c r="K124" i="4"/>
  <c r="K245" i="4" s="1"/>
  <c r="K125" i="4"/>
  <c r="K246" i="4" s="1"/>
  <c r="K127" i="4"/>
  <c r="K248" i="4" s="1"/>
  <c r="K128" i="4"/>
  <c r="K249" i="4" s="1"/>
  <c r="K129" i="4"/>
  <c r="K250" i="4" s="1"/>
  <c r="K130" i="4"/>
  <c r="K251" i="4" s="1"/>
  <c r="J98" i="4"/>
  <c r="J219" i="4" s="1"/>
  <c r="J99" i="4"/>
  <c r="J220" i="4" s="1"/>
  <c r="J100" i="4"/>
  <c r="J221" i="4" s="1"/>
  <c r="J101" i="4"/>
  <c r="J222" i="4" s="1"/>
  <c r="J103" i="4"/>
  <c r="J224" i="4" s="1"/>
  <c r="J104" i="4"/>
  <c r="J225" i="4" s="1"/>
  <c r="J105" i="4"/>
  <c r="J226" i="4" s="1"/>
  <c r="J106" i="4"/>
  <c r="J227" i="4" s="1"/>
  <c r="J108" i="4"/>
  <c r="J229" i="4" s="1"/>
  <c r="J109" i="4"/>
  <c r="J230" i="4" s="1"/>
  <c r="J110" i="4"/>
  <c r="J231" i="4" s="1"/>
  <c r="J113" i="4"/>
  <c r="J234" i="4" s="1"/>
  <c r="J114" i="4"/>
  <c r="J235" i="4" s="1"/>
  <c r="J115" i="4"/>
  <c r="J236" i="4" s="1"/>
  <c r="J117" i="4"/>
  <c r="J238" i="4" s="1"/>
  <c r="J118" i="4"/>
  <c r="J239" i="4" s="1"/>
  <c r="J119" i="4"/>
  <c r="J240" i="4" s="1"/>
  <c r="J120" i="4"/>
  <c r="J241" i="4" s="1"/>
  <c r="J122" i="4"/>
  <c r="J243" i="4" s="1"/>
  <c r="J123" i="4"/>
  <c r="J244" i="4" s="1"/>
  <c r="J124" i="4"/>
  <c r="J245" i="4" s="1"/>
  <c r="J125" i="4"/>
  <c r="J246" i="4" s="1"/>
  <c r="J127" i="4"/>
  <c r="J248" i="4" s="1"/>
  <c r="J128" i="4"/>
  <c r="J249" i="4" s="1"/>
  <c r="J129" i="4"/>
  <c r="J250" i="4" s="1"/>
  <c r="J130" i="4"/>
  <c r="J251" i="4" s="1"/>
  <c r="I98" i="4"/>
  <c r="I219" i="4" s="1"/>
  <c r="I99" i="4"/>
  <c r="I220" i="4" s="1"/>
  <c r="I100" i="4"/>
  <c r="I221" i="4" s="1"/>
  <c r="I101" i="4"/>
  <c r="I222" i="4" s="1"/>
  <c r="I103" i="4"/>
  <c r="I224" i="4" s="1"/>
  <c r="I104" i="4"/>
  <c r="I225" i="4" s="1"/>
  <c r="I105" i="4"/>
  <c r="I226" i="4" s="1"/>
  <c r="I106" i="4"/>
  <c r="I227" i="4" s="1"/>
  <c r="I108" i="4"/>
  <c r="I229" i="4" s="1"/>
  <c r="I109" i="4"/>
  <c r="I230" i="4" s="1"/>
  <c r="I110" i="4"/>
  <c r="I231" i="4" s="1"/>
  <c r="I113" i="4"/>
  <c r="I234" i="4" s="1"/>
  <c r="I114" i="4"/>
  <c r="I235" i="4" s="1"/>
  <c r="I115" i="4"/>
  <c r="I236" i="4" s="1"/>
  <c r="I117" i="4"/>
  <c r="I238" i="4" s="1"/>
  <c r="I118" i="4"/>
  <c r="I239" i="4" s="1"/>
  <c r="I119" i="4"/>
  <c r="I240" i="4" s="1"/>
  <c r="I120" i="4"/>
  <c r="I241" i="4" s="1"/>
  <c r="I122" i="4"/>
  <c r="I243" i="4" s="1"/>
  <c r="I123" i="4"/>
  <c r="I244" i="4" s="1"/>
  <c r="I124" i="4"/>
  <c r="I245" i="4" s="1"/>
  <c r="I125" i="4"/>
  <c r="I246" i="4" s="1"/>
  <c r="I127" i="4"/>
  <c r="I248" i="4" s="1"/>
  <c r="I128" i="4"/>
  <c r="I249" i="4" s="1"/>
  <c r="I129" i="4"/>
  <c r="I250" i="4" s="1"/>
  <c r="I130" i="4"/>
  <c r="I251" i="4" s="1"/>
  <c r="H98" i="4"/>
  <c r="H219" i="4" s="1"/>
  <c r="H99" i="4"/>
  <c r="H220" i="4" s="1"/>
  <c r="H100" i="4"/>
  <c r="H221" i="4" s="1"/>
  <c r="H101" i="4"/>
  <c r="H222" i="4" s="1"/>
  <c r="H103" i="4"/>
  <c r="H224" i="4" s="1"/>
  <c r="H104" i="4"/>
  <c r="H225" i="4" s="1"/>
  <c r="H105" i="4"/>
  <c r="H226" i="4" s="1"/>
  <c r="H106" i="4"/>
  <c r="H227" i="4" s="1"/>
  <c r="H108" i="4"/>
  <c r="H229" i="4" s="1"/>
  <c r="H109" i="4"/>
  <c r="H230" i="4" s="1"/>
  <c r="H110" i="4"/>
  <c r="H231" i="4" s="1"/>
  <c r="H113" i="4"/>
  <c r="H234" i="4" s="1"/>
  <c r="H114" i="4"/>
  <c r="H235" i="4" s="1"/>
  <c r="H115" i="4"/>
  <c r="H236" i="4" s="1"/>
  <c r="H117" i="4"/>
  <c r="H238" i="4" s="1"/>
  <c r="H118" i="4"/>
  <c r="H239" i="4" s="1"/>
  <c r="H119" i="4"/>
  <c r="H240" i="4" s="1"/>
  <c r="H120" i="4"/>
  <c r="H241" i="4" s="1"/>
  <c r="H122" i="4"/>
  <c r="H243" i="4" s="1"/>
  <c r="H123" i="4"/>
  <c r="H244" i="4" s="1"/>
  <c r="H124" i="4"/>
  <c r="H245" i="4" s="1"/>
  <c r="H125" i="4"/>
  <c r="H246" i="4" s="1"/>
  <c r="H127" i="4"/>
  <c r="H248" i="4" s="1"/>
  <c r="H128" i="4"/>
  <c r="H249" i="4" s="1"/>
  <c r="H129" i="4"/>
  <c r="H250" i="4" s="1"/>
  <c r="H130" i="4"/>
  <c r="H251" i="4" s="1"/>
  <c r="G98" i="4"/>
  <c r="G219" i="4" s="1"/>
  <c r="G99" i="4"/>
  <c r="G220" i="4" s="1"/>
  <c r="G100" i="4"/>
  <c r="G221" i="4" s="1"/>
  <c r="G101" i="4"/>
  <c r="G222" i="4" s="1"/>
  <c r="G103" i="4"/>
  <c r="G224" i="4" s="1"/>
  <c r="G104" i="4"/>
  <c r="G225" i="4" s="1"/>
  <c r="G105" i="4"/>
  <c r="G226" i="4" s="1"/>
  <c r="G106" i="4"/>
  <c r="G227" i="4" s="1"/>
  <c r="G108" i="4"/>
  <c r="G229" i="4" s="1"/>
  <c r="G109" i="4"/>
  <c r="G230" i="4" s="1"/>
  <c r="G110" i="4"/>
  <c r="G231" i="4" s="1"/>
  <c r="G113" i="4"/>
  <c r="G234" i="4" s="1"/>
  <c r="G114" i="4"/>
  <c r="G235" i="4" s="1"/>
  <c r="G115" i="4"/>
  <c r="G236" i="4" s="1"/>
  <c r="G117" i="4"/>
  <c r="G238" i="4" s="1"/>
  <c r="G118" i="4"/>
  <c r="G239" i="4" s="1"/>
  <c r="G119" i="4"/>
  <c r="G240" i="4" s="1"/>
  <c r="G120" i="4"/>
  <c r="G241" i="4" s="1"/>
  <c r="G122" i="4"/>
  <c r="G243" i="4" s="1"/>
  <c r="G123" i="4"/>
  <c r="G244" i="4" s="1"/>
  <c r="G124" i="4"/>
  <c r="G245" i="4" s="1"/>
  <c r="G125" i="4"/>
  <c r="G246" i="4" s="1"/>
  <c r="G127" i="4"/>
  <c r="G248" i="4" s="1"/>
  <c r="G128" i="4"/>
  <c r="G249" i="4" s="1"/>
  <c r="G129" i="4"/>
  <c r="G250" i="4" s="1"/>
  <c r="G130" i="4"/>
  <c r="G251" i="4" s="1"/>
  <c r="F98" i="4"/>
  <c r="F219" i="4" s="1"/>
  <c r="F99" i="4"/>
  <c r="F220" i="4" s="1"/>
  <c r="F100" i="4"/>
  <c r="F221" i="4" s="1"/>
  <c r="F101" i="4"/>
  <c r="F222" i="4" s="1"/>
  <c r="F103" i="4"/>
  <c r="F224" i="4" s="1"/>
  <c r="F104" i="4"/>
  <c r="F225" i="4" s="1"/>
  <c r="F105" i="4"/>
  <c r="F226" i="4" s="1"/>
  <c r="F106" i="4"/>
  <c r="F227" i="4" s="1"/>
  <c r="F108" i="4"/>
  <c r="F229" i="4" s="1"/>
  <c r="F109" i="4"/>
  <c r="F230" i="4" s="1"/>
  <c r="F110" i="4"/>
  <c r="F231" i="4" s="1"/>
  <c r="F113" i="4"/>
  <c r="F234" i="4" s="1"/>
  <c r="F114" i="4"/>
  <c r="F235" i="4" s="1"/>
  <c r="F115" i="4"/>
  <c r="F236" i="4" s="1"/>
  <c r="F117" i="4"/>
  <c r="F238" i="4" s="1"/>
  <c r="F118" i="4"/>
  <c r="F239" i="4" s="1"/>
  <c r="F119" i="4"/>
  <c r="F240" i="4" s="1"/>
  <c r="F120" i="4"/>
  <c r="F241" i="4" s="1"/>
  <c r="F122" i="4"/>
  <c r="F243" i="4" s="1"/>
  <c r="F123" i="4"/>
  <c r="F244" i="4" s="1"/>
  <c r="F124" i="4"/>
  <c r="F245" i="4" s="1"/>
  <c r="F125" i="4"/>
  <c r="F246" i="4" s="1"/>
  <c r="F127" i="4"/>
  <c r="F248" i="4" s="1"/>
  <c r="F128" i="4"/>
  <c r="F249" i="4" s="1"/>
  <c r="F129" i="4"/>
  <c r="F250" i="4" s="1"/>
  <c r="F130" i="4"/>
  <c r="F251" i="4" s="1"/>
  <c r="E98" i="4"/>
  <c r="E219" i="4" s="1"/>
  <c r="E99" i="4"/>
  <c r="E220" i="4" s="1"/>
  <c r="E100" i="4"/>
  <c r="E221" i="4" s="1"/>
  <c r="E101" i="4"/>
  <c r="E222" i="4" s="1"/>
  <c r="E103" i="4"/>
  <c r="E224" i="4" s="1"/>
  <c r="E104" i="4"/>
  <c r="E225" i="4" s="1"/>
  <c r="E105" i="4"/>
  <c r="E226" i="4" s="1"/>
  <c r="E106" i="4"/>
  <c r="E227" i="4" s="1"/>
  <c r="E108" i="4"/>
  <c r="E229" i="4" s="1"/>
  <c r="E109" i="4"/>
  <c r="E230" i="4" s="1"/>
  <c r="E110" i="4"/>
  <c r="E231" i="4" s="1"/>
  <c r="E113" i="4"/>
  <c r="E234" i="4" s="1"/>
  <c r="E114" i="4"/>
  <c r="E235" i="4" s="1"/>
  <c r="E115" i="4"/>
  <c r="E236" i="4" s="1"/>
  <c r="E117" i="4"/>
  <c r="E238" i="4" s="1"/>
  <c r="E118" i="4"/>
  <c r="E239" i="4" s="1"/>
  <c r="E119" i="4"/>
  <c r="E240" i="4" s="1"/>
  <c r="E120" i="4"/>
  <c r="E241" i="4" s="1"/>
  <c r="E122" i="4"/>
  <c r="E243" i="4" s="1"/>
  <c r="E123" i="4"/>
  <c r="E244" i="4" s="1"/>
  <c r="E124" i="4"/>
  <c r="E245" i="4" s="1"/>
  <c r="E125" i="4"/>
  <c r="E246" i="4" s="1"/>
  <c r="E127" i="4"/>
  <c r="E248" i="4" s="1"/>
  <c r="E128" i="4"/>
  <c r="E249" i="4" s="1"/>
  <c r="E129" i="4"/>
  <c r="E250" i="4" s="1"/>
  <c r="E130" i="4"/>
  <c r="E251" i="4" s="1"/>
  <c r="E96" i="4"/>
  <c r="E217" i="4" s="1"/>
  <c r="F96" i="4"/>
  <c r="F217" i="4" s="1"/>
  <c r="G96" i="4"/>
  <c r="G217" i="4" s="1"/>
  <c r="H96" i="4"/>
  <c r="H217" i="4" s="1"/>
  <c r="I96" i="4"/>
  <c r="I217" i="4" s="1"/>
  <c r="J96" i="4"/>
  <c r="J217" i="4" s="1"/>
  <c r="K96" i="4"/>
  <c r="K217" i="4" s="1"/>
  <c r="L96" i="4"/>
  <c r="L217" i="4" s="1"/>
  <c r="M96" i="4"/>
  <c r="M217" i="4" s="1"/>
  <c r="N96" i="4"/>
  <c r="N217" i="4" s="1"/>
  <c r="O96" i="4"/>
  <c r="O217" i="4" s="1"/>
  <c r="P96" i="4"/>
  <c r="P217" i="4" s="1"/>
  <c r="Q96" i="4"/>
  <c r="Q217" i="4" s="1"/>
  <c r="D98" i="4"/>
  <c r="D219" i="4" s="1"/>
  <c r="D99" i="4"/>
  <c r="D220" i="4" s="1"/>
  <c r="D100" i="4"/>
  <c r="D221" i="4" s="1"/>
  <c r="D101" i="4"/>
  <c r="D222" i="4" s="1"/>
  <c r="D103" i="4"/>
  <c r="D224" i="4" s="1"/>
  <c r="D104" i="4"/>
  <c r="D225" i="4" s="1"/>
  <c r="D105" i="4"/>
  <c r="D226" i="4" s="1"/>
  <c r="D106" i="4"/>
  <c r="D227" i="4" s="1"/>
  <c r="D108" i="4"/>
  <c r="D229" i="4" s="1"/>
  <c r="D109" i="4"/>
  <c r="D230" i="4" s="1"/>
  <c r="D110" i="4"/>
  <c r="D231" i="4" s="1"/>
  <c r="D113" i="4"/>
  <c r="D234" i="4" s="1"/>
  <c r="D114" i="4"/>
  <c r="D235" i="4" s="1"/>
  <c r="D115" i="4"/>
  <c r="D236" i="4" s="1"/>
  <c r="D117" i="4"/>
  <c r="D238" i="4" s="1"/>
  <c r="D118" i="4"/>
  <c r="D239" i="4" s="1"/>
  <c r="D119" i="4"/>
  <c r="D240" i="4" s="1"/>
  <c r="D120" i="4"/>
  <c r="D241" i="4" s="1"/>
  <c r="D122" i="4"/>
  <c r="D243" i="4" s="1"/>
  <c r="D123" i="4"/>
  <c r="D244" i="4" s="1"/>
  <c r="D124" i="4"/>
  <c r="D245" i="4" s="1"/>
  <c r="D125" i="4"/>
  <c r="D246" i="4" s="1"/>
  <c r="D127" i="4"/>
  <c r="D248" i="4" s="1"/>
  <c r="D128" i="4"/>
  <c r="D249" i="4" s="1"/>
  <c r="D129" i="4"/>
  <c r="D250" i="4" s="1"/>
  <c r="D130" i="4"/>
  <c r="D251" i="4" s="1"/>
  <c r="D96" i="4"/>
  <c r="D217" i="4" s="1"/>
  <c r="Q60" i="4"/>
  <c r="Q181" i="4" s="1"/>
  <c r="Q61" i="4"/>
  <c r="Q182" i="4" s="1"/>
  <c r="Q62" i="4"/>
  <c r="Q183" i="4" s="1"/>
  <c r="Q63" i="4"/>
  <c r="Q184" i="4" s="1"/>
  <c r="Q65" i="4"/>
  <c r="Q186" i="4" s="1"/>
  <c r="Q66" i="4"/>
  <c r="Q187" i="4" s="1"/>
  <c r="Q67" i="4"/>
  <c r="Q188" i="4" s="1"/>
  <c r="Q70" i="4"/>
  <c r="Q191" i="4" s="1"/>
  <c r="Q71" i="4"/>
  <c r="Q192" i="4" s="1"/>
  <c r="Q72" i="4"/>
  <c r="Q193" i="4" s="1"/>
  <c r="Q75" i="4"/>
  <c r="Q196" i="4" s="1"/>
  <c r="Q76" i="4"/>
  <c r="Q197" i="4" s="1"/>
  <c r="Q77" i="4"/>
  <c r="Q198" i="4" s="1"/>
  <c r="Q79" i="4"/>
  <c r="Q200" i="4" s="1"/>
  <c r="Q80" i="4"/>
  <c r="Q201" i="4" s="1"/>
  <c r="Q81" i="4"/>
  <c r="Q202" i="4" s="1"/>
  <c r="Q82" i="4"/>
  <c r="Q203" i="4" s="1"/>
  <c r="Q84" i="4"/>
  <c r="Q205" i="4" s="1"/>
  <c r="Q86" i="4"/>
  <c r="Q207" i="4" s="1"/>
  <c r="Q87" i="4"/>
  <c r="Q208" i="4" s="1"/>
  <c r="Q88" i="4"/>
  <c r="Q209" i="4" s="1"/>
  <c r="Q89" i="4"/>
  <c r="Q210" i="4" s="1"/>
  <c r="Q90" i="4"/>
  <c r="Q92" i="4"/>
  <c r="Q213" i="4" s="1"/>
  <c r="P60" i="4"/>
  <c r="P61" i="4"/>
  <c r="P182" i="4" s="1"/>
  <c r="P62" i="4"/>
  <c r="P183" i="4" s="1"/>
  <c r="P63" i="4"/>
  <c r="P184" i="4" s="1"/>
  <c r="P65" i="4"/>
  <c r="P186" i="4" s="1"/>
  <c r="P66" i="4"/>
  <c r="P187" i="4" s="1"/>
  <c r="P67" i="4"/>
  <c r="P188" i="4" s="1"/>
  <c r="P70" i="4"/>
  <c r="P191" i="4" s="1"/>
  <c r="P71" i="4"/>
  <c r="P192" i="4" s="1"/>
  <c r="P72" i="4"/>
  <c r="P193" i="4" s="1"/>
  <c r="P75" i="4"/>
  <c r="P196" i="4" s="1"/>
  <c r="P76" i="4"/>
  <c r="P197" i="4" s="1"/>
  <c r="P77" i="4"/>
  <c r="P198" i="4" s="1"/>
  <c r="P79" i="4"/>
  <c r="P200" i="4" s="1"/>
  <c r="P80" i="4"/>
  <c r="P201" i="4" s="1"/>
  <c r="P81" i="4"/>
  <c r="P202" i="4" s="1"/>
  <c r="P82" i="4"/>
  <c r="P203" i="4" s="1"/>
  <c r="P84" i="4"/>
  <c r="P205" i="4" s="1"/>
  <c r="P86" i="4"/>
  <c r="P207" i="4" s="1"/>
  <c r="P87" i="4"/>
  <c r="P208" i="4" s="1"/>
  <c r="P88" i="4"/>
  <c r="P209" i="4" s="1"/>
  <c r="P89" i="4"/>
  <c r="P210" i="4" s="1"/>
  <c r="P90" i="4"/>
  <c r="P211" i="4" s="1"/>
  <c r="P92" i="4"/>
  <c r="P213" i="4" s="1"/>
  <c r="O60" i="4"/>
  <c r="O181" i="4" s="1"/>
  <c r="O61" i="4"/>
  <c r="O182" i="4" s="1"/>
  <c r="O62" i="4"/>
  <c r="O183" i="4" s="1"/>
  <c r="O63" i="4"/>
  <c r="O184" i="4" s="1"/>
  <c r="O65" i="4"/>
  <c r="O186" i="4" s="1"/>
  <c r="O66" i="4"/>
  <c r="O187" i="4" s="1"/>
  <c r="O67" i="4"/>
  <c r="O188" i="4" s="1"/>
  <c r="O70" i="4"/>
  <c r="O191" i="4" s="1"/>
  <c r="O71" i="4"/>
  <c r="O192" i="4" s="1"/>
  <c r="O72" i="4"/>
  <c r="O193" i="4" s="1"/>
  <c r="O75" i="4"/>
  <c r="O196" i="4" s="1"/>
  <c r="O76" i="4"/>
  <c r="O197" i="4" s="1"/>
  <c r="O77" i="4"/>
  <c r="O198" i="4" s="1"/>
  <c r="O79" i="4"/>
  <c r="O200" i="4" s="1"/>
  <c r="O80" i="4"/>
  <c r="O201" i="4" s="1"/>
  <c r="O81" i="4"/>
  <c r="O202" i="4" s="1"/>
  <c r="O82" i="4"/>
  <c r="O203" i="4" s="1"/>
  <c r="O84" i="4"/>
  <c r="O205" i="4" s="1"/>
  <c r="O86" i="4"/>
  <c r="O207" i="4" s="1"/>
  <c r="O87" i="4"/>
  <c r="O208" i="4" s="1"/>
  <c r="O88" i="4"/>
  <c r="O209" i="4" s="1"/>
  <c r="O89" i="4"/>
  <c r="O210" i="4" s="1"/>
  <c r="O90" i="4"/>
  <c r="O211" i="4" s="1"/>
  <c r="O92" i="4"/>
  <c r="O213" i="4" s="1"/>
  <c r="N60" i="4"/>
  <c r="N181" i="4" s="1"/>
  <c r="N61" i="4"/>
  <c r="N182" i="4" s="1"/>
  <c r="N62" i="4"/>
  <c r="N183" i="4" s="1"/>
  <c r="N63" i="4"/>
  <c r="N184" i="4" s="1"/>
  <c r="N65" i="4"/>
  <c r="N186" i="4" s="1"/>
  <c r="N66" i="4"/>
  <c r="N187" i="4" s="1"/>
  <c r="N67" i="4"/>
  <c r="N188" i="4" s="1"/>
  <c r="N70" i="4"/>
  <c r="N191" i="4" s="1"/>
  <c r="N71" i="4"/>
  <c r="N192" i="4" s="1"/>
  <c r="N72" i="4"/>
  <c r="N193" i="4" s="1"/>
  <c r="N75" i="4"/>
  <c r="N196" i="4" s="1"/>
  <c r="N76" i="4"/>
  <c r="N197" i="4" s="1"/>
  <c r="N77" i="4"/>
  <c r="N198" i="4" s="1"/>
  <c r="N79" i="4"/>
  <c r="N200" i="4" s="1"/>
  <c r="N80" i="4"/>
  <c r="N201" i="4" s="1"/>
  <c r="N81" i="4"/>
  <c r="N202" i="4" s="1"/>
  <c r="N82" i="4"/>
  <c r="N203" i="4" s="1"/>
  <c r="N84" i="4"/>
  <c r="N205" i="4" s="1"/>
  <c r="N86" i="4"/>
  <c r="N207" i="4" s="1"/>
  <c r="N87" i="4"/>
  <c r="N208" i="4" s="1"/>
  <c r="N88" i="4"/>
  <c r="N209" i="4" s="1"/>
  <c r="N89" i="4"/>
  <c r="N210" i="4" s="1"/>
  <c r="N90" i="4"/>
  <c r="N211" i="4" s="1"/>
  <c r="N92" i="4"/>
  <c r="N213" i="4" s="1"/>
  <c r="M60" i="4"/>
  <c r="M181" i="4" s="1"/>
  <c r="M61" i="4"/>
  <c r="M182" i="4" s="1"/>
  <c r="M62" i="4"/>
  <c r="M183" i="4" s="1"/>
  <c r="M63" i="4"/>
  <c r="M184" i="4" s="1"/>
  <c r="M65" i="4"/>
  <c r="M186" i="4" s="1"/>
  <c r="M66" i="4"/>
  <c r="M187" i="4" s="1"/>
  <c r="M67" i="4"/>
  <c r="M188" i="4" s="1"/>
  <c r="M70" i="4"/>
  <c r="M191" i="4" s="1"/>
  <c r="M71" i="4"/>
  <c r="M192" i="4" s="1"/>
  <c r="M72" i="4"/>
  <c r="M193" i="4" s="1"/>
  <c r="M75" i="4"/>
  <c r="M196" i="4" s="1"/>
  <c r="M76" i="4"/>
  <c r="M197" i="4" s="1"/>
  <c r="M77" i="4"/>
  <c r="M198" i="4" s="1"/>
  <c r="M79" i="4"/>
  <c r="M200" i="4" s="1"/>
  <c r="M80" i="4"/>
  <c r="M201" i="4" s="1"/>
  <c r="M81" i="4"/>
  <c r="M202" i="4" s="1"/>
  <c r="M82" i="4"/>
  <c r="M203" i="4" s="1"/>
  <c r="M84" i="4"/>
  <c r="M205" i="4" s="1"/>
  <c r="M86" i="4"/>
  <c r="M207" i="4" s="1"/>
  <c r="M87" i="4"/>
  <c r="M208" i="4" s="1"/>
  <c r="M88" i="4"/>
  <c r="M209" i="4" s="1"/>
  <c r="M89" i="4"/>
  <c r="M210" i="4" s="1"/>
  <c r="M90" i="4"/>
  <c r="M211" i="4" s="1"/>
  <c r="M92" i="4"/>
  <c r="M213" i="4" s="1"/>
  <c r="L60" i="4"/>
  <c r="L181" i="4" s="1"/>
  <c r="L61" i="4"/>
  <c r="L182" i="4" s="1"/>
  <c r="L62" i="4"/>
  <c r="L183" i="4" s="1"/>
  <c r="L63" i="4"/>
  <c r="L184" i="4" s="1"/>
  <c r="L65" i="4"/>
  <c r="L186" i="4" s="1"/>
  <c r="L66" i="4"/>
  <c r="L187" i="4" s="1"/>
  <c r="L67" i="4"/>
  <c r="L188" i="4" s="1"/>
  <c r="L70" i="4"/>
  <c r="L191" i="4" s="1"/>
  <c r="L71" i="4"/>
  <c r="L192" i="4" s="1"/>
  <c r="L72" i="4"/>
  <c r="L193" i="4" s="1"/>
  <c r="L75" i="4"/>
  <c r="L196" i="4" s="1"/>
  <c r="L76" i="4"/>
  <c r="L197" i="4" s="1"/>
  <c r="L77" i="4"/>
  <c r="L198" i="4" s="1"/>
  <c r="L79" i="4"/>
  <c r="L200" i="4" s="1"/>
  <c r="L80" i="4"/>
  <c r="L201" i="4" s="1"/>
  <c r="L81" i="4"/>
  <c r="L202" i="4" s="1"/>
  <c r="L82" i="4"/>
  <c r="L203" i="4" s="1"/>
  <c r="L84" i="4"/>
  <c r="L205" i="4" s="1"/>
  <c r="L86" i="4"/>
  <c r="L207" i="4" s="1"/>
  <c r="L87" i="4"/>
  <c r="L208" i="4" s="1"/>
  <c r="L88" i="4"/>
  <c r="L209" i="4" s="1"/>
  <c r="L89" i="4"/>
  <c r="L210" i="4" s="1"/>
  <c r="L90" i="4"/>
  <c r="L211" i="4" s="1"/>
  <c r="L92" i="4"/>
  <c r="L213" i="4" s="1"/>
  <c r="K60" i="4"/>
  <c r="K181" i="4" s="1"/>
  <c r="K61" i="4"/>
  <c r="K182" i="4" s="1"/>
  <c r="K62" i="4"/>
  <c r="K183" i="4" s="1"/>
  <c r="K63" i="4"/>
  <c r="K184" i="4" s="1"/>
  <c r="K65" i="4"/>
  <c r="K186" i="4" s="1"/>
  <c r="K66" i="4"/>
  <c r="K187" i="4" s="1"/>
  <c r="K67" i="4"/>
  <c r="K188" i="4" s="1"/>
  <c r="K70" i="4"/>
  <c r="K191" i="4" s="1"/>
  <c r="K71" i="4"/>
  <c r="K192" i="4" s="1"/>
  <c r="K72" i="4"/>
  <c r="K193" i="4" s="1"/>
  <c r="K75" i="4"/>
  <c r="K196" i="4" s="1"/>
  <c r="K76" i="4"/>
  <c r="K197" i="4" s="1"/>
  <c r="K77" i="4"/>
  <c r="K198" i="4" s="1"/>
  <c r="K79" i="4"/>
  <c r="K200" i="4" s="1"/>
  <c r="K80" i="4"/>
  <c r="K201" i="4" s="1"/>
  <c r="K81" i="4"/>
  <c r="K202" i="4" s="1"/>
  <c r="K82" i="4"/>
  <c r="K203" i="4" s="1"/>
  <c r="K84" i="4"/>
  <c r="K205" i="4" s="1"/>
  <c r="K86" i="4"/>
  <c r="K207" i="4" s="1"/>
  <c r="K87" i="4"/>
  <c r="K208" i="4" s="1"/>
  <c r="K88" i="4"/>
  <c r="K209" i="4" s="1"/>
  <c r="K89" i="4"/>
  <c r="K210" i="4" s="1"/>
  <c r="K90" i="4"/>
  <c r="K211" i="4" s="1"/>
  <c r="K92" i="4"/>
  <c r="K213" i="4" s="1"/>
  <c r="J60" i="4"/>
  <c r="J181" i="4" s="1"/>
  <c r="J61" i="4"/>
  <c r="J182" i="4" s="1"/>
  <c r="J62" i="4"/>
  <c r="J183" i="4" s="1"/>
  <c r="J63" i="4"/>
  <c r="J184" i="4" s="1"/>
  <c r="J65" i="4"/>
  <c r="J186" i="4" s="1"/>
  <c r="J66" i="4"/>
  <c r="J187" i="4" s="1"/>
  <c r="J67" i="4"/>
  <c r="J188" i="4" s="1"/>
  <c r="J70" i="4"/>
  <c r="J191" i="4" s="1"/>
  <c r="J71" i="4"/>
  <c r="J192" i="4" s="1"/>
  <c r="J72" i="4"/>
  <c r="J193" i="4" s="1"/>
  <c r="J75" i="4"/>
  <c r="J196" i="4" s="1"/>
  <c r="J76" i="4"/>
  <c r="J197" i="4" s="1"/>
  <c r="J77" i="4"/>
  <c r="J198" i="4" s="1"/>
  <c r="J79" i="4"/>
  <c r="J200" i="4" s="1"/>
  <c r="J80" i="4"/>
  <c r="J201" i="4" s="1"/>
  <c r="J81" i="4"/>
  <c r="J202" i="4" s="1"/>
  <c r="J82" i="4"/>
  <c r="J203" i="4" s="1"/>
  <c r="J84" i="4"/>
  <c r="J205" i="4" s="1"/>
  <c r="J86" i="4"/>
  <c r="J207" i="4" s="1"/>
  <c r="J87" i="4"/>
  <c r="J208" i="4" s="1"/>
  <c r="J88" i="4"/>
  <c r="J209" i="4" s="1"/>
  <c r="J89" i="4"/>
  <c r="J210" i="4" s="1"/>
  <c r="J90" i="4"/>
  <c r="J211" i="4" s="1"/>
  <c r="J92" i="4"/>
  <c r="J213" i="4" s="1"/>
  <c r="I60" i="4"/>
  <c r="I181" i="4" s="1"/>
  <c r="I61" i="4"/>
  <c r="I182" i="4" s="1"/>
  <c r="I62" i="4"/>
  <c r="I183" i="4" s="1"/>
  <c r="I63" i="4"/>
  <c r="I184" i="4" s="1"/>
  <c r="I65" i="4"/>
  <c r="I186" i="4" s="1"/>
  <c r="I66" i="4"/>
  <c r="I187" i="4" s="1"/>
  <c r="I67" i="4"/>
  <c r="I188" i="4" s="1"/>
  <c r="I70" i="4"/>
  <c r="I191" i="4" s="1"/>
  <c r="I71" i="4"/>
  <c r="I192" i="4" s="1"/>
  <c r="I72" i="4"/>
  <c r="I193" i="4" s="1"/>
  <c r="I75" i="4"/>
  <c r="I196" i="4" s="1"/>
  <c r="I76" i="4"/>
  <c r="I197" i="4" s="1"/>
  <c r="I77" i="4"/>
  <c r="I198" i="4" s="1"/>
  <c r="I79" i="4"/>
  <c r="I200" i="4" s="1"/>
  <c r="I80" i="4"/>
  <c r="I201" i="4" s="1"/>
  <c r="I81" i="4"/>
  <c r="I202" i="4" s="1"/>
  <c r="I82" i="4"/>
  <c r="I203" i="4" s="1"/>
  <c r="I84" i="4"/>
  <c r="I205" i="4" s="1"/>
  <c r="I86" i="4"/>
  <c r="I207" i="4" s="1"/>
  <c r="I87" i="4"/>
  <c r="I208" i="4" s="1"/>
  <c r="I88" i="4"/>
  <c r="I209" i="4" s="1"/>
  <c r="I89" i="4"/>
  <c r="I210" i="4" s="1"/>
  <c r="I90" i="4"/>
  <c r="I211" i="4" s="1"/>
  <c r="I92" i="4"/>
  <c r="I213" i="4" s="1"/>
  <c r="H60" i="4"/>
  <c r="H181" i="4" s="1"/>
  <c r="H61" i="4"/>
  <c r="H182" i="4" s="1"/>
  <c r="H62" i="4"/>
  <c r="H183" i="4" s="1"/>
  <c r="H63" i="4"/>
  <c r="H184" i="4" s="1"/>
  <c r="H65" i="4"/>
  <c r="H186" i="4" s="1"/>
  <c r="H66" i="4"/>
  <c r="H187" i="4" s="1"/>
  <c r="H67" i="4"/>
  <c r="H188" i="4" s="1"/>
  <c r="H70" i="4"/>
  <c r="H191" i="4" s="1"/>
  <c r="H71" i="4"/>
  <c r="H192" i="4" s="1"/>
  <c r="H72" i="4"/>
  <c r="H193" i="4" s="1"/>
  <c r="H75" i="4"/>
  <c r="H196" i="4" s="1"/>
  <c r="H76" i="4"/>
  <c r="H197" i="4" s="1"/>
  <c r="H77" i="4"/>
  <c r="H198" i="4" s="1"/>
  <c r="H79" i="4"/>
  <c r="H200" i="4" s="1"/>
  <c r="H80" i="4"/>
  <c r="H201" i="4" s="1"/>
  <c r="H81" i="4"/>
  <c r="H202" i="4" s="1"/>
  <c r="H82" i="4"/>
  <c r="H203" i="4" s="1"/>
  <c r="H84" i="4"/>
  <c r="H205" i="4" s="1"/>
  <c r="H86" i="4"/>
  <c r="H207" i="4" s="1"/>
  <c r="H87" i="4"/>
  <c r="H208" i="4" s="1"/>
  <c r="H88" i="4"/>
  <c r="H209" i="4" s="1"/>
  <c r="H89" i="4"/>
  <c r="H210" i="4" s="1"/>
  <c r="H90" i="4"/>
  <c r="H211" i="4" s="1"/>
  <c r="H92" i="4"/>
  <c r="H213" i="4" s="1"/>
  <c r="G60" i="4"/>
  <c r="G181" i="4" s="1"/>
  <c r="G61" i="4"/>
  <c r="G182" i="4" s="1"/>
  <c r="G62" i="4"/>
  <c r="G183" i="4" s="1"/>
  <c r="G63" i="4"/>
  <c r="G184" i="4" s="1"/>
  <c r="G65" i="4"/>
  <c r="G186" i="4" s="1"/>
  <c r="G66" i="4"/>
  <c r="G187" i="4" s="1"/>
  <c r="G67" i="4"/>
  <c r="G188" i="4" s="1"/>
  <c r="G70" i="4"/>
  <c r="G191" i="4" s="1"/>
  <c r="G71" i="4"/>
  <c r="G192" i="4" s="1"/>
  <c r="G72" i="4"/>
  <c r="G193" i="4" s="1"/>
  <c r="G75" i="4"/>
  <c r="G196" i="4" s="1"/>
  <c r="G76" i="4"/>
  <c r="G197" i="4" s="1"/>
  <c r="G77" i="4"/>
  <c r="G198" i="4" s="1"/>
  <c r="G79" i="4"/>
  <c r="G200" i="4" s="1"/>
  <c r="G80" i="4"/>
  <c r="G201" i="4" s="1"/>
  <c r="G81" i="4"/>
  <c r="G202" i="4" s="1"/>
  <c r="G82" i="4"/>
  <c r="G203" i="4" s="1"/>
  <c r="G84" i="4"/>
  <c r="G205" i="4" s="1"/>
  <c r="G86" i="4"/>
  <c r="G207" i="4" s="1"/>
  <c r="G87" i="4"/>
  <c r="G208" i="4" s="1"/>
  <c r="G88" i="4"/>
  <c r="G209" i="4" s="1"/>
  <c r="G89" i="4"/>
  <c r="G210" i="4" s="1"/>
  <c r="G90" i="4"/>
  <c r="G211" i="4" s="1"/>
  <c r="G92" i="4"/>
  <c r="G213" i="4" s="1"/>
  <c r="F60" i="4"/>
  <c r="F181" i="4" s="1"/>
  <c r="F61" i="4"/>
  <c r="F182" i="4" s="1"/>
  <c r="F62" i="4"/>
  <c r="F183" i="4" s="1"/>
  <c r="F63" i="4"/>
  <c r="F184" i="4" s="1"/>
  <c r="F65" i="4"/>
  <c r="F186" i="4" s="1"/>
  <c r="F66" i="4"/>
  <c r="F187" i="4" s="1"/>
  <c r="F67" i="4"/>
  <c r="F188" i="4" s="1"/>
  <c r="F70" i="4"/>
  <c r="F191" i="4" s="1"/>
  <c r="F71" i="4"/>
  <c r="F192" i="4" s="1"/>
  <c r="F72" i="4"/>
  <c r="F193" i="4" s="1"/>
  <c r="F75" i="4"/>
  <c r="F196" i="4" s="1"/>
  <c r="F76" i="4"/>
  <c r="F197" i="4" s="1"/>
  <c r="F77" i="4"/>
  <c r="F198" i="4" s="1"/>
  <c r="F79" i="4"/>
  <c r="F200" i="4" s="1"/>
  <c r="F80" i="4"/>
  <c r="F201" i="4" s="1"/>
  <c r="F81" i="4"/>
  <c r="F202" i="4" s="1"/>
  <c r="F82" i="4"/>
  <c r="F203" i="4" s="1"/>
  <c r="F84" i="4"/>
  <c r="F205" i="4" s="1"/>
  <c r="F86" i="4"/>
  <c r="F207" i="4" s="1"/>
  <c r="F87" i="4"/>
  <c r="F208" i="4" s="1"/>
  <c r="F88" i="4"/>
  <c r="F209" i="4" s="1"/>
  <c r="F89" i="4"/>
  <c r="F210" i="4" s="1"/>
  <c r="F90" i="4"/>
  <c r="F211" i="4" s="1"/>
  <c r="F92" i="4"/>
  <c r="F213" i="4" s="1"/>
  <c r="E60" i="4"/>
  <c r="E181" i="4" s="1"/>
  <c r="E61" i="4"/>
  <c r="E182" i="4" s="1"/>
  <c r="E62" i="4"/>
  <c r="E183" i="4" s="1"/>
  <c r="E63" i="4"/>
  <c r="E184" i="4" s="1"/>
  <c r="E65" i="4"/>
  <c r="E186" i="4" s="1"/>
  <c r="E66" i="4"/>
  <c r="E187" i="4" s="1"/>
  <c r="E67" i="4"/>
  <c r="E188" i="4" s="1"/>
  <c r="E70" i="4"/>
  <c r="E191" i="4" s="1"/>
  <c r="E71" i="4"/>
  <c r="E192" i="4" s="1"/>
  <c r="E72" i="4"/>
  <c r="E193" i="4" s="1"/>
  <c r="E75" i="4"/>
  <c r="E196" i="4" s="1"/>
  <c r="E76" i="4"/>
  <c r="E197" i="4" s="1"/>
  <c r="E77" i="4"/>
  <c r="E198" i="4" s="1"/>
  <c r="E79" i="4"/>
  <c r="E200" i="4" s="1"/>
  <c r="E80" i="4"/>
  <c r="E201" i="4" s="1"/>
  <c r="E81" i="4"/>
  <c r="E202" i="4" s="1"/>
  <c r="E82" i="4"/>
  <c r="E203" i="4" s="1"/>
  <c r="E84" i="4"/>
  <c r="E205" i="4" s="1"/>
  <c r="E86" i="4"/>
  <c r="E207" i="4" s="1"/>
  <c r="E87" i="4"/>
  <c r="E208" i="4" s="1"/>
  <c r="E88" i="4"/>
  <c r="E209" i="4" s="1"/>
  <c r="E89" i="4"/>
  <c r="E210" i="4" s="1"/>
  <c r="E90" i="4"/>
  <c r="E211" i="4" s="1"/>
  <c r="E92" i="4"/>
  <c r="E213" i="4" s="1"/>
  <c r="E58" i="4"/>
  <c r="E179" i="4" s="1"/>
  <c r="F58" i="4"/>
  <c r="G58" i="4"/>
  <c r="G179" i="4" s="1"/>
  <c r="H58" i="4"/>
  <c r="H179" i="4" s="1"/>
  <c r="I58" i="4"/>
  <c r="I179" i="4" s="1"/>
  <c r="J58" i="4"/>
  <c r="J179" i="4" s="1"/>
  <c r="K58" i="4"/>
  <c r="K179" i="4" s="1"/>
  <c r="L58" i="4"/>
  <c r="L179" i="4" s="1"/>
  <c r="M58" i="4"/>
  <c r="M179" i="4" s="1"/>
  <c r="N58" i="4"/>
  <c r="N179" i="4" s="1"/>
  <c r="O58" i="4"/>
  <c r="O179" i="4" s="1"/>
  <c r="P58" i="4"/>
  <c r="P179" i="4" s="1"/>
  <c r="Q58" i="4"/>
  <c r="Q179" i="4" s="1"/>
  <c r="O81" i="50"/>
  <c r="M80" i="50"/>
  <c r="D60" i="4"/>
  <c r="D181" i="4" s="1"/>
  <c r="D61" i="4"/>
  <c r="D182" i="4" s="1"/>
  <c r="D62" i="4"/>
  <c r="D183" i="4" s="1"/>
  <c r="D63" i="4"/>
  <c r="D184" i="4" s="1"/>
  <c r="D65" i="4"/>
  <c r="D186" i="4" s="1"/>
  <c r="D66" i="4"/>
  <c r="D187" i="4" s="1"/>
  <c r="D67" i="4"/>
  <c r="D188" i="4" s="1"/>
  <c r="D70" i="4"/>
  <c r="D191" i="4" s="1"/>
  <c r="D71" i="4"/>
  <c r="D192" i="4" s="1"/>
  <c r="D72" i="4"/>
  <c r="D193" i="4" s="1"/>
  <c r="D75" i="4"/>
  <c r="D196" i="4" s="1"/>
  <c r="D76" i="4"/>
  <c r="D197" i="4" s="1"/>
  <c r="D77" i="4"/>
  <c r="D198" i="4" s="1"/>
  <c r="D79" i="4"/>
  <c r="D200" i="4" s="1"/>
  <c r="D80" i="4"/>
  <c r="D201" i="4" s="1"/>
  <c r="D81" i="4"/>
  <c r="D202" i="4" s="1"/>
  <c r="D82" i="4"/>
  <c r="D203" i="4" s="1"/>
  <c r="D84" i="4"/>
  <c r="D205" i="4" s="1"/>
  <c r="D86" i="4"/>
  <c r="D207" i="4" s="1"/>
  <c r="D87" i="4"/>
  <c r="D208" i="4" s="1"/>
  <c r="D88" i="4"/>
  <c r="D209" i="4" s="1"/>
  <c r="D89" i="4"/>
  <c r="D210" i="4" s="1"/>
  <c r="D90" i="4"/>
  <c r="D211" i="4" s="1"/>
  <c r="D92" i="4"/>
  <c r="D213" i="4" s="1"/>
  <c r="D58" i="4"/>
  <c r="D179" i="4" s="1"/>
  <c r="Q22" i="4"/>
  <c r="Q143" i="4" s="1"/>
  <c r="Q23" i="4"/>
  <c r="Q144" i="4" s="1"/>
  <c r="Q24" i="4"/>
  <c r="Q145" i="4" s="1"/>
  <c r="Q25" i="4"/>
  <c r="Q146" i="4" s="1"/>
  <c r="Q27" i="4"/>
  <c r="Q148" i="4" s="1"/>
  <c r="Q28" i="4"/>
  <c r="Q149" i="4" s="1"/>
  <c r="Q29" i="4"/>
  <c r="Q150" i="4" s="1"/>
  <c r="Q31" i="4"/>
  <c r="Q152" i="4" s="1"/>
  <c r="Q32" i="4"/>
  <c r="Q153" i="4" s="1"/>
  <c r="Q33" i="4"/>
  <c r="Q154" i="4" s="1"/>
  <c r="Q34" i="4"/>
  <c r="Q155" i="4" s="1"/>
  <c r="Q37" i="4"/>
  <c r="Q158" i="4" s="1"/>
  <c r="Q38" i="4"/>
  <c r="Q159" i="4" s="1"/>
  <c r="Q39" i="4"/>
  <c r="Q160" i="4" s="1"/>
  <c r="Q41" i="4"/>
  <c r="Q162" i="4" s="1"/>
  <c r="Q42" i="4"/>
  <c r="Q163" i="4" s="1"/>
  <c r="Q43" i="4"/>
  <c r="Q164" i="4" s="1"/>
  <c r="Q44" i="4"/>
  <c r="Q165" i="4" s="1"/>
  <c r="Q46" i="4"/>
  <c r="Q167" i="4" s="1"/>
  <c r="Q47" i="4"/>
  <c r="Q168" i="4" s="1"/>
  <c r="Q48" i="4"/>
  <c r="Q169" i="4" s="1"/>
  <c r="Q49" i="4"/>
  <c r="Q170" i="4" s="1"/>
  <c r="Q51" i="4"/>
  <c r="Q172" i="4" s="1"/>
  <c r="Q52" i="4"/>
  <c r="Q173" i="4" s="1"/>
  <c r="Q53" i="4"/>
  <c r="Q174" i="4" s="1"/>
  <c r="Q54" i="4"/>
  <c r="Q175" i="4" s="1"/>
  <c r="P22" i="4"/>
  <c r="P143" i="4" s="1"/>
  <c r="P23" i="4"/>
  <c r="P144" i="4" s="1"/>
  <c r="P24" i="4"/>
  <c r="P145" i="4" s="1"/>
  <c r="P25" i="4"/>
  <c r="P146" i="4" s="1"/>
  <c r="P27" i="4"/>
  <c r="P148" i="4" s="1"/>
  <c r="P28" i="4"/>
  <c r="P149" i="4" s="1"/>
  <c r="P29" i="4"/>
  <c r="P150" i="4" s="1"/>
  <c r="P31" i="4"/>
  <c r="P152" i="4" s="1"/>
  <c r="P32" i="4"/>
  <c r="P153" i="4" s="1"/>
  <c r="P33" i="4"/>
  <c r="P154" i="4" s="1"/>
  <c r="P34" i="4"/>
  <c r="P155" i="4" s="1"/>
  <c r="P37" i="4"/>
  <c r="P158" i="4" s="1"/>
  <c r="P38" i="4"/>
  <c r="P159" i="4" s="1"/>
  <c r="P39" i="4"/>
  <c r="P160" i="4" s="1"/>
  <c r="P41" i="4"/>
  <c r="P162" i="4" s="1"/>
  <c r="P42" i="4"/>
  <c r="P163" i="4" s="1"/>
  <c r="P43" i="4"/>
  <c r="P164" i="4" s="1"/>
  <c r="P44" i="4"/>
  <c r="P165" i="4" s="1"/>
  <c r="P46" i="4"/>
  <c r="P167" i="4" s="1"/>
  <c r="P47" i="4"/>
  <c r="P168" i="4" s="1"/>
  <c r="P48" i="4"/>
  <c r="P169" i="4" s="1"/>
  <c r="P49" i="4"/>
  <c r="P170" i="4" s="1"/>
  <c r="P51" i="4"/>
  <c r="P172" i="4" s="1"/>
  <c r="P52" i="4"/>
  <c r="P173" i="4" s="1"/>
  <c r="P53" i="4"/>
  <c r="P174" i="4" s="1"/>
  <c r="P54" i="4"/>
  <c r="P175" i="4" s="1"/>
  <c r="O22" i="4"/>
  <c r="O143" i="4" s="1"/>
  <c r="O23" i="4"/>
  <c r="O144" i="4" s="1"/>
  <c r="O24" i="4"/>
  <c r="O145" i="4" s="1"/>
  <c r="O25" i="4"/>
  <c r="O146" i="4" s="1"/>
  <c r="O27" i="4"/>
  <c r="O148" i="4" s="1"/>
  <c r="O28" i="4"/>
  <c r="O149" i="4" s="1"/>
  <c r="O29" i="4"/>
  <c r="O150" i="4" s="1"/>
  <c r="O31" i="4"/>
  <c r="O152" i="4" s="1"/>
  <c r="O32" i="4"/>
  <c r="O153" i="4" s="1"/>
  <c r="O33" i="4"/>
  <c r="O154" i="4" s="1"/>
  <c r="O34" i="4"/>
  <c r="O155" i="4" s="1"/>
  <c r="O37" i="4"/>
  <c r="O158" i="4" s="1"/>
  <c r="O38" i="4"/>
  <c r="O159" i="4" s="1"/>
  <c r="O39" i="4"/>
  <c r="O160" i="4" s="1"/>
  <c r="O41" i="4"/>
  <c r="O162" i="4" s="1"/>
  <c r="O42" i="4"/>
  <c r="O163" i="4" s="1"/>
  <c r="O43" i="4"/>
  <c r="O164" i="4" s="1"/>
  <c r="O44" i="4"/>
  <c r="O165" i="4" s="1"/>
  <c r="O46" i="4"/>
  <c r="O167" i="4" s="1"/>
  <c r="O47" i="4"/>
  <c r="O168" i="4" s="1"/>
  <c r="O48" i="4"/>
  <c r="O169" i="4" s="1"/>
  <c r="O49" i="4"/>
  <c r="O170" i="4" s="1"/>
  <c r="O51" i="4"/>
  <c r="O172" i="4" s="1"/>
  <c r="O52" i="4"/>
  <c r="O173" i="4" s="1"/>
  <c r="O53" i="4"/>
  <c r="O174" i="4" s="1"/>
  <c r="O54" i="4"/>
  <c r="O175" i="4" s="1"/>
  <c r="N22" i="4"/>
  <c r="N143" i="4" s="1"/>
  <c r="N23" i="4"/>
  <c r="N144" i="4" s="1"/>
  <c r="N24" i="4"/>
  <c r="N145" i="4" s="1"/>
  <c r="N25" i="4"/>
  <c r="N146" i="4" s="1"/>
  <c r="N27" i="4"/>
  <c r="N148" i="4" s="1"/>
  <c r="N28" i="4"/>
  <c r="N149" i="4" s="1"/>
  <c r="N29" i="4"/>
  <c r="N150" i="4" s="1"/>
  <c r="N31" i="4"/>
  <c r="N152" i="4" s="1"/>
  <c r="N32" i="4"/>
  <c r="N153" i="4" s="1"/>
  <c r="N33" i="4"/>
  <c r="N154" i="4" s="1"/>
  <c r="N34" i="4"/>
  <c r="N155" i="4" s="1"/>
  <c r="N37" i="4"/>
  <c r="N158" i="4" s="1"/>
  <c r="N38" i="4"/>
  <c r="N159" i="4" s="1"/>
  <c r="N39" i="4"/>
  <c r="N160" i="4" s="1"/>
  <c r="N41" i="4"/>
  <c r="N162" i="4" s="1"/>
  <c r="N42" i="4"/>
  <c r="N163" i="4" s="1"/>
  <c r="N43" i="4"/>
  <c r="N164" i="4" s="1"/>
  <c r="N44" i="4"/>
  <c r="N165" i="4" s="1"/>
  <c r="N46" i="4"/>
  <c r="N167" i="4" s="1"/>
  <c r="N47" i="4"/>
  <c r="N168" i="4" s="1"/>
  <c r="N48" i="4"/>
  <c r="N169" i="4" s="1"/>
  <c r="N49" i="4"/>
  <c r="N170" i="4" s="1"/>
  <c r="N51" i="4"/>
  <c r="N172" i="4" s="1"/>
  <c r="N52" i="4"/>
  <c r="N173" i="4" s="1"/>
  <c r="N53" i="4"/>
  <c r="N174" i="4" s="1"/>
  <c r="N54" i="4"/>
  <c r="N175" i="4" s="1"/>
  <c r="M22" i="4"/>
  <c r="M143" i="4" s="1"/>
  <c r="M23" i="4"/>
  <c r="M144" i="4" s="1"/>
  <c r="M24" i="4"/>
  <c r="M145" i="4" s="1"/>
  <c r="M25" i="4"/>
  <c r="M146" i="4" s="1"/>
  <c r="M27" i="4"/>
  <c r="M148" i="4" s="1"/>
  <c r="M28" i="4"/>
  <c r="M149" i="4" s="1"/>
  <c r="M29" i="4"/>
  <c r="M150" i="4" s="1"/>
  <c r="M31" i="4"/>
  <c r="M152" i="4" s="1"/>
  <c r="M32" i="4"/>
  <c r="M153" i="4" s="1"/>
  <c r="M33" i="4"/>
  <c r="M154" i="4" s="1"/>
  <c r="M34" i="4"/>
  <c r="M155" i="4" s="1"/>
  <c r="M37" i="4"/>
  <c r="M158" i="4" s="1"/>
  <c r="M38" i="4"/>
  <c r="M159" i="4" s="1"/>
  <c r="M39" i="4"/>
  <c r="M160" i="4" s="1"/>
  <c r="M41" i="4"/>
  <c r="M162" i="4" s="1"/>
  <c r="M42" i="4"/>
  <c r="M163" i="4" s="1"/>
  <c r="M43" i="4"/>
  <c r="M164" i="4" s="1"/>
  <c r="M44" i="4"/>
  <c r="M165" i="4" s="1"/>
  <c r="M46" i="4"/>
  <c r="M167" i="4" s="1"/>
  <c r="M47" i="4"/>
  <c r="M168" i="4" s="1"/>
  <c r="M48" i="4"/>
  <c r="M169" i="4" s="1"/>
  <c r="M49" i="4"/>
  <c r="M170" i="4" s="1"/>
  <c r="M51" i="4"/>
  <c r="M172" i="4" s="1"/>
  <c r="M52" i="4"/>
  <c r="M173" i="4" s="1"/>
  <c r="M53" i="4"/>
  <c r="M174" i="4" s="1"/>
  <c r="M54" i="4"/>
  <c r="M175" i="4" s="1"/>
  <c r="L22" i="4"/>
  <c r="L143" i="4" s="1"/>
  <c r="L23" i="4"/>
  <c r="L144" i="4" s="1"/>
  <c r="L24" i="4"/>
  <c r="L145" i="4" s="1"/>
  <c r="L25" i="4"/>
  <c r="L146" i="4" s="1"/>
  <c r="L27" i="4"/>
  <c r="L148" i="4" s="1"/>
  <c r="L28" i="4"/>
  <c r="L149" i="4" s="1"/>
  <c r="L29" i="4"/>
  <c r="L150" i="4" s="1"/>
  <c r="L31" i="4"/>
  <c r="L152" i="4" s="1"/>
  <c r="L32" i="4"/>
  <c r="L153" i="4" s="1"/>
  <c r="L33" i="4"/>
  <c r="L154" i="4" s="1"/>
  <c r="L34" i="4"/>
  <c r="L155" i="4" s="1"/>
  <c r="L37" i="4"/>
  <c r="L158" i="4" s="1"/>
  <c r="L38" i="4"/>
  <c r="L159" i="4" s="1"/>
  <c r="L39" i="4"/>
  <c r="L160" i="4" s="1"/>
  <c r="L41" i="4"/>
  <c r="L162" i="4" s="1"/>
  <c r="L42" i="4"/>
  <c r="L163" i="4" s="1"/>
  <c r="L43" i="4"/>
  <c r="L164" i="4" s="1"/>
  <c r="L44" i="4"/>
  <c r="L165" i="4" s="1"/>
  <c r="L46" i="4"/>
  <c r="L167" i="4" s="1"/>
  <c r="L47" i="4"/>
  <c r="L168" i="4" s="1"/>
  <c r="L48" i="4"/>
  <c r="L169" i="4" s="1"/>
  <c r="L49" i="4"/>
  <c r="L170" i="4" s="1"/>
  <c r="L51" i="4"/>
  <c r="L172" i="4" s="1"/>
  <c r="L52" i="4"/>
  <c r="L173" i="4" s="1"/>
  <c r="L53" i="4"/>
  <c r="L174" i="4" s="1"/>
  <c r="L54" i="4"/>
  <c r="L175" i="4" s="1"/>
  <c r="K22" i="4"/>
  <c r="K23" i="4"/>
  <c r="K24" i="4"/>
  <c r="K25" i="4"/>
  <c r="K27" i="4"/>
  <c r="K28" i="4"/>
  <c r="K29" i="4"/>
  <c r="K31" i="4"/>
  <c r="K32" i="4"/>
  <c r="K33" i="4"/>
  <c r="K34" i="4"/>
  <c r="K37" i="4"/>
  <c r="K38" i="4"/>
  <c r="K39" i="4"/>
  <c r="K41" i="4"/>
  <c r="K42" i="4"/>
  <c r="K43" i="4"/>
  <c r="K44" i="4"/>
  <c r="K46" i="4"/>
  <c r="K47" i="4"/>
  <c r="K48" i="4"/>
  <c r="K49" i="4"/>
  <c r="K51" i="4"/>
  <c r="K52" i="4"/>
  <c r="K53" i="4"/>
  <c r="K54" i="4"/>
  <c r="J22" i="4"/>
  <c r="J23" i="4"/>
  <c r="J24" i="4"/>
  <c r="J25" i="4"/>
  <c r="J27" i="4"/>
  <c r="J28" i="4"/>
  <c r="J29" i="4"/>
  <c r="J31" i="4"/>
  <c r="J32" i="4"/>
  <c r="J33" i="4"/>
  <c r="J34" i="4"/>
  <c r="J37" i="4"/>
  <c r="J38" i="4"/>
  <c r="J39" i="4"/>
  <c r="J41" i="4"/>
  <c r="J42" i="4"/>
  <c r="J43" i="4"/>
  <c r="J44" i="4"/>
  <c r="J46" i="4"/>
  <c r="J47" i="4"/>
  <c r="J48" i="4"/>
  <c r="J49" i="4"/>
  <c r="J51" i="4"/>
  <c r="J52" i="4"/>
  <c r="J53" i="4"/>
  <c r="J54" i="4"/>
  <c r="I22" i="4"/>
  <c r="I23" i="4"/>
  <c r="I24" i="4"/>
  <c r="I25" i="4"/>
  <c r="I27" i="4"/>
  <c r="I28" i="4"/>
  <c r="I29" i="4"/>
  <c r="I31" i="4"/>
  <c r="I32" i="4"/>
  <c r="I33" i="4"/>
  <c r="I34" i="4"/>
  <c r="I37" i="4"/>
  <c r="I38" i="4"/>
  <c r="I39" i="4"/>
  <c r="I41" i="4"/>
  <c r="I42" i="4"/>
  <c r="I43" i="4"/>
  <c r="I44" i="4"/>
  <c r="I46" i="4"/>
  <c r="I47" i="4"/>
  <c r="I48" i="4"/>
  <c r="I49" i="4"/>
  <c r="I51" i="4"/>
  <c r="I52" i="4"/>
  <c r="I53" i="4"/>
  <c r="I54" i="4"/>
  <c r="H22" i="4"/>
  <c r="H23" i="4"/>
  <c r="H24" i="4"/>
  <c r="H25" i="4"/>
  <c r="H27" i="4"/>
  <c r="H28" i="4"/>
  <c r="H29" i="4"/>
  <c r="H31" i="4"/>
  <c r="H32" i="4"/>
  <c r="H33" i="4"/>
  <c r="H34" i="4"/>
  <c r="H37" i="4"/>
  <c r="H38" i="4"/>
  <c r="H39" i="4"/>
  <c r="H41" i="4"/>
  <c r="H42" i="4"/>
  <c r="H43" i="4"/>
  <c r="H44" i="4"/>
  <c r="H46" i="4"/>
  <c r="H47" i="4"/>
  <c r="H48" i="4"/>
  <c r="H49" i="4"/>
  <c r="H51" i="4"/>
  <c r="H52" i="4"/>
  <c r="H53" i="4"/>
  <c r="H54" i="4"/>
  <c r="G22" i="4"/>
  <c r="G23" i="4"/>
  <c r="G24" i="4"/>
  <c r="G25" i="4"/>
  <c r="G27" i="4"/>
  <c r="G28" i="4"/>
  <c r="G29" i="4"/>
  <c r="G31" i="4"/>
  <c r="G32" i="4"/>
  <c r="G33" i="4"/>
  <c r="G34" i="4"/>
  <c r="G37" i="4"/>
  <c r="G38" i="4"/>
  <c r="G39" i="4"/>
  <c r="G41" i="4"/>
  <c r="G42" i="4"/>
  <c r="G43" i="4"/>
  <c r="G44" i="4"/>
  <c r="G46" i="4"/>
  <c r="G47" i="4"/>
  <c r="G48" i="4"/>
  <c r="G49" i="4"/>
  <c r="G51" i="4"/>
  <c r="G52" i="4"/>
  <c r="G53" i="4"/>
  <c r="G54" i="4"/>
  <c r="F22" i="4"/>
  <c r="F23" i="4"/>
  <c r="F24" i="4"/>
  <c r="F25" i="4"/>
  <c r="F27" i="4"/>
  <c r="F28" i="4"/>
  <c r="F29" i="4"/>
  <c r="F31" i="4"/>
  <c r="F32" i="4"/>
  <c r="F33" i="4"/>
  <c r="F34" i="4"/>
  <c r="F37" i="4"/>
  <c r="F38" i="4"/>
  <c r="F39" i="4"/>
  <c r="F41" i="4"/>
  <c r="F42" i="4"/>
  <c r="F43" i="4"/>
  <c r="F44" i="4"/>
  <c r="F46" i="4"/>
  <c r="F47" i="4"/>
  <c r="F48" i="4"/>
  <c r="F49" i="4"/>
  <c r="F51" i="4"/>
  <c r="F52" i="4"/>
  <c r="F53" i="4"/>
  <c r="F54" i="4"/>
  <c r="E22" i="4"/>
  <c r="E143" i="4" s="1"/>
  <c r="E23" i="4"/>
  <c r="E144" i="4" s="1"/>
  <c r="E24" i="4"/>
  <c r="E145" i="4" s="1"/>
  <c r="E25" i="4"/>
  <c r="E146" i="4" s="1"/>
  <c r="E27" i="4"/>
  <c r="E148" i="4" s="1"/>
  <c r="E28" i="4"/>
  <c r="E149" i="4" s="1"/>
  <c r="E29" i="4"/>
  <c r="E150" i="4" s="1"/>
  <c r="E31" i="4"/>
  <c r="E152" i="4" s="1"/>
  <c r="E32" i="4"/>
  <c r="E153" i="4" s="1"/>
  <c r="E33" i="4"/>
  <c r="E154" i="4" s="1"/>
  <c r="E34" i="4"/>
  <c r="E155" i="4" s="1"/>
  <c r="E37" i="4"/>
  <c r="E158" i="4" s="1"/>
  <c r="E38" i="4"/>
  <c r="E159" i="4" s="1"/>
  <c r="E39" i="4"/>
  <c r="E160" i="4" s="1"/>
  <c r="E41" i="4"/>
  <c r="E162" i="4" s="1"/>
  <c r="E42" i="4"/>
  <c r="E163" i="4" s="1"/>
  <c r="E43" i="4"/>
  <c r="E164" i="4" s="1"/>
  <c r="E44" i="4"/>
  <c r="E165" i="4" s="1"/>
  <c r="E46" i="4"/>
  <c r="E167" i="4" s="1"/>
  <c r="E47" i="4"/>
  <c r="E168" i="4" s="1"/>
  <c r="E48" i="4"/>
  <c r="E169" i="4" s="1"/>
  <c r="E49" i="4"/>
  <c r="E170" i="4" s="1"/>
  <c r="E51" i="4"/>
  <c r="E172" i="4" s="1"/>
  <c r="E52" i="4"/>
  <c r="E173" i="4" s="1"/>
  <c r="E53" i="4"/>
  <c r="E174" i="4" s="1"/>
  <c r="E54" i="4"/>
  <c r="E175" i="4" s="1"/>
  <c r="E20" i="4"/>
  <c r="E141" i="4" s="1"/>
  <c r="F20" i="4"/>
  <c r="G20" i="4"/>
  <c r="H20" i="4"/>
  <c r="I20" i="4"/>
  <c r="J20" i="4"/>
  <c r="K20" i="4"/>
  <c r="L20" i="4"/>
  <c r="L141" i="4" s="1"/>
  <c r="M20" i="4"/>
  <c r="M141" i="4" s="1"/>
  <c r="N20" i="4"/>
  <c r="N141" i="4" s="1"/>
  <c r="O20" i="4"/>
  <c r="O141" i="4" s="1"/>
  <c r="P20" i="4"/>
  <c r="P141" i="4" s="1"/>
  <c r="Q20" i="4"/>
  <c r="Q141" i="4" s="1"/>
  <c r="D22" i="4"/>
  <c r="D143" i="4" s="1"/>
  <c r="D23" i="4"/>
  <c r="D144" i="4" s="1"/>
  <c r="D24" i="4"/>
  <c r="D145" i="4" s="1"/>
  <c r="D25" i="4"/>
  <c r="D146" i="4" s="1"/>
  <c r="D27" i="4"/>
  <c r="D148" i="4" s="1"/>
  <c r="D28" i="4"/>
  <c r="D149" i="4" s="1"/>
  <c r="D29" i="4"/>
  <c r="D150" i="4" s="1"/>
  <c r="D32" i="4"/>
  <c r="D153" i="4" s="1"/>
  <c r="D33" i="4"/>
  <c r="D154" i="4" s="1"/>
  <c r="D34" i="4"/>
  <c r="D155" i="4" s="1"/>
  <c r="D37" i="4"/>
  <c r="D158" i="4" s="1"/>
  <c r="D38" i="4"/>
  <c r="D159" i="4" s="1"/>
  <c r="D39" i="4"/>
  <c r="D160" i="4" s="1"/>
  <c r="D41" i="4"/>
  <c r="D162" i="4" s="1"/>
  <c r="D42" i="4"/>
  <c r="D163" i="4" s="1"/>
  <c r="D43" i="4"/>
  <c r="D164" i="4" s="1"/>
  <c r="D44" i="4"/>
  <c r="D165" i="4" s="1"/>
  <c r="D46" i="4"/>
  <c r="D167" i="4" s="1"/>
  <c r="D47" i="4"/>
  <c r="D168" i="4" s="1"/>
  <c r="D48" i="4"/>
  <c r="D169" i="4" s="1"/>
  <c r="D49" i="4"/>
  <c r="D170" i="4" s="1"/>
  <c r="D51" i="4"/>
  <c r="D172" i="4" s="1"/>
  <c r="D52" i="4"/>
  <c r="D173" i="4" s="1"/>
  <c r="D53" i="4"/>
  <c r="D174" i="4" s="1"/>
  <c r="D54" i="4"/>
  <c r="D175" i="4" s="1"/>
  <c r="D20" i="4"/>
  <c r="D141" i="4" s="1"/>
  <c r="E27" i="39"/>
  <c r="F27" i="39"/>
  <c r="G27" i="39"/>
  <c r="H27" i="39"/>
  <c r="I27" i="39"/>
  <c r="J27" i="39"/>
  <c r="K27" i="39"/>
  <c r="L27" i="39"/>
  <c r="M27" i="39"/>
  <c r="N27" i="39"/>
  <c r="O27" i="39"/>
  <c r="P27" i="39"/>
  <c r="Q27" i="39"/>
  <c r="E26" i="39"/>
  <c r="F26" i="39"/>
  <c r="G26" i="39"/>
  <c r="H26" i="39"/>
  <c r="I26" i="39"/>
  <c r="J26" i="39"/>
  <c r="K26" i="39"/>
  <c r="L26" i="39"/>
  <c r="M26" i="39"/>
  <c r="N26" i="39"/>
  <c r="O26" i="39"/>
  <c r="P26" i="39"/>
  <c r="Q26" i="39"/>
  <c r="D26" i="39"/>
  <c r="D27" i="39"/>
  <c r="R89" i="42"/>
  <c r="P74" i="42"/>
  <c r="Q74" i="42"/>
  <c r="R74" i="42"/>
  <c r="R75" i="42"/>
  <c r="M75" i="42"/>
  <c r="N75" i="42"/>
  <c r="O75" i="42"/>
  <c r="P75" i="42"/>
  <c r="Q75" i="42"/>
  <c r="E28" i="11"/>
  <c r="F28" i="11"/>
  <c r="G28" i="11"/>
  <c r="H28" i="11"/>
  <c r="I28" i="11"/>
  <c r="J28" i="11"/>
  <c r="K28" i="11"/>
  <c r="L28" i="11"/>
  <c r="M28" i="11"/>
  <c r="N28" i="11"/>
  <c r="O28" i="11"/>
  <c r="P28" i="11"/>
  <c r="Q28" i="11"/>
  <c r="E27" i="11"/>
  <c r="F27" i="11"/>
  <c r="G27" i="11"/>
  <c r="H27" i="11"/>
  <c r="I27" i="11"/>
  <c r="J27" i="11"/>
  <c r="K27" i="11"/>
  <c r="L27" i="11"/>
  <c r="M27" i="11"/>
  <c r="N27" i="11"/>
  <c r="O27" i="11"/>
  <c r="P27" i="11"/>
  <c r="Q27" i="11"/>
  <c r="D27" i="11"/>
  <c r="D28" i="11"/>
  <c r="N21" i="13"/>
  <c r="N66" i="13" s="1"/>
  <c r="N22" i="13"/>
  <c r="N67" i="13" s="1"/>
  <c r="N23" i="13"/>
  <c r="N68" i="13" s="1"/>
  <c r="N24" i="13"/>
  <c r="N69" i="13" s="1"/>
  <c r="N25" i="13"/>
  <c r="N70" i="13" s="1"/>
  <c r="N26" i="13"/>
  <c r="N71" i="13" s="1"/>
  <c r="N27" i="13"/>
  <c r="N72" i="13" s="1"/>
  <c r="N28" i="13"/>
  <c r="N73" i="13" s="1"/>
  <c r="N29" i="13"/>
  <c r="N74" i="13" s="1"/>
  <c r="N30" i="13"/>
  <c r="N75" i="13" s="1"/>
  <c r="N31" i="13"/>
  <c r="N76" i="13" s="1"/>
  <c r="N32" i="13"/>
  <c r="N77" i="13" s="1"/>
  <c r="N33" i="13"/>
  <c r="N78" i="13" s="1"/>
  <c r="N34" i="13"/>
  <c r="N79" i="13" s="1"/>
  <c r="N35" i="13"/>
  <c r="N80" i="13" s="1"/>
  <c r="N36" i="13"/>
  <c r="N81" i="13" s="1"/>
  <c r="N37" i="13"/>
  <c r="N82" i="13" s="1"/>
  <c r="N38" i="13"/>
  <c r="N83" i="13" s="1"/>
  <c r="N39" i="13"/>
  <c r="N84" i="13" s="1"/>
  <c r="N40" i="13"/>
  <c r="N85" i="13" s="1"/>
  <c r="N41" i="13"/>
  <c r="N86" i="13" s="1"/>
  <c r="N42" i="13"/>
  <c r="N87" i="13" s="1"/>
  <c r="N43" i="13"/>
  <c r="N88" i="13" s="1"/>
  <c r="N44" i="13"/>
  <c r="N89" i="13" s="1"/>
  <c r="N46" i="13"/>
  <c r="N91" i="13" s="1"/>
  <c r="N47" i="13"/>
  <c r="N92" i="13" s="1"/>
  <c r="N48" i="13"/>
  <c r="N93" i="13" s="1"/>
  <c r="N49" i="13"/>
  <c r="N94" i="13" s="1"/>
  <c r="N95" i="13"/>
  <c r="N96" i="13"/>
  <c r="N97" i="13"/>
  <c r="N53" i="13"/>
  <c r="N98" i="13" s="1"/>
  <c r="N54" i="13"/>
  <c r="N99" i="13" s="1"/>
  <c r="N55" i="13"/>
  <c r="N100" i="13" s="1"/>
  <c r="M21" i="13"/>
  <c r="M66" i="13" s="1"/>
  <c r="M22" i="13"/>
  <c r="M67" i="13" s="1"/>
  <c r="M23" i="13"/>
  <c r="M68" i="13" s="1"/>
  <c r="M24" i="13"/>
  <c r="M69" i="13" s="1"/>
  <c r="M25" i="13"/>
  <c r="M70" i="13" s="1"/>
  <c r="M26" i="13"/>
  <c r="M71" i="13" s="1"/>
  <c r="M27" i="13"/>
  <c r="M72" i="13" s="1"/>
  <c r="M28" i="13"/>
  <c r="M73" i="13" s="1"/>
  <c r="M29" i="13"/>
  <c r="M74" i="13" s="1"/>
  <c r="M30" i="13"/>
  <c r="M75" i="13" s="1"/>
  <c r="M31" i="13"/>
  <c r="M76" i="13" s="1"/>
  <c r="M32" i="13"/>
  <c r="M77" i="13" s="1"/>
  <c r="M33" i="13"/>
  <c r="M78" i="13" s="1"/>
  <c r="M34" i="13"/>
  <c r="M79" i="13" s="1"/>
  <c r="M35" i="13"/>
  <c r="M80" i="13" s="1"/>
  <c r="M36" i="13"/>
  <c r="M81" i="13" s="1"/>
  <c r="M37" i="13"/>
  <c r="M82" i="13" s="1"/>
  <c r="M38" i="13"/>
  <c r="M83" i="13" s="1"/>
  <c r="M39" i="13"/>
  <c r="M84" i="13" s="1"/>
  <c r="M40" i="13"/>
  <c r="M85" i="13" s="1"/>
  <c r="M41" i="13"/>
  <c r="M86" i="13" s="1"/>
  <c r="M42" i="13"/>
  <c r="M87" i="13" s="1"/>
  <c r="M43" i="13"/>
  <c r="M88" i="13" s="1"/>
  <c r="M44" i="13"/>
  <c r="M89" i="13" s="1"/>
  <c r="M46" i="13"/>
  <c r="M91" i="13" s="1"/>
  <c r="M47" i="13"/>
  <c r="M92" i="13" s="1"/>
  <c r="M48" i="13"/>
  <c r="M93" i="13" s="1"/>
  <c r="M49" i="13"/>
  <c r="M94" i="13" s="1"/>
  <c r="M50" i="13"/>
  <c r="M95" i="13" s="1"/>
  <c r="M96" i="13"/>
  <c r="M97" i="13"/>
  <c r="M53" i="13"/>
  <c r="M98" i="13" s="1"/>
  <c r="M54" i="13"/>
  <c r="M99" i="13" s="1"/>
  <c r="M55" i="13"/>
  <c r="M100" i="13" s="1"/>
  <c r="L21" i="13"/>
  <c r="L66" i="13" s="1"/>
  <c r="L22" i="13"/>
  <c r="L67" i="13" s="1"/>
  <c r="L23" i="13"/>
  <c r="L68" i="13" s="1"/>
  <c r="L24" i="13"/>
  <c r="L69" i="13" s="1"/>
  <c r="L25" i="13"/>
  <c r="L70" i="13" s="1"/>
  <c r="L26" i="13"/>
  <c r="L71" i="13" s="1"/>
  <c r="L27" i="13"/>
  <c r="L72" i="13" s="1"/>
  <c r="L28" i="13"/>
  <c r="L73" i="13" s="1"/>
  <c r="L29" i="13"/>
  <c r="L74" i="13" s="1"/>
  <c r="L30" i="13"/>
  <c r="L75" i="13" s="1"/>
  <c r="L31" i="13"/>
  <c r="L76" i="13" s="1"/>
  <c r="L32" i="13"/>
  <c r="L77" i="13" s="1"/>
  <c r="L33" i="13"/>
  <c r="L78" i="13" s="1"/>
  <c r="L34" i="13"/>
  <c r="L79" i="13" s="1"/>
  <c r="L35" i="13"/>
  <c r="L80" i="13" s="1"/>
  <c r="L36" i="13"/>
  <c r="L81" i="13" s="1"/>
  <c r="L37" i="13"/>
  <c r="L82" i="13" s="1"/>
  <c r="L38" i="13"/>
  <c r="L83" i="13" s="1"/>
  <c r="L39" i="13"/>
  <c r="L84" i="13" s="1"/>
  <c r="L40" i="13"/>
  <c r="L85" i="13" s="1"/>
  <c r="L41" i="13"/>
  <c r="L86" i="13" s="1"/>
  <c r="L42" i="13"/>
  <c r="L87" i="13" s="1"/>
  <c r="L43" i="13"/>
  <c r="L88" i="13" s="1"/>
  <c r="L44" i="13"/>
  <c r="L89" i="13" s="1"/>
  <c r="L46" i="13"/>
  <c r="L91" i="13" s="1"/>
  <c r="L47" i="13"/>
  <c r="L92" i="13" s="1"/>
  <c r="L48" i="13"/>
  <c r="L93" i="13" s="1"/>
  <c r="L49" i="13"/>
  <c r="L94" i="13" s="1"/>
  <c r="L50" i="13"/>
  <c r="L95" i="13" s="1"/>
  <c r="L51" i="13"/>
  <c r="L96" i="13" s="1"/>
  <c r="L52" i="13"/>
  <c r="L97" i="13" s="1"/>
  <c r="L53" i="13"/>
  <c r="L98" i="13" s="1"/>
  <c r="L54" i="13"/>
  <c r="L99" i="13" s="1"/>
  <c r="L55" i="13"/>
  <c r="L100" i="13" s="1"/>
  <c r="K21" i="13"/>
  <c r="K66" i="13" s="1"/>
  <c r="K22" i="13"/>
  <c r="K67" i="13" s="1"/>
  <c r="K23" i="13"/>
  <c r="K68" i="13" s="1"/>
  <c r="K24" i="13"/>
  <c r="K69" i="13" s="1"/>
  <c r="K25" i="13"/>
  <c r="K70" i="13" s="1"/>
  <c r="K26" i="13"/>
  <c r="K71" i="13" s="1"/>
  <c r="K27" i="13"/>
  <c r="K72" i="13" s="1"/>
  <c r="K28" i="13"/>
  <c r="K73" i="13" s="1"/>
  <c r="K29" i="13"/>
  <c r="K74" i="13" s="1"/>
  <c r="K30" i="13"/>
  <c r="K75" i="13" s="1"/>
  <c r="K31" i="13"/>
  <c r="K76" i="13" s="1"/>
  <c r="K32" i="13"/>
  <c r="K77" i="13" s="1"/>
  <c r="K33" i="13"/>
  <c r="K78" i="13" s="1"/>
  <c r="K34" i="13"/>
  <c r="K79" i="13" s="1"/>
  <c r="K35" i="13"/>
  <c r="K80" i="13" s="1"/>
  <c r="K36" i="13"/>
  <c r="K81" i="13" s="1"/>
  <c r="K37" i="13"/>
  <c r="K82" i="13" s="1"/>
  <c r="K38" i="13"/>
  <c r="K83" i="13" s="1"/>
  <c r="K39" i="13"/>
  <c r="K84" i="13" s="1"/>
  <c r="K40" i="13"/>
  <c r="K85" i="13" s="1"/>
  <c r="K41" i="13"/>
  <c r="K86" i="13" s="1"/>
  <c r="K42" i="13"/>
  <c r="K87" i="13" s="1"/>
  <c r="K43" i="13"/>
  <c r="K88" i="13" s="1"/>
  <c r="K44" i="13"/>
  <c r="K89" i="13" s="1"/>
  <c r="K46" i="13"/>
  <c r="K91" i="13" s="1"/>
  <c r="K47" i="13"/>
  <c r="K92" i="13" s="1"/>
  <c r="K48" i="13"/>
  <c r="K93" i="13" s="1"/>
  <c r="K49" i="13"/>
  <c r="K94" i="13" s="1"/>
  <c r="K50" i="13"/>
  <c r="K95" i="13" s="1"/>
  <c r="K51" i="13"/>
  <c r="K96" i="13" s="1"/>
  <c r="K52" i="13"/>
  <c r="K97" i="13" s="1"/>
  <c r="K53" i="13"/>
  <c r="K98" i="13" s="1"/>
  <c r="K54" i="13"/>
  <c r="K99" i="13" s="1"/>
  <c r="K55" i="13"/>
  <c r="K100" i="13" s="1"/>
  <c r="J21" i="13"/>
  <c r="J66" i="13" s="1"/>
  <c r="J22" i="13"/>
  <c r="J67" i="13" s="1"/>
  <c r="J23" i="13"/>
  <c r="J68" i="13" s="1"/>
  <c r="J24" i="13"/>
  <c r="J69" i="13" s="1"/>
  <c r="J25" i="13"/>
  <c r="J70" i="13" s="1"/>
  <c r="J26" i="13"/>
  <c r="J71" i="13" s="1"/>
  <c r="J27" i="13"/>
  <c r="J72" i="13" s="1"/>
  <c r="J28" i="13"/>
  <c r="J73" i="13" s="1"/>
  <c r="J29" i="13"/>
  <c r="J74" i="13" s="1"/>
  <c r="J30" i="13"/>
  <c r="J75" i="13" s="1"/>
  <c r="J31" i="13"/>
  <c r="J76" i="13" s="1"/>
  <c r="J32" i="13"/>
  <c r="J77" i="13" s="1"/>
  <c r="J33" i="13"/>
  <c r="J78" i="13" s="1"/>
  <c r="J34" i="13"/>
  <c r="J79" i="13" s="1"/>
  <c r="J35" i="13"/>
  <c r="J80" i="13" s="1"/>
  <c r="J36" i="13"/>
  <c r="J81" i="13" s="1"/>
  <c r="J37" i="13"/>
  <c r="J82" i="13" s="1"/>
  <c r="J38" i="13"/>
  <c r="J83" i="13" s="1"/>
  <c r="J39" i="13"/>
  <c r="J84" i="13" s="1"/>
  <c r="J40" i="13"/>
  <c r="J85" i="13" s="1"/>
  <c r="J41" i="13"/>
  <c r="J86" i="13" s="1"/>
  <c r="J42" i="13"/>
  <c r="J87" i="13" s="1"/>
  <c r="J43" i="13"/>
  <c r="J88" i="13" s="1"/>
  <c r="J44" i="13"/>
  <c r="J89" i="13" s="1"/>
  <c r="J46" i="13"/>
  <c r="J91" i="13" s="1"/>
  <c r="J47" i="13"/>
  <c r="J92" i="13" s="1"/>
  <c r="J48" i="13"/>
  <c r="J93" i="13" s="1"/>
  <c r="J49" i="13"/>
  <c r="J94" i="13" s="1"/>
  <c r="J50" i="13"/>
  <c r="J95" i="13" s="1"/>
  <c r="J51" i="13"/>
  <c r="J96" i="13" s="1"/>
  <c r="J52" i="13"/>
  <c r="J97" i="13" s="1"/>
  <c r="J53" i="13"/>
  <c r="J98" i="13" s="1"/>
  <c r="J54" i="13"/>
  <c r="J99" i="13" s="1"/>
  <c r="J55" i="13"/>
  <c r="J100" i="13" s="1"/>
  <c r="I22" i="13"/>
  <c r="I67" i="13" s="1"/>
  <c r="I25" i="13"/>
  <c r="I70" i="13" s="1"/>
  <c r="I27" i="13"/>
  <c r="I72" i="13" s="1"/>
  <c r="I28" i="13"/>
  <c r="I73" i="13" s="1"/>
  <c r="I29" i="13"/>
  <c r="I74" i="13" s="1"/>
  <c r="I30" i="13"/>
  <c r="I75" i="13" s="1"/>
  <c r="I35" i="13"/>
  <c r="I80" i="13" s="1"/>
  <c r="I38" i="13"/>
  <c r="I83" i="13" s="1"/>
  <c r="I41" i="13"/>
  <c r="I86" i="13" s="1"/>
  <c r="I42" i="13"/>
  <c r="I87" i="13" s="1"/>
  <c r="I43" i="13"/>
  <c r="I88" i="13" s="1"/>
  <c r="I44" i="13"/>
  <c r="I89" i="13" s="1"/>
  <c r="I46" i="13"/>
  <c r="I91" i="13" s="1"/>
  <c r="I49" i="13"/>
  <c r="I94" i="13" s="1"/>
  <c r="I51" i="13"/>
  <c r="I96" i="13" s="1"/>
  <c r="I52" i="13"/>
  <c r="I97" i="13" s="1"/>
  <c r="H22" i="13"/>
  <c r="H67" i="13" s="1"/>
  <c r="H25" i="13"/>
  <c r="H70" i="13" s="1"/>
  <c r="H27" i="13"/>
  <c r="H72" i="13" s="1"/>
  <c r="H28" i="13"/>
  <c r="H73" i="13" s="1"/>
  <c r="H29" i="13"/>
  <c r="H74" i="13" s="1"/>
  <c r="H30" i="13"/>
  <c r="H75" i="13" s="1"/>
  <c r="H35" i="13"/>
  <c r="H80" i="13" s="1"/>
  <c r="H38" i="13"/>
  <c r="H83" i="13" s="1"/>
  <c r="H41" i="13"/>
  <c r="H86" i="13" s="1"/>
  <c r="H42" i="13"/>
  <c r="H87" i="13" s="1"/>
  <c r="H43" i="13"/>
  <c r="H88" i="13" s="1"/>
  <c r="H44" i="13"/>
  <c r="H89" i="13" s="1"/>
  <c r="H46" i="13"/>
  <c r="H91" i="13" s="1"/>
  <c r="H49" i="13"/>
  <c r="H94" i="13" s="1"/>
  <c r="H51" i="13"/>
  <c r="H96" i="13" s="1"/>
  <c r="H52" i="13"/>
  <c r="H97" i="13" s="1"/>
  <c r="G22" i="13"/>
  <c r="G67" i="13" s="1"/>
  <c r="G25" i="13"/>
  <c r="G70" i="13" s="1"/>
  <c r="G27" i="13"/>
  <c r="G72" i="13" s="1"/>
  <c r="G28" i="13"/>
  <c r="G73" i="13" s="1"/>
  <c r="G29" i="13"/>
  <c r="G74" i="13" s="1"/>
  <c r="G30" i="13"/>
  <c r="G75" i="13" s="1"/>
  <c r="G35" i="13"/>
  <c r="G80" i="13" s="1"/>
  <c r="G38" i="13"/>
  <c r="G83" i="13" s="1"/>
  <c r="G41" i="13"/>
  <c r="G86" i="13" s="1"/>
  <c r="G42" i="13"/>
  <c r="G87" i="13" s="1"/>
  <c r="G43" i="13"/>
  <c r="G88" i="13" s="1"/>
  <c r="G44" i="13"/>
  <c r="G89" i="13" s="1"/>
  <c r="G46" i="13"/>
  <c r="G91" i="13" s="1"/>
  <c r="G49" i="13"/>
  <c r="G94" i="13" s="1"/>
  <c r="G51" i="13"/>
  <c r="G96" i="13" s="1"/>
  <c r="G52" i="13"/>
  <c r="G97" i="13" s="1"/>
  <c r="F22" i="13"/>
  <c r="F67" i="13" s="1"/>
  <c r="F25" i="13"/>
  <c r="F70" i="13" s="1"/>
  <c r="F27" i="13"/>
  <c r="F72" i="13" s="1"/>
  <c r="F28" i="13"/>
  <c r="F73" i="13" s="1"/>
  <c r="F29" i="13"/>
  <c r="F74" i="13" s="1"/>
  <c r="F30" i="13"/>
  <c r="F75" i="13" s="1"/>
  <c r="F35" i="13"/>
  <c r="F80" i="13" s="1"/>
  <c r="F38" i="13"/>
  <c r="F83" i="13" s="1"/>
  <c r="F41" i="13"/>
  <c r="F86" i="13" s="1"/>
  <c r="F42" i="13"/>
  <c r="F87" i="13" s="1"/>
  <c r="F43" i="13"/>
  <c r="F88" i="13" s="1"/>
  <c r="F44" i="13"/>
  <c r="F89" i="13" s="1"/>
  <c r="F46" i="13"/>
  <c r="F91" i="13" s="1"/>
  <c r="F49" i="13"/>
  <c r="F94" i="13" s="1"/>
  <c r="F51" i="13"/>
  <c r="F96" i="13" s="1"/>
  <c r="F52" i="13"/>
  <c r="F97" i="13" s="1"/>
  <c r="E22" i="13"/>
  <c r="E67" i="13" s="1"/>
  <c r="E25" i="13"/>
  <c r="E70" i="13" s="1"/>
  <c r="E27" i="13"/>
  <c r="E72" i="13" s="1"/>
  <c r="E28" i="13"/>
  <c r="E73" i="13" s="1"/>
  <c r="E29" i="13"/>
  <c r="E74" i="13" s="1"/>
  <c r="E30" i="13"/>
  <c r="E75" i="13" s="1"/>
  <c r="E35" i="13"/>
  <c r="E80" i="13" s="1"/>
  <c r="E38" i="13"/>
  <c r="E83" i="13" s="1"/>
  <c r="E41" i="13"/>
  <c r="E86" i="13" s="1"/>
  <c r="E42" i="13"/>
  <c r="E87" i="13" s="1"/>
  <c r="E43" i="13"/>
  <c r="E88" i="13" s="1"/>
  <c r="E44" i="13"/>
  <c r="E89" i="13" s="1"/>
  <c r="E46" i="13"/>
  <c r="E91" i="13" s="1"/>
  <c r="E49" i="13"/>
  <c r="E94" i="13" s="1"/>
  <c r="E51" i="13"/>
  <c r="E96" i="13" s="1"/>
  <c r="E52" i="13"/>
  <c r="E97" i="13" s="1"/>
  <c r="E20" i="13"/>
  <c r="E65" i="13" s="1"/>
  <c r="F20" i="13"/>
  <c r="F65" i="13" s="1"/>
  <c r="G20" i="13"/>
  <c r="G65" i="13" s="1"/>
  <c r="H20" i="13"/>
  <c r="H65" i="13" s="1"/>
  <c r="I20" i="13"/>
  <c r="I65" i="13" s="1"/>
  <c r="J20" i="13"/>
  <c r="J65" i="13" s="1"/>
  <c r="K20" i="13"/>
  <c r="K65" i="13" s="1"/>
  <c r="L20" i="13"/>
  <c r="L65" i="13" s="1"/>
  <c r="M20" i="13"/>
  <c r="M65" i="13" s="1"/>
  <c r="N20" i="13"/>
  <c r="N65" i="13" s="1"/>
  <c r="O32" i="43"/>
  <c r="N32" i="43"/>
  <c r="M32" i="43"/>
  <c r="M45" i="13" s="1"/>
  <c r="M90" i="13" s="1"/>
  <c r="L32" i="43"/>
  <c r="K32" i="43"/>
  <c r="J32" i="43"/>
  <c r="L45" i="13" l="1"/>
  <c r="L90" i="13" s="1"/>
  <c r="N45" i="13"/>
  <c r="N90" i="13" s="1"/>
  <c r="K45" i="13"/>
  <c r="K90" i="13" s="1"/>
  <c r="J45" i="13"/>
  <c r="J90" i="13" s="1"/>
  <c r="Q222" i="4"/>
  <c r="P181" i="4"/>
  <c r="Q211" i="4"/>
  <c r="Q32" i="43"/>
  <c r="P32" i="43"/>
  <c r="R32" i="43"/>
  <c r="D510" i="50"/>
  <c r="C492" i="50"/>
  <c r="C456" i="50"/>
  <c r="C455" i="50"/>
  <c r="C454" i="50"/>
  <c r="C453" i="50"/>
  <c r="C452" i="50"/>
  <c r="C451" i="50"/>
  <c r="C450" i="50"/>
  <c r="C449" i="50"/>
  <c r="C448" i="50"/>
  <c r="C447" i="50"/>
  <c r="C446" i="50"/>
  <c r="C445" i="50"/>
  <c r="C444" i="50"/>
  <c r="C443" i="50"/>
  <c r="C442" i="50"/>
  <c r="C441" i="50"/>
  <c r="C440" i="50"/>
  <c r="C439" i="50"/>
  <c r="C438" i="50"/>
  <c r="C437" i="50"/>
  <c r="C436" i="50"/>
  <c r="C435" i="50"/>
  <c r="C434" i="50"/>
  <c r="C433" i="50"/>
  <c r="C432" i="50"/>
  <c r="C431" i="50"/>
  <c r="C430" i="50"/>
  <c r="C429" i="50"/>
  <c r="C428" i="50"/>
  <c r="G419" i="50"/>
  <c r="F419" i="50"/>
  <c r="E419" i="50"/>
  <c r="G389" i="50"/>
  <c r="F389" i="50"/>
  <c r="E389" i="50"/>
  <c r="D389" i="50"/>
  <c r="G388" i="50"/>
  <c r="F388" i="50"/>
  <c r="E388" i="50"/>
  <c r="D388" i="50"/>
  <c r="G387" i="50"/>
  <c r="F387" i="50"/>
  <c r="E387" i="50"/>
  <c r="D387" i="50"/>
  <c r="G386" i="50"/>
  <c r="F386" i="50"/>
  <c r="E386" i="50"/>
  <c r="D386" i="50"/>
  <c r="G385" i="50"/>
  <c r="F385" i="50"/>
  <c r="E385" i="50"/>
  <c r="D385" i="50"/>
  <c r="G384" i="50"/>
  <c r="F384" i="50"/>
  <c r="E384" i="50"/>
  <c r="D384" i="50"/>
  <c r="G383" i="50"/>
  <c r="F383" i="50"/>
  <c r="E383" i="50"/>
  <c r="D383" i="50"/>
  <c r="G382" i="50"/>
  <c r="F382" i="50"/>
  <c r="E382" i="50"/>
  <c r="D382" i="50"/>
  <c r="G381" i="50"/>
  <c r="G390" i="50" s="1"/>
  <c r="M334" i="50" s="1"/>
  <c r="F381" i="50"/>
  <c r="E381" i="50"/>
  <c r="D381" i="50"/>
  <c r="H235" i="50"/>
  <c r="G235" i="50"/>
  <c r="F235" i="50"/>
  <c r="E235" i="50"/>
  <c r="D235" i="50"/>
  <c r="C235" i="50"/>
  <c r="H234" i="50"/>
  <c r="G234" i="50"/>
  <c r="F234" i="50"/>
  <c r="E234" i="50"/>
  <c r="D234" i="50"/>
  <c r="C234" i="50"/>
  <c r="H233" i="50"/>
  <c r="G233" i="50"/>
  <c r="F233" i="50"/>
  <c r="E233" i="50"/>
  <c r="D233" i="50"/>
  <c r="C233" i="50"/>
  <c r="H232" i="50"/>
  <c r="G232" i="50"/>
  <c r="F232" i="50"/>
  <c r="E232" i="50"/>
  <c r="D232" i="50"/>
  <c r="C232" i="50"/>
  <c r="H231" i="50"/>
  <c r="G231" i="50"/>
  <c r="F231" i="50"/>
  <c r="E231" i="50"/>
  <c r="D231" i="50"/>
  <c r="C231" i="50"/>
  <c r="H230" i="50"/>
  <c r="G230" i="50"/>
  <c r="F230" i="50"/>
  <c r="E230" i="50"/>
  <c r="D230" i="50"/>
  <c r="C230" i="50"/>
  <c r="H229" i="50"/>
  <c r="G229" i="50"/>
  <c r="F229" i="50"/>
  <c r="E229" i="50"/>
  <c r="D229" i="50"/>
  <c r="C229" i="50"/>
  <c r="H228" i="50"/>
  <c r="G228" i="50"/>
  <c r="F228" i="50"/>
  <c r="E228" i="50"/>
  <c r="D228" i="50"/>
  <c r="C228" i="50"/>
  <c r="H227" i="50"/>
  <c r="G227" i="50"/>
  <c r="F227" i="50"/>
  <c r="E227" i="50"/>
  <c r="D227" i="50"/>
  <c r="C227" i="50"/>
  <c r="H226" i="50"/>
  <c r="G226" i="50"/>
  <c r="F226" i="50"/>
  <c r="E226" i="50"/>
  <c r="D226" i="50"/>
  <c r="C226" i="50"/>
  <c r="H225" i="50"/>
  <c r="G225" i="50"/>
  <c r="F225" i="50"/>
  <c r="E225" i="50"/>
  <c r="D225" i="50"/>
  <c r="C225" i="50"/>
  <c r="R158" i="50"/>
  <c r="Q158" i="50"/>
  <c r="P158" i="50"/>
  <c r="O158" i="50"/>
  <c r="N158" i="50"/>
  <c r="M158" i="50"/>
  <c r="L158" i="50"/>
  <c r="K158" i="50"/>
  <c r="J158" i="50"/>
  <c r="I158" i="50"/>
  <c r="H158" i="50"/>
  <c r="G158" i="50"/>
  <c r="F158" i="50"/>
  <c r="E158" i="50"/>
  <c r="D158" i="50"/>
  <c r="R143" i="50"/>
  <c r="Q143" i="50"/>
  <c r="P143" i="50"/>
  <c r="O143" i="50"/>
  <c r="N143" i="50"/>
  <c r="M143" i="50"/>
  <c r="L143" i="50"/>
  <c r="K143" i="50"/>
  <c r="J143" i="50"/>
  <c r="I143" i="50"/>
  <c r="H143" i="50"/>
  <c r="G143" i="50"/>
  <c r="F143" i="50"/>
  <c r="E143" i="50"/>
  <c r="D143" i="50"/>
  <c r="R142" i="50"/>
  <c r="Q142" i="50"/>
  <c r="P142" i="50"/>
  <c r="O142" i="50"/>
  <c r="N142" i="50"/>
  <c r="M142" i="50"/>
  <c r="L142" i="50"/>
  <c r="K142" i="50"/>
  <c r="J142" i="50"/>
  <c r="I142" i="50"/>
  <c r="H142" i="50"/>
  <c r="G142" i="50"/>
  <c r="F142" i="50"/>
  <c r="E142" i="50"/>
  <c r="D142" i="50"/>
  <c r="R141" i="50"/>
  <c r="Q141" i="50"/>
  <c r="P141" i="50"/>
  <c r="O141" i="50"/>
  <c r="N141" i="50"/>
  <c r="M141" i="50"/>
  <c r="L141" i="50"/>
  <c r="K141" i="50"/>
  <c r="J141" i="50"/>
  <c r="I141" i="50"/>
  <c r="H141" i="50"/>
  <c r="G141" i="50"/>
  <c r="F141" i="50"/>
  <c r="E141" i="50"/>
  <c r="D141" i="50"/>
  <c r="R140" i="50"/>
  <c r="Q140" i="50"/>
  <c r="P140" i="50"/>
  <c r="O140" i="50"/>
  <c r="N140" i="50"/>
  <c r="M140" i="50"/>
  <c r="L140" i="50"/>
  <c r="K140" i="50"/>
  <c r="J140" i="50"/>
  <c r="I140" i="50"/>
  <c r="H140" i="50"/>
  <c r="G140" i="50"/>
  <c r="F140" i="50"/>
  <c r="E140" i="50"/>
  <c r="D140" i="50"/>
  <c r="R139" i="50"/>
  <c r="Q139" i="50"/>
  <c r="P139" i="50"/>
  <c r="O139" i="50"/>
  <c r="N139" i="50"/>
  <c r="M139" i="50"/>
  <c r="L139" i="50"/>
  <c r="K139" i="50"/>
  <c r="J139" i="50"/>
  <c r="I139" i="50"/>
  <c r="H139" i="50"/>
  <c r="G139" i="50"/>
  <c r="F139" i="50"/>
  <c r="E139" i="50"/>
  <c r="D139" i="50"/>
  <c r="R138" i="50"/>
  <c r="Q138" i="50"/>
  <c r="P138" i="50"/>
  <c r="O138" i="50"/>
  <c r="N138" i="50"/>
  <c r="M138" i="50"/>
  <c r="L138" i="50"/>
  <c r="K138" i="50"/>
  <c r="J138" i="50"/>
  <c r="I138" i="50"/>
  <c r="H138" i="50"/>
  <c r="G138" i="50"/>
  <c r="F138" i="50"/>
  <c r="E138" i="50"/>
  <c r="D138" i="50"/>
  <c r="I97" i="50"/>
  <c r="H97" i="50"/>
  <c r="G97" i="50"/>
  <c r="P78" i="50" s="1"/>
  <c r="F97" i="50"/>
  <c r="O78" i="50" s="1"/>
  <c r="P82" i="50"/>
  <c r="O82" i="50"/>
  <c r="N82" i="50"/>
  <c r="M82" i="50"/>
  <c r="P81" i="50"/>
  <c r="N81" i="50"/>
  <c r="M81" i="50"/>
  <c r="P80" i="50"/>
  <c r="O80" i="50"/>
  <c r="N80" i="50"/>
  <c r="P79" i="50"/>
  <c r="O79" i="50"/>
  <c r="N79" i="50"/>
  <c r="M79" i="50"/>
  <c r="N78" i="50"/>
  <c r="M78" i="50"/>
  <c r="P77" i="50"/>
  <c r="O77" i="50"/>
  <c r="N77" i="50"/>
  <c r="M77" i="50"/>
  <c r="P76" i="50"/>
  <c r="O76" i="50"/>
  <c r="N76" i="50"/>
  <c r="M76" i="50"/>
  <c r="P75" i="50"/>
  <c r="O75" i="50"/>
  <c r="N75" i="50"/>
  <c r="M75" i="50"/>
  <c r="P74" i="50"/>
  <c r="O74" i="50"/>
  <c r="N74" i="50"/>
  <c r="M74" i="50"/>
  <c r="P73" i="50"/>
  <c r="O73" i="50"/>
  <c r="N73" i="50"/>
  <c r="M73" i="50"/>
  <c r="F61" i="50"/>
  <c r="E61" i="50"/>
  <c r="D61" i="50"/>
  <c r="G13" i="49"/>
  <c r="O40" i="49"/>
  <c r="N40" i="49"/>
  <c r="M40" i="49"/>
  <c r="L93" i="5" s="1"/>
  <c r="L176" i="5" s="1"/>
  <c r="L40" i="49"/>
  <c r="K93" i="5" s="1"/>
  <c r="K40" i="49"/>
  <c r="J93" i="5" s="1"/>
  <c r="J40" i="49"/>
  <c r="I40" i="49"/>
  <c r="H93" i="5" s="1"/>
  <c r="H40" i="49"/>
  <c r="G40" i="49"/>
  <c r="F40" i="49"/>
  <c r="D40" i="49"/>
  <c r="E40" i="49" s="1"/>
  <c r="D93" i="5" s="1"/>
  <c r="O39" i="49"/>
  <c r="N39" i="49"/>
  <c r="M88" i="5" s="1"/>
  <c r="M171" i="5" s="1"/>
  <c r="M39" i="49"/>
  <c r="L39" i="49"/>
  <c r="K88" i="5" s="1"/>
  <c r="K39" i="49"/>
  <c r="J39" i="49"/>
  <c r="I39" i="49"/>
  <c r="H39" i="49"/>
  <c r="G88" i="5" s="1"/>
  <c r="G39" i="49"/>
  <c r="F39" i="49"/>
  <c r="E88" i="5" s="1"/>
  <c r="E39" i="49"/>
  <c r="D39" i="49"/>
  <c r="O38" i="49"/>
  <c r="N38" i="49"/>
  <c r="M38" i="49"/>
  <c r="L38" i="49"/>
  <c r="K83" i="5" s="1"/>
  <c r="K38" i="49"/>
  <c r="J38" i="49"/>
  <c r="I83" i="5" s="1"/>
  <c r="I38" i="49"/>
  <c r="H38" i="49"/>
  <c r="G83" i="5" s="1"/>
  <c r="G38" i="49"/>
  <c r="F38" i="49"/>
  <c r="D38" i="49"/>
  <c r="E38" i="49" s="1"/>
  <c r="O37" i="49"/>
  <c r="N37" i="49"/>
  <c r="M37" i="49"/>
  <c r="L78" i="5" s="1"/>
  <c r="L161" i="5" s="1"/>
  <c r="L37" i="49"/>
  <c r="K37" i="49"/>
  <c r="J78" i="5" s="1"/>
  <c r="J37" i="49"/>
  <c r="I37" i="49"/>
  <c r="H37" i="49"/>
  <c r="G78" i="5" s="1"/>
  <c r="G37" i="49"/>
  <c r="F37" i="49"/>
  <c r="E37" i="49"/>
  <c r="D78" i="5" s="1"/>
  <c r="D37" i="49"/>
  <c r="O36" i="49"/>
  <c r="N36" i="49"/>
  <c r="M36" i="49"/>
  <c r="L36" i="49"/>
  <c r="K75" i="5" s="1"/>
  <c r="K36" i="49"/>
  <c r="J75" i="5" s="1"/>
  <c r="J36" i="49"/>
  <c r="I36" i="49"/>
  <c r="H75" i="5" s="1"/>
  <c r="H36" i="49"/>
  <c r="G36" i="49"/>
  <c r="F75" i="5" s="1"/>
  <c r="F36" i="49"/>
  <c r="E36" i="49"/>
  <c r="D36" i="49"/>
  <c r="O35" i="49"/>
  <c r="N35" i="49"/>
  <c r="M35" i="49"/>
  <c r="L74" i="5" s="1"/>
  <c r="L157" i="5" s="1"/>
  <c r="L35" i="49"/>
  <c r="K35" i="49"/>
  <c r="J74" i="5" s="1"/>
  <c r="J35" i="49"/>
  <c r="I35" i="49"/>
  <c r="H35" i="49"/>
  <c r="G35" i="49"/>
  <c r="F74" i="5" s="1"/>
  <c r="F35" i="49"/>
  <c r="E35" i="49"/>
  <c r="D74" i="5" s="1"/>
  <c r="D35" i="49"/>
  <c r="O34" i="49"/>
  <c r="N34" i="49"/>
  <c r="M34" i="49"/>
  <c r="L69" i="5" s="1"/>
  <c r="L152" i="5" s="1"/>
  <c r="L34" i="49"/>
  <c r="K34" i="49"/>
  <c r="J69" i="5" s="1"/>
  <c r="J34" i="49"/>
  <c r="I34" i="49"/>
  <c r="H69" i="5" s="1"/>
  <c r="H34" i="49"/>
  <c r="G34" i="49"/>
  <c r="F69" i="5" s="1"/>
  <c r="F34" i="49"/>
  <c r="E34" i="49"/>
  <c r="D34" i="49"/>
  <c r="O33" i="49"/>
  <c r="N33" i="49"/>
  <c r="M33" i="49"/>
  <c r="L68" i="5" s="1"/>
  <c r="L151" i="5" s="1"/>
  <c r="L33" i="49"/>
  <c r="K33" i="49"/>
  <c r="J68" i="5" s="1"/>
  <c r="J33" i="49"/>
  <c r="I33" i="49"/>
  <c r="H33" i="49"/>
  <c r="G33" i="49"/>
  <c r="F33" i="49"/>
  <c r="F31" i="49" s="1"/>
  <c r="E33" i="49"/>
  <c r="D68" i="5" s="1"/>
  <c r="D33" i="49"/>
  <c r="O32" i="49"/>
  <c r="N32" i="49"/>
  <c r="M32" i="49"/>
  <c r="L32" i="49"/>
  <c r="K32" i="49"/>
  <c r="J32" i="49"/>
  <c r="I32" i="49"/>
  <c r="H59" i="5" s="1"/>
  <c r="H32" i="49"/>
  <c r="G32" i="49"/>
  <c r="F59" i="5" s="1"/>
  <c r="F32" i="49"/>
  <c r="E32" i="49"/>
  <c r="D32" i="49"/>
  <c r="O21" i="49"/>
  <c r="N21" i="49"/>
  <c r="M55" i="5" s="1"/>
  <c r="M138" i="5" s="1"/>
  <c r="M21" i="49"/>
  <c r="L21" i="49"/>
  <c r="K21" i="49"/>
  <c r="J21" i="49"/>
  <c r="I55" i="5" s="1"/>
  <c r="I21" i="49"/>
  <c r="H55" i="5" s="1"/>
  <c r="H21" i="49"/>
  <c r="G55" i="5" s="1"/>
  <c r="G21" i="49"/>
  <c r="F21" i="49"/>
  <c r="E55" i="5" s="1"/>
  <c r="D21" i="49"/>
  <c r="E21" i="49" s="1"/>
  <c r="O20" i="49"/>
  <c r="N20" i="49"/>
  <c r="M20" i="49"/>
  <c r="L53" i="5" s="1"/>
  <c r="L136" i="5" s="1"/>
  <c r="L20" i="49"/>
  <c r="K53" i="5" s="1"/>
  <c r="K20" i="49"/>
  <c r="J53" i="5" s="1"/>
  <c r="J20" i="49"/>
  <c r="I20" i="49"/>
  <c r="H53" i="5" s="1"/>
  <c r="H20" i="49"/>
  <c r="G20" i="49"/>
  <c r="F20" i="49"/>
  <c r="E20" i="49"/>
  <c r="D53" i="5" s="1"/>
  <c r="D20" i="49"/>
  <c r="O19" i="49"/>
  <c r="N19" i="49"/>
  <c r="M19" i="49"/>
  <c r="L50" i="5" s="1"/>
  <c r="L133" i="5" s="1"/>
  <c r="L19" i="49"/>
  <c r="K19" i="49"/>
  <c r="J50" i="5" s="1"/>
  <c r="J19" i="49"/>
  <c r="I19" i="49"/>
  <c r="H50" i="5" s="1"/>
  <c r="H19" i="49"/>
  <c r="G19" i="49"/>
  <c r="F50" i="5" s="1"/>
  <c r="F19" i="49"/>
  <c r="D19" i="49"/>
  <c r="E19" i="49" s="1"/>
  <c r="D50" i="5" s="1"/>
  <c r="O18" i="49"/>
  <c r="N18" i="49"/>
  <c r="M18" i="49"/>
  <c r="L18" i="49"/>
  <c r="K48" i="5" s="1"/>
  <c r="K18" i="49"/>
  <c r="J18" i="49"/>
  <c r="I48" i="5" s="1"/>
  <c r="I18" i="49"/>
  <c r="H18" i="49"/>
  <c r="G48" i="5" s="1"/>
  <c r="G18" i="49"/>
  <c r="F18" i="49"/>
  <c r="E48" i="5" s="1"/>
  <c r="D18" i="49"/>
  <c r="E18" i="49" s="1"/>
  <c r="O17" i="49"/>
  <c r="N17" i="49"/>
  <c r="M17" i="49"/>
  <c r="L47" i="5" s="1"/>
  <c r="L130" i="5" s="1"/>
  <c r="L17" i="49"/>
  <c r="K17" i="49"/>
  <c r="J47" i="5" s="1"/>
  <c r="J17" i="49"/>
  <c r="I17" i="49"/>
  <c r="H47" i="5" s="1"/>
  <c r="H17" i="49"/>
  <c r="G17" i="49"/>
  <c r="F47" i="5" s="1"/>
  <c r="F17" i="49"/>
  <c r="E17" i="49"/>
  <c r="D47" i="5" s="1"/>
  <c r="D17" i="49"/>
  <c r="O16" i="49"/>
  <c r="N16" i="49"/>
  <c r="M16" i="49"/>
  <c r="L16" i="49"/>
  <c r="K16" i="49"/>
  <c r="J45" i="5" s="1"/>
  <c r="J16" i="49"/>
  <c r="I16" i="49"/>
  <c r="H16" i="49"/>
  <c r="G16" i="49"/>
  <c r="F45" i="5" s="1"/>
  <c r="F16" i="49"/>
  <c r="D16" i="49"/>
  <c r="E16" i="49" s="1"/>
  <c r="O15" i="49"/>
  <c r="N15" i="49"/>
  <c r="M39" i="5" s="1"/>
  <c r="M122" i="5" s="1"/>
  <c r="M15" i="49"/>
  <c r="L15" i="49"/>
  <c r="K39" i="5" s="1"/>
  <c r="K15" i="49"/>
  <c r="J15" i="49"/>
  <c r="I39" i="5" s="1"/>
  <c r="I15" i="49"/>
  <c r="H15" i="49"/>
  <c r="G15" i="49"/>
  <c r="F15" i="49"/>
  <c r="E39" i="5" s="1"/>
  <c r="E15" i="49"/>
  <c r="D15" i="49"/>
  <c r="O14" i="49"/>
  <c r="N14" i="49"/>
  <c r="M40" i="5" s="1"/>
  <c r="M123" i="5" s="1"/>
  <c r="M14" i="49"/>
  <c r="L14" i="49"/>
  <c r="K40" i="5" s="1"/>
  <c r="K14" i="49"/>
  <c r="J14" i="49"/>
  <c r="I40" i="5" s="1"/>
  <c r="I14" i="49"/>
  <c r="H14" i="49"/>
  <c r="G40" i="5" s="1"/>
  <c r="G14" i="49"/>
  <c r="F14" i="49"/>
  <c r="E40" i="5" s="1"/>
  <c r="E14" i="49"/>
  <c r="D14" i="49"/>
  <c r="O13" i="49"/>
  <c r="N13" i="49"/>
  <c r="M37" i="5" s="1"/>
  <c r="M120" i="5" s="1"/>
  <c r="M13" i="49"/>
  <c r="L13" i="49"/>
  <c r="K37" i="5" s="1"/>
  <c r="K13" i="49"/>
  <c r="J13" i="49"/>
  <c r="I37" i="5" s="1"/>
  <c r="I13" i="49"/>
  <c r="H13" i="49"/>
  <c r="F13" i="49"/>
  <c r="E37" i="5" s="1"/>
  <c r="E13" i="49"/>
  <c r="D37" i="5" s="1"/>
  <c r="D13" i="49"/>
  <c r="O12" i="49"/>
  <c r="N12" i="49"/>
  <c r="M12" i="49"/>
  <c r="L36" i="5" s="1"/>
  <c r="L119" i="5" s="1"/>
  <c r="L12" i="49"/>
  <c r="K12" i="49"/>
  <c r="J36" i="5" s="1"/>
  <c r="J12" i="49"/>
  <c r="I12" i="49"/>
  <c r="H12" i="49"/>
  <c r="G12" i="49"/>
  <c r="F36" i="5" s="1"/>
  <c r="F12" i="49"/>
  <c r="D12" i="49"/>
  <c r="E12" i="49" s="1"/>
  <c r="D36" i="5" s="1"/>
  <c r="O11" i="49"/>
  <c r="N11" i="49"/>
  <c r="M11" i="49"/>
  <c r="L11" i="49"/>
  <c r="K32" i="5" s="1"/>
  <c r="K11" i="49"/>
  <c r="J11" i="49"/>
  <c r="I11" i="49"/>
  <c r="H11" i="49"/>
  <c r="G32" i="5" s="1"/>
  <c r="G11" i="49"/>
  <c r="F11" i="49"/>
  <c r="E11" i="49"/>
  <c r="D11" i="49"/>
  <c r="O10" i="49"/>
  <c r="N10" i="49"/>
  <c r="M31" i="5" s="1"/>
  <c r="M114" i="5" s="1"/>
  <c r="M10" i="49"/>
  <c r="L10" i="49"/>
  <c r="K31" i="5" s="1"/>
  <c r="K10" i="49"/>
  <c r="J10" i="49"/>
  <c r="I10" i="49"/>
  <c r="H10" i="49"/>
  <c r="G10" i="49"/>
  <c r="F10" i="49"/>
  <c r="E10" i="49"/>
  <c r="D10" i="49"/>
  <c r="O9" i="49"/>
  <c r="N9" i="49"/>
  <c r="M9" i="49"/>
  <c r="L9" i="49"/>
  <c r="K9" i="49"/>
  <c r="J9" i="49"/>
  <c r="I30" i="5" s="1"/>
  <c r="I9" i="49"/>
  <c r="H9" i="49"/>
  <c r="G30" i="5" s="1"/>
  <c r="G9" i="49"/>
  <c r="F9" i="49"/>
  <c r="D9" i="49"/>
  <c r="E9" i="49" s="1"/>
  <c r="O8" i="49"/>
  <c r="N8" i="49"/>
  <c r="M8" i="49"/>
  <c r="L23" i="5" s="1"/>
  <c r="L106" i="5" s="1"/>
  <c r="L8" i="49"/>
  <c r="K8" i="49"/>
  <c r="J23" i="5" s="1"/>
  <c r="J8" i="49"/>
  <c r="I8" i="49"/>
  <c r="H8" i="49"/>
  <c r="G8" i="49"/>
  <c r="F8" i="49"/>
  <c r="E8" i="49"/>
  <c r="D23" i="5" s="1"/>
  <c r="D8" i="49"/>
  <c r="O7" i="49"/>
  <c r="N7" i="49"/>
  <c r="M7" i="49"/>
  <c r="L7" i="49"/>
  <c r="K7" i="49"/>
  <c r="J7" i="49"/>
  <c r="I7" i="49"/>
  <c r="H21" i="5" s="1"/>
  <c r="H7" i="49"/>
  <c r="G7" i="49"/>
  <c r="F21" i="5" s="1"/>
  <c r="F7" i="49"/>
  <c r="D7" i="49"/>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21" i="6"/>
  <c r="F21" i="6"/>
  <c r="G21" i="6"/>
  <c r="H21" i="6"/>
  <c r="I21" i="6"/>
  <c r="J21" i="6"/>
  <c r="M21" i="6"/>
  <c r="N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21" i="6"/>
  <c r="D66" i="6" s="1"/>
  <c r="E37" i="7"/>
  <c r="E82" i="7" s="1"/>
  <c r="F37" i="7"/>
  <c r="F82" i="7" s="1"/>
  <c r="G37" i="7"/>
  <c r="G82" i="7" s="1"/>
  <c r="H37" i="7"/>
  <c r="H82" i="7" s="1"/>
  <c r="I37" i="7"/>
  <c r="I82" i="7" s="1"/>
  <c r="J37" i="7"/>
  <c r="J82" i="7" s="1"/>
  <c r="K37" i="7"/>
  <c r="K82" i="7" s="1"/>
  <c r="L37" i="7"/>
  <c r="L82" i="7" s="1"/>
  <c r="M37" i="7"/>
  <c r="M82" i="7" s="1"/>
  <c r="N37" i="7"/>
  <c r="N82" i="7" s="1"/>
  <c r="O37" i="7"/>
  <c r="O82" i="7" s="1"/>
  <c r="P37" i="7"/>
  <c r="P82" i="7" s="1"/>
  <c r="Q37" i="7"/>
  <c r="Q82" i="7" s="1"/>
  <c r="E36" i="7"/>
  <c r="E81" i="7" s="1"/>
  <c r="F36" i="7"/>
  <c r="F81" i="7" s="1"/>
  <c r="G36" i="7"/>
  <c r="G81" i="7" s="1"/>
  <c r="H36" i="7"/>
  <c r="H81" i="7" s="1"/>
  <c r="I36" i="7"/>
  <c r="I81" i="7" s="1"/>
  <c r="J36" i="7"/>
  <c r="J81" i="7" s="1"/>
  <c r="K36" i="7"/>
  <c r="K81" i="7" s="1"/>
  <c r="L36" i="7"/>
  <c r="L81" i="7" s="1"/>
  <c r="M36" i="7"/>
  <c r="M81" i="7" s="1"/>
  <c r="N36" i="7"/>
  <c r="N81" i="7" s="1"/>
  <c r="O36" i="7"/>
  <c r="O81" i="7" s="1"/>
  <c r="P36" i="7"/>
  <c r="P81" i="7" s="1"/>
  <c r="Q36" i="7"/>
  <c r="Q81" i="7" s="1"/>
  <c r="D37" i="7"/>
  <c r="D82" i="7" s="1"/>
  <c r="D36" i="7"/>
  <c r="D81" i="7" s="1"/>
  <c r="N45" i="7"/>
  <c r="N90" i="7" s="1"/>
  <c r="O45" i="7"/>
  <c r="O90" i="7" s="1"/>
  <c r="P45" i="7"/>
  <c r="P90" i="7" s="1"/>
  <c r="Q45" i="7"/>
  <c r="Q90" i="7" s="1"/>
  <c r="E50" i="7"/>
  <c r="E95" i="7" s="1"/>
  <c r="F50" i="7"/>
  <c r="F95" i="7" s="1"/>
  <c r="G50" i="7"/>
  <c r="G95" i="7" s="1"/>
  <c r="H50" i="7"/>
  <c r="H95" i="7" s="1"/>
  <c r="I50" i="7"/>
  <c r="I95" i="7" s="1"/>
  <c r="J50" i="7"/>
  <c r="J95" i="7" s="1"/>
  <c r="K50" i="7"/>
  <c r="K95" i="7" s="1"/>
  <c r="L50" i="7"/>
  <c r="L95" i="7" s="1"/>
  <c r="M50" i="7"/>
  <c r="M95" i="7" s="1"/>
  <c r="N50" i="7"/>
  <c r="N95" i="7" s="1"/>
  <c r="O50" i="7"/>
  <c r="O95" i="7" s="1"/>
  <c r="P50" i="7"/>
  <c r="P95" i="7" s="1"/>
  <c r="Q50" i="7"/>
  <c r="Q95" i="7" s="1"/>
  <c r="D50" i="7"/>
  <c r="D95" i="7" s="1"/>
  <c r="N21" i="7"/>
  <c r="N66" i="7" s="1"/>
  <c r="O21" i="7"/>
  <c r="O66" i="7" s="1"/>
  <c r="P21" i="7"/>
  <c r="P66" i="7" s="1"/>
  <c r="Q21" i="7"/>
  <c r="Q66" i="7" s="1"/>
  <c r="R91" i="48"/>
  <c r="R36" i="48" s="1"/>
  <c r="Q91" i="48"/>
  <c r="Q42" i="48" s="1"/>
  <c r="P91" i="48"/>
  <c r="P42" i="48" s="1"/>
  <c r="O91" i="48"/>
  <c r="O41" i="48" s="1"/>
  <c r="N91" i="48"/>
  <c r="M91" i="48"/>
  <c r="M40" i="48" s="1"/>
  <c r="L91" i="48"/>
  <c r="L37" i="48" s="1"/>
  <c r="K91" i="48"/>
  <c r="K36" i="48" s="1"/>
  <c r="J91" i="48"/>
  <c r="J36" i="48" s="1"/>
  <c r="I91" i="48"/>
  <c r="I35" i="48" s="1"/>
  <c r="H91" i="48"/>
  <c r="H42" i="48" s="1"/>
  <c r="G91" i="48"/>
  <c r="G35" i="48" s="1"/>
  <c r="F91" i="48"/>
  <c r="F13" i="48" s="1"/>
  <c r="E91" i="48"/>
  <c r="E25" i="48" s="1"/>
  <c r="D91" i="48"/>
  <c r="D36" i="48" s="1"/>
  <c r="R42" i="48"/>
  <c r="J42" i="48"/>
  <c r="I42" i="48"/>
  <c r="R41" i="48"/>
  <c r="J41" i="48"/>
  <c r="I41" i="48"/>
  <c r="I54" i="8" s="1"/>
  <c r="I40" i="48"/>
  <c r="H40" i="48"/>
  <c r="H53" i="8" s="1"/>
  <c r="Q39" i="48"/>
  <c r="I39" i="48"/>
  <c r="I38" i="48"/>
  <c r="R37" i="48"/>
  <c r="J37" i="48"/>
  <c r="I37" i="48"/>
  <c r="I50" i="8" s="1"/>
  <c r="F36" i="48"/>
  <c r="R35" i="48"/>
  <c r="P35" i="48"/>
  <c r="J35" i="48"/>
  <c r="R34" i="48"/>
  <c r="O34" i="48"/>
  <c r="J34" i="48"/>
  <c r="R33" i="48"/>
  <c r="J33" i="48"/>
  <c r="I33" i="48"/>
  <c r="I46" i="8" s="1"/>
  <c r="P32" i="48"/>
  <c r="O32" i="48"/>
  <c r="O45" i="8" s="1"/>
  <c r="I32" i="48"/>
  <c r="Q31" i="48"/>
  <c r="G30" i="48"/>
  <c r="R29" i="48"/>
  <c r="J29" i="48"/>
  <c r="R27" i="48"/>
  <c r="P27" i="48"/>
  <c r="O27" i="48"/>
  <c r="L27" i="48"/>
  <c r="K27" i="48"/>
  <c r="K40" i="8" s="1"/>
  <c r="J27" i="48"/>
  <c r="R26" i="48"/>
  <c r="O26" i="48"/>
  <c r="J26" i="48"/>
  <c r="R25" i="48"/>
  <c r="Q25" i="48"/>
  <c r="J25" i="48"/>
  <c r="I25" i="48"/>
  <c r="H25" i="48"/>
  <c r="H38" i="8" s="1"/>
  <c r="Q24" i="48"/>
  <c r="P23" i="48"/>
  <c r="O23" i="48"/>
  <c r="O36" i="8" s="1"/>
  <c r="I23" i="48"/>
  <c r="Q22" i="48"/>
  <c r="I22" i="48"/>
  <c r="R21" i="48"/>
  <c r="J21" i="48"/>
  <c r="I21" i="48"/>
  <c r="Q20" i="48"/>
  <c r="R19" i="48"/>
  <c r="Q19" i="48"/>
  <c r="Q32" i="8" s="1"/>
  <c r="J19" i="48"/>
  <c r="I19" i="48"/>
  <c r="I32" i="8" s="1"/>
  <c r="R18" i="48"/>
  <c r="Q18" i="48"/>
  <c r="Q31" i="8" s="1"/>
  <c r="J18" i="48"/>
  <c r="I18" i="48"/>
  <c r="R17" i="48"/>
  <c r="Q30" i="8" s="1"/>
  <c r="Q17" i="48"/>
  <c r="J17" i="48"/>
  <c r="I17" i="48"/>
  <c r="I30" i="8" s="1"/>
  <c r="H17" i="48"/>
  <c r="Q16" i="48"/>
  <c r="I16" i="48"/>
  <c r="F16" i="48"/>
  <c r="Q15" i="48"/>
  <c r="P15" i="48"/>
  <c r="Q14" i="48"/>
  <c r="I14" i="48"/>
  <c r="R13" i="48"/>
  <c r="Q13" i="48"/>
  <c r="J13" i="48"/>
  <c r="I13" i="48"/>
  <c r="Q12" i="48"/>
  <c r="I12" i="48"/>
  <c r="R11" i="48"/>
  <c r="Q11" i="48"/>
  <c r="Q24" i="8" s="1"/>
  <c r="L11" i="48"/>
  <c r="J11" i="48"/>
  <c r="I11" i="48"/>
  <c r="H11" i="48"/>
  <c r="G11" i="48"/>
  <c r="G24" i="8" s="1"/>
  <c r="R10" i="48"/>
  <c r="Q10" i="48"/>
  <c r="N10" i="48"/>
  <c r="J10" i="48"/>
  <c r="I10" i="48"/>
  <c r="G10" i="48"/>
  <c r="R9" i="48"/>
  <c r="Q9" i="48"/>
  <c r="J9" i="48"/>
  <c r="I9" i="48"/>
  <c r="H9" i="48"/>
  <c r="G9" i="48"/>
  <c r="G22" i="8" s="1"/>
  <c r="Q8" i="48"/>
  <c r="P8" i="48"/>
  <c r="I8" i="48"/>
  <c r="Q7" i="48"/>
  <c r="P7" i="48"/>
  <c r="P20" i="8" s="1"/>
  <c r="N7" i="48"/>
  <c r="I7" i="48"/>
  <c r="L41" i="47"/>
  <c r="K53" i="6" s="1"/>
  <c r="L40" i="47"/>
  <c r="L52" i="6" s="1"/>
  <c r="L38" i="47"/>
  <c r="K50" i="6" s="1"/>
  <c r="L33" i="47"/>
  <c r="K45" i="6" s="1"/>
  <c r="L32" i="47"/>
  <c r="L31" i="47"/>
  <c r="K43" i="6" s="1"/>
  <c r="L30" i="47"/>
  <c r="L27" i="47"/>
  <c r="L39" i="6" s="1"/>
  <c r="L26" i="47"/>
  <c r="L24" i="47"/>
  <c r="L36" i="6" s="1"/>
  <c r="L23" i="47"/>
  <c r="L22" i="47"/>
  <c r="L18" i="47"/>
  <c r="L17" i="47"/>
  <c r="L29" i="6" s="1"/>
  <c r="L16" i="47"/>
  <c r="L28" i="6" s="1"/>
  <c r="L14" i="47"/>
  <c r="L12" i="47"/>
  <c r="K24" i="6" s="1"/>
  <c r="L11" i="47"/>
  <c r="L23" i="6" s="1"/>
  <c r="L9" i="47"/>
  <c r="K8" i="47"/>
  <c r="Q24" i="47" s="1"/>
  <c r="J8" i="47"/>
  <c r="I8" i="47"/>
  <c r="H8" i="47"/>
  <c r="G8" i="47"/>
  <c r="F8" i="47"/>
  <c r="E8" i="47"/>
  <c r="D8" i="47"/>
  <c r="R20" i="46"/>
  <c r="Q20" i="46"/>
  <c r="P20" i="46"/>
  <c r="O20" i="46"/>
  <c r="O52" i="7" s="1"/>
  <c r="O97" i="7" s="1"/>
  <c r="N20" i="46"/>
  <c r="M20" i="46"/>
  <c r="L20" i="46"/>
  <c r="K20" i="46"/>
  <c r="J20" i="46"/>
  <c r="J52" i="7" s="1"/>
  <c r="J97" i="7" s="1"/>
  <c r="I20" i="46"/>
  <c r="H20" i="46"/>
  <c r="G20" i="46"/>
  <c r="G52" i="7" s="1"/>
  <c r="G97" i="7" s="1"/>
  <c r="F20" i="46"/>
  <c r="E20" i="46"/>
  <c r="D20" i="46"/>
  <c r="R19" i="46"/>
  <c r="Q19" i="46"/>
  <c r="Q44" i="7" s="1"/>
  <c r="Q89" i="7" s="1"/>
  <c r="P19" i="46"/>
  <c r="O19" i="46"/>
  <c r="N19" i="46"/>
  <c r="N44" i="7" s="1"/>
  <c r="N89" i="7" s="1"/>
  <c r="M19" i="46"/>
  <c r="L19" i="46"/>
  <c r="K19" i="46"/>
  <c r="J19" i="46"/>
  <c r="I19" i="46"/>
  <c r="I44" i="7" s="1"/>
  <c r="I89" i="7" s="1"/>
  <c r="H19" i="46"/>
  <c r="G19" i="46"/>
  <c r="F19" i="46"/>
  <c r="F44" i="7" s="1"/>
  <c r="F89" i="7" s="1"/>
  <c r="E19" i="46"/>
  <c r="D19" i="46"/>
  <c r="R18" i="46"/>
  <c r="Q18" i="46"/>
  <c r="P18" i="46"/>
  <c r="P43" i="7" s="1"/>
  <c r="P88" i="7" s="1"/>
  <c r="O18" i="46"/>
  <c r="N18" i="46"/>
  <c r="N43" i="7" s="1"/>
  <c r="N88" i="7" s="1"/>
  <c r="M18" i="46"/>
  <c r="M43" i="7" s="1"/>
  <c r="M88" i="7" s="1"/>
  <c r="L18" i="46"/>
  <c r="K18" i="46"/>
  <c r="J18" i="46"/>
  <c r="I18" i="46"/>
  <c r="H18" i="46"/>
  <c r="H43" i="7" s="1"/>
  <c r="H88" i="7" s="1"/>
  <c r="G18" i="46"/>
  <c r="F18" i="46"/>
  <c r="E18" i="46"/>
  <c r="E43" i="7" s="1"/>
  <c r="E88" i="7" s="1"/>
  <c r="D18" i="46"/>
  <c r="R17" i="46"/>
  <c r="Q17" i="46"/>
  <c r="P17" i="46"/>
  <c r="O17" i="46"/>
  <c r="O41" i="7" s="1"/>
  <c r="O86" i="7" s="1"/>
  <c r="N17" i="46"/>
  <c r="M17" i="46"/>
  <c r="L17" i="46"/>
  <c r="L41" i="7" s="1"/>
  <c r="L86" i="7" s="1"/>
  <c r="K17" i="46"/>
  <c r="J17" i="46"/>
  <c r="I17" i="46"/>
  <c r="I41" i="7" s="1"/>
  <c r="I86" i="7" s="1"/>
  <c r="H17" i="46"/>
  <c r="G17" i="46"/>
  <c r="G41" i="7" s="1"/>
  <c r="G86" i="7" s="1"/>
  <c r="F17" i="46"/>
  <c r="E17" i="46"/>
  <c r="D17" i="46"/>
  <c r="D41" i="7" s="1"/>
  <c r="D86" i="7" s="1"/>
  <c r="R16" i="46"/>
  <c r="Q16" i="46"/>
  <c r="P16" i="46"/>
  <c r="P42" i="7" s="1"/>
  <c r="P87" i="7" s="1"/>
  <c r="O16" i="46"/>
  <c r="N16" i="46"/>
  <c r="N42" i="7" s="1"/>
  <c r="N87" i="7" s="1"/>
  <c r="M16" i="46"/>
  <c r="L16" i="46"/>
  <c r="K16" i="46"/>
  <c r="K42" i="7" s="1"/>
  <c r="K87" i="7" s="1"/>
  <c r="J16" i="46"/>
  <c r="I16" i="46"/>
  <c r="H16" i="46"/>
  <c r="H42" i="7" s="1"/>
  <c r="H87" i="7" s="1"/>
  <c r="G16" i="46"/>
  <c r="F16" i="46"/>
  <c r="F42" i="7" s="1"/>
  <c r="F87" i="7" s="1"/>
  <c r="E16" i="46"/>
  <c r="D16" i="46"/>
  <c r="R15" i="46"/>
  <c r="Q15" i="46"/>
  <c r="P15" i="46"/>
  <c r="O15" i="46"/>
  <c r="O23" i="7" s="1"/>
  <c r="O68" i="7" s="1"/>
  <c r="N15" i="46"/>
  <c r="M15" i="46"/>
  <c r="M23" i="7" s="1"/>
  <c r="M68" i="7" s="1"/>
  <c r="L15" i="46"/>
  <c r="K15" i="46"/>
  <c r="J15" i="46"/>
  <c r="J23" i="7" s="1"/>
  <c r="J68" i="7" s="1"/>
  <c r="I15" i="46"/>
  <c r="H15" i="46"/>
  <c r="G15" i="46"/>
  <c r="G23" i="7" s="1"/>
  <c r="G68" i="7" s="1"/>
  <c r="F15" i="46"/>
  <c r="E15" i="46"/>
  <c r="E23" i="7" s="1"/>
  <c r="E68" i="7" s="1"/>
  <c r="D15" i="46"/>
  <c r="R14" i="46"/>
  <c r="Q14" i="46"/>
  <c r="Q22" i="7" s="1"/>
  <c r="Q67" i="7" s="1"/>
  <c r="P14" i="46"/>
  <c r="O14" i="46"/>
  <c r="N14" i="46"/>
  <c r="M14" i="46"/>
  <c r="L14" i="46"/>
  <c r="L22" i="7" s="1"/>
  <c r="L67" i="7" s="1"/>
  <c r="K14" i="46"/>
  <c r="J14" i="46"/>
  <c r="J22" i="7" s="1"/>
  <c r="J67" i="7" s="1"/>
  <c r="I14" i="46"/>
  <c r="I22" i="7" s="1"/>
  <c r="I67" i="7" s="1"/>
  <c r="H14" i="46"/>
  <c r="G14" i="46"/>
  <c r="F14" i="46"/>
  <c r="E14" i="46"/>
  <c r="D14" i="46"/>
  <c r="D22" i="7" s="1"/>
  <c r="D67" i="7" s="1"/>
  <c r="M12" i="46"/>
  <c r="M45" i="7" s="1"/>
  <c r="M90" i="7" s="1"/>
  <c r="L12" i="46"/>
  <c r="K12" i="46"/>
  <c r="K45" i="7" s="1"/>
  <c r="K90" i="7" s="1"/>
  <c r="J12" i="46"/>
  <c r="I12" i="46"/>
  <c r="H12" i="46"/>
  <c r="G12" i="46"/>
  <c r="F12" i="46"/>
  <c r="F45" i="7" s="1"/>
  <c r="F90" i="7" s="1"/>
  <c r="E12" i="46"/>
  <c r="D12" i="46"/>
  <c r="M11" i="46"/>
  <c r="M21" i="7" s="1"/>
  <c r="M66" i="7" s="1"/>
  <c r="L11" i="46"/>
  <c r="K11" i="46"/>
  <c r="J11" i="46"/>
  <c r="J21" i="7" s="1"/>
  <c r="J66" i="7" s="1"/>
  <c r="I11" i="46"/>
  <c r="H11" i="46"/>
  <c r="H21" i="7" s="1"/>
  <c r="H66" i="7" s="1"/>
  <c r="G11" i="46"/>
  <c r="F11" i="46"/>
  <c r="E11" i="46"/>
  <c r="E21" i="7" s="1"/>
  <c r="E66" i="7" s="1"/>
  <c r="D11" i="46"/>
  <c r="N10" i="46"/>
  <c r="N6" i="46" s="1"/>
  <c r="R6" i="46"/>
  <c r="Q6" i="46"/>
  <c r="P6" i="46"/>
  <c r="O6" i="46"/>
  <c r="M6" i="46"/>
  <c r="L6" i="46"/>
  <c r="K6" i="46"/>
  <c r="J6" i="46"/>
  <c r="I6" i="46"/>
  <c r="H6" i="46"/>
  <c r="G6" i="46"/>
  <c r="F6" i="46"/>
  <c r="E6" i="46"/>
  <c r="D6" i="46"/>
  <c r="E91" i="45"/>
  <c r="E90" i="45"/>
  <c r="E89" i="45"/>
  <c r="R41" i="45" s="1"/>
  <c r="E88" i="45"/>
  <c r="K40" i="45" s="1"/>
  <c r="E87" i="45"/>
  <c r="N39" i="45" s="1"/>
  <c r="E86" i="45"/>
  <c r="K38" i="45" s="1"/>
  <c r="E85" i="45"/>
  <c r="Q37" i="45" s="1"/>
  <c r="E84" i="45"/>
  <c r="Q36" i="45" s="1"/>
  <c r="E83" i="45"/>
  <c r="O35" i="45" s="1"/>
  <c r="E82" i="45"/>
  <c r="G34" i="45" s="1"/>
  <c r="E81" i="45"/>
  <c r="M33" i="45" s="1"/>
  <c r="E80" i="45"/>
  <c r="N32" i="45" s="1"/>
  <c r="E79" i="45"/>
  <c r="L31" i="45" s="1"/>
  <c r="E78" i="45"/>
  <c r="K30" i="45" s="1"/>
  <c r="E77" i="45"/>
  <c r="L29" i="45" s="1"/>
  <c r="E76" i="45"/>
  <c r="Q28" i="45" s="1"/>
  <c r="E75" i="45"/>
  <c r="O27" i="45" s="1"/>
  <c r="E74" i="45"/>
  <c r="E73" i="45"/>
  <c r="Q25" i="45" s="1"/>
  <c r="E72" i="45"/>
  <c r="R24" i="45" s="1"/>
  <c r="E71" i="45"/>
  <c r="O23" i="45" s="1"/>
  <c r="E70" i="45"/>
  <c r="K22" i="45" s="1"/>
  <c r="E69" i="45"/>
  <c r="L21" i="45" s="1"/>
  <c r="E68" i="45"/>
  <c r="Q20" i="45" s="1"/>
  <c r="E67" i="45"/>
  <c r="O19" i="45" s="1"/>
  <c r="E66" i="45"/>
  <c r="E65" i="45"/>
  <c r="Q17" i="45" s="1"/>
  <c r="E64" i="45"/>
  <c r="R16" i="45" s="1"/>
  <c r="E63" i="45"/>
  <c r="M15" i="45" s="1"/>
  <c r="E62" i="45"/>
  <c r="K14" i="45" s="1"/>
  <c r="E61" i="45"/>
  <c r="L13" i="45" s="1"/>
  <c r="E60" i="45"/>
  <c r="Q12" i="45" s="1"/>
  <c r="E59" i="45"/>
  <c r="O11" i="45" s="1"/>
  <c r="E58" i="45"/>
  <c r="E57" i="45"/>
  <c r="R9" i="45" s="1"/>
  <c r="E56" i="45"/>
  <c r="E55" i="45"/>
  <c r="M7" i="45" s="1"/>
  <c r="R42" i="45"/>
  <c r="Q42" i="45"/>
  <c r="P42" i="45"/>
  <c r="O42" i="45"/>
  <c r="N42" i="45"/>
  <c r="N55" i="9" s="1"/>
  <c r="M42" i="45"/>
  <c r="M55" i="9" s="1"/>
  <c r="L42" i="45"/>
  <c r="K42" i="45"/>
  <c r="J42" i="45"/>
  <c r="J55" i="9" s="1"/>
  <c r="I42" i="45"/>
  <c r="H42" i="45"/>
  <c r="G42" i="45"/>
  <c r="F42" i="45"/>
  <c r="E42" i="45"/>
  <c r="E55" i="9" s="1"/>
  <c r="D42" i="45"/>
  <c r="O41" i="45"/>
  <c r="D41" i="45"/>
  <c r="R40" i="45"/>
  <c r="O40" i="45"/>
  <c r="P35" i="45"/>
  <c r="K35" i="45"/>
  <c r="I35" i="45"/>
  <c r="H35" i="45"/>
  <c r="H48" i="9" s="1"/>
  <c r="R34" i="45"/>
  <c r="Q34" i="45"/>
  <c r="P34" i="45"/>
  <c r="P47" i="9" s="1"/>
  <c r="O34" i="45"/>
  <c r="N34" i="45"/>
  <c r="M34" i="45"/>
  <c r="L34" i="45"/>
  <c r="K34" i="45"/>
  <c r="J34" i="45"/>
  <c r="I34" i="45"/>
  <c r="H34" i="45"/>
  <c r="H47" i="9" s="1"/>
  <c r="F34" i="45"/>
  <c r="E34" i="45"/>
  <c r="D34" i="45"/>
  <c r="J33" i="45"/>
  <c r="M32" i="45"/>
  <c r="M45" i="9" s="1"/>
  <c r="J32" i="45"/>
  <c r="Q27" i="45"/>
  <c r="P27" i="45"/>
  <c r="I27" i="45"/>
  <c r="H27" i="45"/>
  <c r="R26" i="45"/>
  <c r="Q26" i="45"/>
  <c r="P26" i="45"/>
  <c r="O26" i="45"/>
  <c r="N26" i="45"/>
  <c r="N39" i="9" s="1"/>
  <c r="M26" i="45"/>
  <c r="L26" i="45"/>
  <c r="L39" i="9" s="1"/>
  <c r="K26" i="45"/>
  <c r="J26" i="45"/>
  <c r="I26" i="45"/>
  <c r="H26" i="45"/>
  <c r="G26" i="45"/>
  <c r="F26" i="45"/>
  <c r="E26" i="45"/>
  <c r="D26" i="45"/>
  <c r="D39" i="9" s="1"/>
  <c r="R25" i="45"/>
  <c r="G25" i="45"/>
  <c r="Q24" i="45"/>
  <c r="M24" i="45"/>
  <c r="H23" i="45"/>
  <c r="D22" i="45"/>
  <c r="P21" i="45"/>
  <c r="H21" i="45"/>
  <c r="Q19" i="45"/>
  <c r="P19" i="45"/>
  <c r="I19" i="45"/>
  <c r="H19" i="45"/>
  <c r="R18" i="45"/>
  <c r="Q18" i="45"/>
  <c r="P18" i="45"/>
  <c r="O18" i="45"/>
  <c r="N18" i="45"/>
  <c r="M18" i="45"/>
  <c r="L18" i="45"/>
  <c r="L31" i="9" s="1"/>
  <c r="K18" i="45"/>
  <c r="J18" i="45"/>
  <c r="I18" i="45"/>
  <c r="H18" i="45"/>
  <c r="G18" i="45"/>
  <c r="F18" i="45"/>
  <c r="E18" i="45"/>
  <c r="D18" i="45"/>
  <c r="D31" i="9" s="1"/>
  <c r="R17" i="45"/>
  <c r="N17" i="45"/>
  <c r="J17" i="45"/>
  <c r="G17" i="45"/>
  <c r="N16" i="45"/>
  <c r="M16" i="45"/>
  <c r="F16" i="45"/>
  <c r="F14" i="45"/>
  <c r="D14" i="45"/>
  <c r="O13" i="45"/>
  <c r="Q11" i="45"/>
  <c r="P11" i="45"/>
  <c r="K11" i="45"/>
  <c r="I11" i="45"/>
  <c r="H11" i="45"/>
  <c r="H24" i="9" s="1"/>
  <c r="E11" i="45"/>
  <c r="R10" i="45"/>
  <c r="Q10" i="45"/>
  <c r="P10" i="45"/>
  <c r="O10" i="45"/>
  <c r="N10" i="45"/>
  <c r="M10" i="45"/>
  <c r="M23" i="9" s="1"/>
  <c r="L10" i="45"/>
  <c r="K10" i="45"/>
  <c r="J10" i="45"/>
  <c r="J23" i="9" s="1"/>
  <c r="I10" i="45"/>
  <c r="H10" i="45"/>
  <c r="G10" i="45"/>
  <c r="F10" i="45"/>
  <c r="E10" i="45"/>
  <c r="E23" i="9" s="1"/>
  <c r="D10" i="45"/>
  <c r="D23" i="9" s="1"/>
  <c r="P9" i="45"/>
  <c r="O9" i="45"/>
  <c r="O22" i="9" s="1"/>
  <c r="L9" i="45"/>
  <c r="K9" i="45"/>
  <c r="H9" i="45"/>
  <c r="G9" i="45"/>
  <c r="D9" i="45"/>
  <c r="O8" i="45"/>
  <c r="N8" i="45"/>
  <c r="G8" i="45"/>
  <c r="Q21" i="11"/>
  <c r="Q22" i="11"/>
  <c r="Q23" i="11"/>
  <c r="Q24" i="11"/>
  <c r="Q25" i="11"/>
  <c r="Q26"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P21" i="11"/>
  <c r="P22" i="11"/>
  <c r="P23" i="11"/>
  <c r="P24" i="11"/>
  <c r="P25" i="11"/>
  <c r="P26"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O21" i="11"/>
  <c r="O22" i="11"/>
  <c r="O23" i="11"/>
  <c r="O24" i="11"/>
  <c r="O25" i="11"/>
  <c r="O26"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N21" i="11"/>
  <c r="N22" i="11"/>
  <c r="N23" i="11"/>
  <c r="N24" i="11"/>
  <c r="N25" i="11"/>
  <c r="N26"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M21" i="11"/>
  <c r="M22" i="11"/>
  <c r="M23" i="11"/>
  <c r="M24" i="11"/>
  <c r="M25" i="11"/>
  <c r="M26"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L21" i="11"/>
  <c r="L22" i="11"/>
  <c r="L23" i="11"/>
  <c r="L24" i="11"/>
  <c r="L25" i="11"/>
  <c r="L26"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K21" i="11"/>
  <c r="K22" i="11"/>
  <c r="K23" i="11"/>
  <c r="K24" i="11"/>
  <c r="K25" i="11"/>
  <c r="K26"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J21" i="11"/>
  <c r="J22" i="11"/>
  <c r="J23" i="11"/>
  <c r="J24" i="11"/>
  <c r="J25" i="11"/>
  <c r="J26"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I21" i="11"/>
  <c r="I22" i="11"/>
  <c r="I23" i="11"/>
  <c r="I24" i="11"/>
  <c r="I25" i="11"/>
  <c r="I26"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H21" i="11"/>
  <c r="H22" i="11"/>
  <c r="H23" i="11"/>
  <c r="H24" i="11"/>
  <c r="H25" i="11"/>
  <c r="H26"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G21" i="11"/>
  <c r="G22" i="11"/>
  <c r="G23" i="11"/>
  <c r="G24" i="11"/>
  <c r="G25" i="11"/>
  <c r="G26"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F21" i="11"/>
  <c r="F22" i="11"/>
  <c r="F23" i="11"/>
  <c r="F24" i="11"/>
  <c r="F25" i="11"/>
  <c r="F26"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E21" i="11"/>
  <c r="E66" i="11" s="1"/>
  <c r="E22" i="11"/>
  <c r="E23" i="11"/>
  <c r="E24" i="11"/>
  <c r="E25" i="11"/>
  <c r="E26"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D21" i="11"/>
  <c r="D22" i="11"/>
  <c r="D23" i="11"/>
  <c r="D24" i="11"/>
  <c r="D25" i="11"/>
  <c r="D26"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E20" i="11"/>
  <c r="F20" i="11"/>
  <c r="G20" i="11"/>
  <c r="H20" i="11"/>
  <c r="I20" i="11"/>
  <c r="J20" i="11"/>
  <c r="K20" i="11"/>
  <c r="L20" i="11"/>
  <c r="M20" i="11"/>
  <c r="N20" i="11"/>
  <c r="O20" i="11"/>
  <c r="P20" i="11"/>
  <c r="Q20" i="11"/>
  <c r="D20" i="11"/>
  <c r="R6" i="44"/>
  <c r="Q6" i="44"/>
  <c r="P6" i="44"/>
  <c r="O6" i="44"/>
  <c r="N6" i="44"/>
  <c r="M6" i="44"/>
  <c r="L6" i="44"/>
  <c r="K6" i="44"/>
  <c r="J6" i="44"/>
  <c r="I6" i="44"/>
  <c r="H6" i="44"/>
  <c r="G6" i="44"/>
  <c r="F6" i="44"/>
  <c r="E6" i="44"/>
  <c r="D6" i="44"/>
  <c r="D20" i="13"/>
  <c r="D65" i="13" s="1"/>
  <c r="O74" i="43"/>
  <c r="M74" i="43"/>
  <c r="N68" i="43" s="1"/>
  <c r="J74" i="43"/>
  <c r="K70" i="43" s="1"/>
  <c r="H74" i="43"/>
  <c r="I69" i="43" s="1"/>
  <c r="F74" i="43"/>
  <c r="G69" i="43" s="1"/>
  <c r="D74" i="43"/>
  <c r="E67" i="43" s="1"/>
  <c r="G64" i="43"/>
  <c r="G56" i="43"/>
  <c r="R42" i="43"/>
  <c r="Q42" i="43"/>
  <c r="P42" i="43"/>
  <c r="R41" i="43"/>
  <c r="Q41" i="43"/>
  <c r="P41" i="43"/>
  <c r="R40" i="43"/>
  <c r="Q40" i="43"/>
  <c r="P40" i="43"/>
  <c r="R38" i="43"/>
  <c r="Q38" i="43"/>
  <c r="P38" i="43"/>
  <c r="R39" i="43"/>
  <c r="Q39" i="43"/>
  <c r="Q52" i="13" s="1"/>
  <c r="P39" i="43"/>
  <c r="R37" i="43"/>
  <c r="Q37" i="43"/>
  <c r="Q50" i="13" s="1"/>
  <c r="P37" i="43"/>
  <c r="R36" i="43"/>
  <c r="Q36" i="43"/>
  <c r="P36" i="43"/>
  <c r="R35" i="43"/>
  <c r="Q35" i="43"/>
  <c r="P35" i="43"/>
  <c r="R34" i="43"/>
  <c r="Q34" i="43"/>
  <c r="P34" i="43"/>
  <c r="R33" i="43"/>
  <c r="Q33" i="43"/>
  <c r="P33" i="43"/>
  <c r="R31" i="43"/>
  <c r="Q31" i="43"/>
  <c r="P31" i="43"/>
  <c r="R30" i="43"/>
  <c r="Q30" i="43"/>
  <c r="P30" i="43"/>
  <c r="R29" i="43"/>
  <c r="Q29" i="43"/>
  <c r="P29" i="43"/>
  <c r="R28" i="43"/>
  <c r="Q28" i="43"/>
  <c r="P28" i="43"/>
  <c r="R27" i="43"/>
  <c r="Q27" i="43"/>
  <c r="P27" i="43"/>
  <c r="R26" i="43"/>
  <c r="Q26" i="43"/>
  <c r="P26" i="43"/>
  <c r="R25" i="43"/>
  <c r="Q25" i="43"/>
  <c r="P25" i="43"/>
  <c r="R24" i="43"/>
  <c r="Q24" i="43"/>
  <c r="P24" i="43"/>
  <c r="R23" i="43"/>
  <c r="Q23" i="43"/>
  <c r="P23" i="43"/>
  <c r="R22" i="43"/>
  <c r="Q22" i="43"/>
  <c r="P22" i="43"/>
  <c r="R21" i="43"/>
  <c r="Q21" i="43"/>
  <c r="P21" i="43"/>
  <c r="R20" i="43"/>
  <c r="Q20" i="43"/>
  <c r="P20" i="43"/>
  <c r="R19" i="43"/>
  <c r="Q19" i="43"/>
  <c r="P19" i="43"/>
  <c r="R18" i="43"/>
  <c r="Q18" i="43"/>
  <c r="P18" i="43"/>
  <c r="R17" i="43"/>
  <c r="Q17" i="43"/>
  <c r="P17" i="43"/>
  <c r="R16" i="43"/>
  <c r="Q16" i="43"/>
  <c r="P16" i="43"/>
  <c r="R15" i="43"/>
  <c r="Q15" i="43"/>
  <c r="P15" i="43"/>
  <c r="R14" i="43"/>
  <c r="Q14" i="43"/>
  <c r="P14" i="43"/>
  <c r="R13" i="43"/>
  <c r="Q13" i="43"/>
  <c r="P13" i="43"/>
  <c r="R12" i="43"/>
  <c r="Q12" i="43"/>
  <c r="P12" i="43"/>
  <c r="R11" i="43"/>
  <c r="Q11" i="43"/>
  <c r="P11" i="43"/>
  <c r="R10" i="43"/>
  <c r="Q10" i="43"/>
  <c r="P10" i="43"/>
  <c r="R9" i="43"/>
  <c r="Q9" i="43"/>
  <c r="P9" i="43"/>
  <c r="R8" i="43"/>
  <c r="Q8" i="43"/>
  <c r="P8" i="43"/>
  <c r="R7" i="43"/>
  <c r="Q7" i="43"/>
  <c r="P7" i="43"/>
  <c r="I6" i="43"/>
  <c r="C177" i="42"/>
  <c r="D177" i="42" s="1"/>
  <c r="U154" i="42"/>
  <c r="T154" i="42"/>
  <c r="S154" i="42"/>
  <c r="R154" i="42"/>
  <c r="Q154" i="42"/>
  <c r="P154" i="42"/>
  <c r="O154" i="42"/>
  <c r="N154" i="42"/>
  <c r="M154" i="42"/>
  <c r="L154" i="42"/>
  <c r="K154" i="42"/>
  <c r="J154" i="42"/>
  <c r="I154" i="42"/>
  <c r="H154" i="42"/>
  <c r="G154" i="42"/>
  <c r="F154" i="42"/>
  <c r="E154" i="42"/>
  <c r="D154" i="42"/>
  <c r="U102" i="42"/>
  <c r="T102" i="42"/>
  <c r="S102" i="42"/>
  <c r="R102" i="42"/>
  <c r="O102" i="42"/>
  <c r="N102" i="42"/>
  <c r="M102" i="42"/>
  <c r="L102" i="42"/>
  <c r="K102" i="42"/>
  <c r="J102" i="42"/>
  <c r="I102" i="42"/>
  <c r="H102" i="42"/>
  <c r="G102" i="42"/>
  <c r="F102" i="42"/>
  <c r="E102" i="42"/>
  <c r="D102" i="42"/>
  <c r="U101" i="42"/>
  <c r="T101" i="42"/>
  <c r="S101" i="42"/>
  <c r="R101" i="42"/>
  <c r="O101" i="42"/>
  <c r="N101" i="42"/>
  <c r="M101" i="42"/>
  <c r="L101" i="42"/>
  <c r="K101" i="42"/>
  <c r="J101" i="42"/>
  <c r="I101" i="42"/>
  <c r="H101" i="42"/>
  <c r="G101" i="42"/>
  <c r="F101" i="42"/>
  <c r="E101" i="42"/>
  <c r="D101" i="42"/>
  <c r="U100" i="42"/>
  <c r="T100" i="42"/>
  <c r="S100" i="42"/>
  <c r="R100" i="42"/>
  <c r="O100" i="42"/>
  <c r="N100" i="42"/>
  <c r="M100" i="42"/>
  <c r="L100" i="42"/>
  <c r="K100" i="42"/>
  <c r="J100" i="42"/>
  <c r="I100" i="42"/>
  <c r="H100" i="42"/>
  <c r="G100" i="42"/>
  <c r="F100" i="42"/>
  <c r="E100" i="42"/>
  <c r="D100" i="42"/>
  <c r="U99" i="42"/>
  <c r="T99" i="42"/>
  <c r="S99" i="42"/>
  <c r="R99" i="42"/>
  <c r="O99" i="42"/>
  <c r="N99" i="42"/>
  <c r="M99" i="42"/>
  <c r="L99" i="42"/>
  <c r="K99" i="42"/>
  <c r="J99" i="42"/>
  <c r="I99" i="42"/>
  <c r="H99" i="42"/>
  <c r="G99" i="42"/>
  <c r="F99" i="42"/>
  <c r="E99" i="42"/>
  <c r="D99" i="42"/>
  <c r="U98" i="42"/>
  <c r="T98" i="42"/>
  <c r="S98" i="42"/>
  <c r="R98" i="42"/>
  <c r="O98" i="42"/>
  <c r="N98" i="42"/>
  <c r="U97" i="42"/>
  <c r="T97" i="42"/>
  <c r="S97" i="42"/>
  <c r="R97" i="42"/>
  <c r="O97" i="42"/>
  <c r="N97" i="42"/>
  <c r="M97" i="42"/>
  <c r="L97" i="42"/>
  <c r="K97" i="42"/>
  <c r="J97" i="42"/>
  <c r="I97" i="42"/>
  <c r="H97" i="42"/>
  <c r="G97" i="42"/>
  <c r="F97" i="42"/>
  <c r="E97" i="42"/>
  <c r="D97" i="42"/>
  <c r="U95" i="42"/>
  <c r="T95" i="42"/>
  <c r="S95" i="42"/>
  <c r="R95" i="42"/>
  <c r="O95" i="42"/>
  <c r="N95" i="42"/>
  <c r="M95" i="42"/>
  <c r="L95" i="42"/>
  <c r="K95" i="42"/>
  <c r="J95" i="42"/>
  <c r="I95" i="42"/>
  <c r="H95" i="42"/>
  <c r="G95" i="42"/>
  <c r="F95" i="42"/>
  <c r="E95" i="42"/>
  <c r="D95" i="42"/>
  <c r="U94" i="42"/>
  <c r="T94" i="42"/>
  <c r="S94" i="42"/>
  <c r="R94" i="42"/>
  <c r="O94" i="42"/>
  <c r="N94" i="42"/>
  <c r="U93" i="42"/>
  <c r="T93" i="42"/>
  <c r="S93" i="42"/>
  <c r="R93" i="42"/>
  <c r="O93" i="42"/>
  <c r="N93" i="42"/>
  <c r="M93" i="42"/>
  <c r="L93" i="42"/>
  <c r="K93" i="42"/>
  <c r="J93" i="42"/>
  <c r="I93" i="42"/>
  <c r="H93" i="42"/>
  <c r="G93" i="42"/>
  <c r="F93" i="42"/>
  <c r="E93" i="42"/>
  <c r="D93" i="42"/>
  <c r="U92" i="42"/>
  <c r="T92" i="42"/>
  <c r="S92" i="42"/>
  <c r="R92" i="42"/>
  <c r="O92" i="42"/>
  <c r="N92" i="42"/>
  <c r="M92" i="42"/>
  <c r="L92" i="42"/>
  <c r="K92" i="42"/>
  <c r="J92" i="42"/>
  <c r="I92" i="42"/>
  <c r="H92" i="42"/>
  <c r="G92" i="42"/>
  <c r="F92" i="42"/>
  <c r="E92" i="42"/>
  <c r="D92" i="42"/>
  <c r="U91" i="42"/>
  <c r="T91" i="42"/>
  <c r="S91" i="42"/>
  <c r="R91" i="42"/>
  <c r="U90" i="42"/>
  <c r="T90" i="42"/>
  <c r="S90" i="42"/>
  <c r="U89" i="42"/>
  <c r="T89" i="42"/>
  <c r="S89" i="42"/>
  <c r="U88" i="42"/>
  <c r="T88" i="42"/>
  <c r="S88" i="42"/>
  <c r="R88" i="42"/>
  <c r="U87" i="42"/>
  <c r="T87" i="42"/>
  <c r="S87" i="42"/>
  <c r="R87" i="42"/>
  <c r="O87" i="42"/>
  <c r="N87" i="42"/>
  <c r="M87" i="42"/>
  <c r="L87" i="42"/>
  <c r="K87" i="42"/>
  <c r="J87" i="42"/>
  <c r="I87" i="42"/>
  <c r="H87" i="42"/>
  <c r="G87" i="42"/>
  <c r="F87" i="42"/>
  <c r="E87" i="42"/>
  <c r="D87" i="42"/>
  <c r="U86" i="42"/>
  <c r="T86" i="42"/>
  <c r="S86" i="42"/>
  <c r="R86" i="42"/>
  <c r="O86" i="42"/>
  <c r="N86" i="42"/>
  <c r="M86" i="42"/>
  <c r="L86" i="42"/>
  <c r="K86" i="42"/>
  <c r="J86" i="42"/>
  <c r="I86" i="42"/>
  <c r="H86" i="42"/>
  <c r="G86" i="42"/>
  <c r="F86" i="42"/>
  <c r="E86" i="42"/>
  <c r="D86" i="42"/>
  <c r="U85" i="42"/>
  <c r="T85" i="42"/>
  <c r="S85" i="42"/>
  <c r="R85" i="42"/>
  <c r="U84" i="42"/>
  <c r="T84" i="42"/>
  <c r="S84" i="42"/>
  <c r="R84" i="42"/>
  <c r="O84" i="42"/>
  <c r="N84" i="42"/>
  <c r="M84" i="42"/>
  <c r="L84" i="42"/>
  <c r="K84" i="42"/>
  <c r="J84" i="42"/>
  <c r="I84" i="42"/>
  <c r="H84" i="42"/>
  <c r="G84" i="42"/>
  <c r="F84" i="42"/>
  <c r="E84" i="42"/>
  <c r="D84" i="42"/>
  <c r="U83" i="42"/>
  <c r="T83" i="42"/>
  <c r="S83" i="42"/>
  <c r="R83" i="42"/>
  <c r="O83" i="42"/>
  <c r="N83" i="42"/>
  <c r="M83" i="42"/>
  <c r="L83" i="42"/>
  <c r="K83" i="42"/>
  <c r="J83" i="42"/>
  <c r="I83" i="42"/>
  <c r="H83" i="42"/>
  <c r="G83" i="42"/>
  <c r="F83" i="42"/>
  <c r="E83" i="42"/>
  <c r="D83" i="42"/>
  <c r="U82" i="42"/>
  <c r="T82" i="42"/>
  <c r="S82" i="42"/>
  <c r="R82" i="42"/>
  <c r="O82" i="42"/>
  <c r="N82" i="42"/>
  <c r="M82" i="42"/>
  <c r="L82" i="42"/>
  <c r="K82" i="42"/>
  <c r="J82" i="42"/>
  <c r="I82" i="42"/>
  <c r="H82" i="42"/>
  <c r="G82" i="42"/>
  <c r="F82" i="42"/>
  <c r="E82" i="42"/>
  <c r="D82" i="42"/>
  <c r="U81" i="42"/>
  <c r="T81" i="42"/>
  <c r="S81" i="42"/>
  <c r="R81" i="42"/>
  <c r="U80" i="42"/>
  <c r="T80" i="42"/>
  <c r="S80" i="42"/>
  <c r="R80" i="42"/>
  <c r="O80" i="42"/>
  <c r="N80" i="42"/>
  <c r="M80" i="42"/>
  <c r="L80" i="42"/>
  <c r="K80" i="42"/>
  <c r="J80" i="42"/>
  <c r="I80" i="42"/>
  <c r="H80" i="42"/>
  <c r="G80" i="42"/>
  <c r="F80" i="42"/>
  <c r="E80" i="42"/>
  <c r="D80" i="42"/>
  <c r="U79" i="42"/>
  <c r="T79" i="42"/>
  <c r="S79" i="42"/>
  <c r="R79" i="42"/>
  <c r="O79" i="42"/>
  <c r="N79" i="42"/>
  <c r="M79" i="42"/>
  <c r="L79" i="42"/>
  <c r="K79" i="42"/>
  <c r="J79" i="42"/>
  <c r="I79" i="42"/>
  <c r="H79" i="42"/>
  <c r="G79" i="42"/>
  <c r="F79" i="42"/>
  <c r="E79" i="42"/>
  <c r="D79" i="42"/>
  <c r="U78" i="42"/>
  <c r="T78" i="42"/>
  <c r="S78" i="42"/>
  <c r="R78" i="42"/>
  <c r="O78" i="42"/>
  <c r="N78" i="42"/>
  <c r="M78" i="42"/>
  <c r="L78" i="42"/>
  <c r="K78" i="42"/>
  <c r="J78" i="42"/>
  <c r="I78" i="42"/>
  <c r="H78" i="42"/>
  <c r="G78" i="42"/>
  <c r="F78" i="42"/>
  <c r="E78" i="42"/>
  <c r="D78" i="42"/>
  <c r="U77" i="42"/>
  <c r="T77" i="42"/>
  <c r="S77" i="42"/>
  <c r="R77" i="42"/>
  <c r="U76" i="42"/>
  <c r="T76" i="42"/>
  <c r="S76" i="42"/>
  <c r="R76" i="42"/>
  <c r="O76" i="42"/>
  <c r="N76" i="42"/>
  <c r="M76" i="42"/>
  <c r="L76" i="42"/>
  <c r="K76" i="42"/>
  <c r="J76" i="42"/>
  <c r="I76" i="42"/>
  <c r="H76" i="42"/>
  <c r="G76" i="42"/>
  <c r="F76" i="42"/>
  <c r="E76" i="42"/>
  <c r="D76" i="42"/>
  <c r="U75" i="42"/>
  <c r="T75" i="42"/>
  <c r="S75" i="42"/>
  <c r="L75" i="42"/>
  <c r="K75" i="42"/>
  <c r="J75" i="42"/>
  <c r="I75" i="42"/>
  <c r="H75" i="42"/>
  <c r="G75" i="42"/>
  <c r="F75" i="42"/>
  <c r="E75" i="42"/>
  <c r="D75" i="42"/>
  <c r="O74" i="42"/>
  <c r="N74" i="42"/>
  <c r="M74" i="42"/>
  <c r="M77" i="42" s="1"/>
  <c r="L74" i="42"/>
  <c r="K74" i="42"/>
  <c r="J74" i="42"/>
  <c r="I74" i="42"/>
  <c r="H74" i="42"/>
  <c r="G74" i="42"/>
  <c r="F74" i="42"/>
  <c r="E74" i="42"/>
  <c r="D74" i="42"/>
  <c r="U73" i="42"/>
  <c r="T73" i="42"/>
  <c r="S73" i="42"/>
  <c r="R73" i="42"/>
  <c r="O73" i="42"/>
  <c r="N73" i="42"/>
  <c r="M73" i="42"/>
  <c r="L73" i="42"/>
  <c r="K73" i="42"/>
  <c r="J73" i="42"/>
  <c r="I73" i="42"/>
  <c r="H73" i="42"/>
  <c r="G73" i="42"/>
  <c r="F73" i="42"/>
  <c r="E73" i="42"/>
  <c r="D73" i="42"/>
  <c r="U72" i="42"/>
  <c r="T72" i="42"/>
  <c r="S72" i="42"/>
  <c r="R72" i="42"/>
  <c r="O72" i="42"/>
  <c r="N72" i="42"/>
  <c r="M72" i="42"/>
  <c r="M94" i="42" s="1"/>
  <c r="L72" i="42"/>
  <c r="L94" i="42" s="1"/>
  <c r="K72" i="42"/>
  <c r="K94" i="42" s="1"/>
  <c r="J72" i="42"/>
  <c r="J94" i="42" s="1"/>
  <c r="I72" i="42"/>
  <c r="H72" i="42"/>
  <c r="H94" i="42" s="1"/>
  <c r="G72" i="42"/>
  <c r="F72" i="42"/>
  <c r="F94" i="42" s="1"/>
  <c r="E72" i="42"/>
  <c r="E94" i="42" s="1"/>
  <c r="D72" i="42"/>
  <c r="D94" i="42" s="1"/>
  <c r="U71" i="42"/>
  <c r="T71" i="42"/>
  <c r="S71" i="42"/>
  <c r="R71" i="42"/>
  <c r="O71" i="42"/>
  <c r="N71" i="42"/>
  <c r="M71" i="42"/>
  <c r="L71" i="42"/>
  <c r="K71" i="42"/>
  <c r="J71" i="42"/>
  <c r="I71" i="42"/>
  <c r="H71" i="42"/>
  <c r="G71" i="42"/>
  <c r="F71" i="42"/>
  <c r="E71" i="42"/>
  <c r="D71" i="42"/>
  <c r="U70" i="42"/>
  <c r="T70" i="42"/>
  <c r="S70" i="42"/>
  <c r="R70" i="42"/>
  <c r="O70" i="42"/>
  <c r="N70" i="42"/>
  <c r="M70" i="42"/>
  <c r="L70" i="42"/>
  <c r="K70" i="42"/>
  <c r="J70" i="42"/>
  <c r="I70" i="42"/>
  <c r="H70" i="42"/>
  <c r="G70" i="42"/>
  <c r="F70" i="42"/>
  <c r="E70" i="42"/>
  <c r="D70" i="42"/>
  <c r="U69" i="42"/>
  <c r="T69" i="42"/>
  <c r="S69" i="42"/>
  <c r="R69" i="42"/>
  <c r="U68" i="42"/>
  <c r="T68" i="42"/>
  <c r="S68" i="42"/>
  <c r="R68" i="42"/>
  <c r="O68" i="42"/>
  <c r="N68" i="42"/>
  <c r="U67" i="42"/>
  <c r="T67" i="42"/>
  <c r="S67" i="42"/>
  <c r="R67" i="42"/>
  <c r="M106" i="41"/>
  <c r="N106" i="41" s="1"/>
  <c r="L106" i="41"/>
  <c r="M105" i="41"/>
  <c r="N105" i="41" s="1"/>
  <c r="L105" i="41"/>
  <c r="M104" i="41"/>
  <c r="N104" i="41" s="1"/>
  <c r="L104" i="41"/>
  <c r="D97" i="41"/>
  <c r="E92" i="41" s="1"/>
  <c r="C97" i="41"/>
  <c r="E79" i="41"/>
  <c r="G29" i="41" s="1"/>
  <c r="G38" i="16" s="1"/>
  <c r="N9" i="41"/>
  <c r="M9" i="41"/>
  <c r="N8" i="41"/>
  <c r="O8" i="41" s="1"/>
  <c r="P8" i="41" s="1"/>
  <c r="Q8" i="41" s="1"/>
  <c r="M8" i="41"/>
  <c r="N7" i="41"/>
  <c r="M7" i="41"/>
  <c r="Q20" i="39"/>
  <c r="Q21" i="39"/>
  <c r="Q22" i="39"/>
  <c r="Q23" i="39"/>
  <c r="Q24" i="39"/>
  <c r="Q25" i="39"/>
  <c r="Q28" i="39"/>
  <c r="Q29" i="39"/>
  <c r="Q30" i="39"/>
  <c r="Q31" i="39"/>
  <c r="Q32" i="39"/>
  <c r="Q33" i="39"/>
  <c r="Q34" i="39"/>
  <c r="Q35" i="39"/>
  <c r="Q36" i="39"/>
  <c r="Q37" i="39"/>
  <c r="Q38" i="39"/>
  <c r="Q39" i="39"/>
  <c r="Q40" i="39"/>
  <c r="Q41" i="39"/>
  <c r="Q42" i="39"/>
  <c r="Q43" i="39"/>
  <c r="Q44" i="39"/>
  <c r="Q45" i="39"/>
  <c r="Q46" i="39"/>
  <c r="Q47" i="39"/>
  <c r="Q48" i="39"/>
  <c r="Q49" i="39"/>
  <c r="Q50" i="39"/>
  <c r="Q51" i="39"/>
  <c r="Q52" i="39"/>
  <c r="Q53" i="39"/>
  <c r="Q54" i="39"/>
  <c r="P20" i="39"/>
  <c r="P21" i="39"/>
  <c r="P22" i="39"/>
  <c r="P23" i="39"/>
  <c r="P24" i="39"/>
  <c r="P25" i="39"/>
  <c r="P28" i="39"/>
  <c r="P29" i="39"/>
  <c r="P30" i="39"/>
  <c r="P31" i="39"/>
  <c r="P32" i="39"/>
  <c r="P33" i="39"/>
  <c r="P34" i="39"/>
  <c r="P35" i="39"/>
  <c r="P36" i="39"/>
  <c r="P37" i="39"/>
  <c r="P38" i="39"/>
  <c r="P39" i="39"/>
  <c r="P40" i="39"/>
  <c r="P41" i="39"/>
  <c r="P42" i="39"/>
  <c r="P43" i="39"/>
  <c r="P44" i="39"/>
  <c r="P45" i="39"/>
  <c r="P46" i="39"/>
  <c r="P47" i="39"/>
  <c r="P48" i="39"/>
  <c r="P49" i="39"/>
  <c r="P50" i="39"/>
  <c r="P51" i="39"/>
  <c r="P52" i="39"/>
  <c r="P53" i="39"/>
  <c r="P54" i="39"/>
  <c r="O20" i="39"/>
  <c r="O21" i="39"/>
  <c r="O22" i="39"/>
  <c r="O23" i="39"/>
  <c r="O24" i="39"/>
  <c r="O25" i="39"/>
  <c r="O28" i="39"/>
  <c r="O29" i="39"/>
  <c r="O30" i="39"/>
  <c r="O31" i="39"/>
  <c r="O32" i="39"/>
  <c r="O33" i="39"/>
  <c r="O34" i="39"/>
  <c r="O35" i="39"/>
  <c r="O36" i="39"/>
  <c r="O37" i="39"/>
  <c r="O38" i="39"/>
  <c r="O39" i="39"/>
  <c r="O40" i="39"/>
  <c r="O41" i="39"/>
  <c r="O42" i="39"/>
  <c r="O43" i="39"/>
  <c r="O44" i="39"/>
  <c r="O45" i="39"/>
  <c r="O46" i="39"/>
  <c r="O47" i="39"/>
  <c r="O48" i="39"/>
  <c r="O49" i="39"/>
  <c r="O50" i="39"/>
  <c r="O51" i="39"/>
  <c r="O52" i="39"/>
  <c r="O53" i="39"/>
  <c r="O54" i="39"/>
  <c r="N20" i="39"/>
  <c r="N21" i="39"/>
  <c r="N22" i="39"/>
  <c r="N23" i="39"/>
  <c r="N24" i="39"/>
  <c r="N25" i="39"/>
  <c r="N28" i="39"/>
  <c r="N29" i="39"/>
  <c r="N30" i="39"/>
  <c r="N31" i="39"/>
  <c r="N32" i="39"/>
  <c r="N33" i="39"/>
  <c r="N34" i="39"/>
  <c r="N35" i="39"/>
  <c r="N36" i="39"/>
  <c r="N37" i="39"/>
  <c r="N38" i="39"/>
  <c r="N39" i="39"/>
  <c r="N40" i="39"/>
  <c r="N41" i="39"/>
  <c r="N42" i="39"/>
  <c r="N43" i="39"/>
  <c r="N44" i="39"/>
  <c r="N45" i="39"/>
  <c r="N46" i="39"/>
  <c r="N47" i="39"/>
  <c r="N48" i="39"/>
  <c r="N49" i="39"/>
  <c r="N50" i="39"/>
  <c r="N51" i="39"/>
  <c r="N52" i="39"/>
  <c r="N53" i="39"/>
  <c r="N54" i="39"/>
  <c r="M20" i="39"/>
  <c r="M21" i="39"/>
  <c r="M22" i="39"/>
  <c r="M23" i="39"/>
  <c r="M24" i="39"/>
  <c r="M25" i="39"/>
  <c r="M28" i="39"/>
  <c r="M29" i="39"/>
  <c r="M30" i="39"/>
  <c r="M31" i="39"/>
  <c r="M32" i="39"/>
  <c r="M33" i="39"/>
  <c r="M34" i="39"/>
  <c r="M35" i="39"/>
  <c r="M36" i="39"/>
  <c r="M37" i="39"/>
  <c r="M38" i="39"/>
  <c r="M39" i="39"/>
  <c r="M40" i="39"/>
  <c r="M41" i="39"/>
  <c r="M42" i="39"/>
  <c r="M43" i="39"/>
  <c r="M44" i="39"/>
  <c r="M45" i="39"/>
  <c r="M46" i="39"/>
  <c r="M47" i="39"/>
  <c r="M48" i="39"/>
  <c r="M49" i="39"/>
  <c r="M50" i="39"/>
  <c r="M51" i="39"/>
  <c r="M52" i="39"/>
  <c r="M53" i="39"/>
  <c r="M54" i="39"/>
  <c r="L20" i="39"/>
  <c r="L65" i="39" s="1"/>
  <c r="L21" i="39"/>
  <c r="L22" i="39"/>
  <c r="L23" i="39"/>
  <c r="L24" i="39"/>
  <c r="L25" i="39"/>
  <c r="L28" i="39"/>
  <c r="L29" i="39"/>
  <c r="L30" i="39"/>
  <c r="L31" i="39"/>
  <c r="L32" i="39"/>
  <c r="L33" i="39"/>
  <c r="L34" i="39"/>
  <c r="L35" i="39"/>
  <c r="L36" i="39"/>
  <c r="L37" i="39"/>
  <c r="L38" i="39"/>
  <c r="L39" i="39"/>
  <c r="L40" i="39"/>
  <c r="L41" i="39"/>
  <c r="L42" i="39"/>
  <c r="L43" i="39"/>
  <c r="L44" i="39"/>
  <c r="L45" i="39"/>
  <c r="L46" i="39"/>
  <c r="L47" i="39"/>
  <c r="L48" i="39"/>
  <c r="L49" i="39"/>
  <c r="L50" i="39"/>
  <c r="L51" i="39"/>
  <c r="L52" i="39"/>
  <c r="L53" i="39"/>
  <c r="L54" i="39"/>
  <c r="K20" i="39"/>
  <c r="K21" i="39"/>
  <c r="K22" i="39"/>
  <c r="K23" i="39"/>
  <c r="K24" i="39"/>
  <c r="K25" i="39"/>
  <c r="K28" i="39"/>
  <c r="K29" i="39"/>
  <c r="K30" i="39"/>
  <c r="K31" i="39"/>
  <c r="K32" i="39"/>
  <c r="K33" i="39"/>
  <c r="K34" i="39"/>
  <c r="K35" i="39"/>
  <c r="K36" i="39"/>
  <c r="K37" i="39"/>
  <c r="K38" i="39"/>
  <c r="K39" i="39"/>
  <c r="K40" i="39"/>
  <c r="K41" i="39"/>
  <c r="K42" i="39"/>
  <c r="K43" i="39"/>
  <c r="K44" i="39"/>
  <c r="K45" i="39"/>
  <c r="K46" i="39"/>
  <c r="K47" i="39"/>
  <c r="K48" i="39"/>
  <c r="K49" i="39"/>
  <c r="K50" i="39"/>
  <c r="K51" i="39"/>
  <c r="K52" i="39"/>
  <c r="K53" i="39"/>
  <c r="K54" i="39"/>
  <c r="J20" i="39"/>
  <c r="J21" i="39"/>
  <c r="J22" i="39"/>
  <c r="J23" i="39"/>
  <c r="J24" i="39"/>
  <c r="J25" i="39"/>
  <c r="J28" i="39"/>
  <c r="J29" i="39"/>
  <c r="J30" i="39"/>
  <c r="J31" i="39"/>
  <c r="J32" i="39"/>
  <c r="J33" i="39"/>
  <c r="J34" i="39"/>
  <c r="J35" i="39"/>
  <c r="J36" i="39"/>
  <c r="J37" i="39"/>
  <c r="J38" i="39"/>
  <c r="J39" i="39"/>
  <c r="J40" i="39"/>
  <c r="J41" i="39"/>
  <c r="J42" i="39"/>
  <c r="J43" i="39"/>
  <c r="J44" i="39"/>
  <c r="J45" i="39"/>
  <c r="J46" i="39"/>
  <c r="J47" i="39"/>
  <c r="J48" i="39"/>
  <c r="J49" i="39"/>
  <c r="J50" i="39"/>
  <c r="J51" i="39"/>
  <c r="J52" i="39"/>
  <c r="J53" i="39"/>
  <c r="J54" i="39"/>
  <c r="I20" i="39"/>
  <c r="I21" i="39"/>
  <c r="I22" i="39"/>
  <c r="I23" i="39"/>
  <c r="I24" i="39"/>
  <c r="I25" i="39"/>
  <c r="I28" i="39"/>
  <c r="I29" i="39"/>
  <c r="I30" i="39"/>
  <c r="I31" i="39"/>
  <c r="I32" i="39"/>
  <c r="I33" i="39"/>
  <c r="I34" i="39"/>
  <c r="I35" i="39"/>
  <c r="I36" i="39"/>
  <c r="I37" i="39"/>
  <c r="I38" i="39"/>
  <c r="I39" i="39"/>
  <c r="I40" i="39"/>
  <c r="I41" i="39"/>
  <c r="I42" i="39"/>
  <c r="I43" i="39"/>
  <c r="I44" i="39"/>
  <c r="I45" i="39"/>
  <c r="I46" i="39"/>
  <c r="I47" i="39"/>
  <c r="I48" i="39"/>
  <c r="I49" i="39"/>
  <c r="I50" i="39"/>
  <c r="I51" i="39"/>
  <c r="I52" i="39"/>
  <c r="I53" i="39"/>
  <c r="I54" i="39"/>
  <c r="H20" i="39"/>
  <c r="H21" i="39"/>
  <c r="H22" i="39"/>
  <c r="H23" i="39"/>
  <c r="H24" i="39"/>
  <c r="H25" i="39"/>
  <c r="H28" i="39"/>
  <c r="H29" i="39"/>
  <c r="H30" i="39"/>
  <c r="H31" i="39"/>
  <c r="H32" i="39"/>
  <c r="H33" i="39"/>
  <c r="H34" i="39"/>
  <c r="H35" i="39"/>
  <c r="H36" i="39"/>
  <c r="H37" i="39"/>
  <c r="H38" i="39"/>
  <c r="H39" i="39"/>
  <c r="H40" i="39"/>
  <c r="H41" i="39"/>
  <c r="H42" i="39"/>
  <c r="H43" i="39"/>
  <c r="H44" i="39"/>
  <c r="H45" i="39"/>
  <c r="H46" i="39"/>
  <c r="H47" i="39"/>
  <c r="H48" i="39"/>
  <c r="H49" i="39"/>
  <c r="H50" i="39"/>
  <c r="H51" i="39"/>
  <c r="H52" i="39"/>
  <c r="H53" i="39"/>
  <c r="H54" i="39"/>
  <c r="G20" i="39"/>
  <c r="G21" i="39"/>
  <c r="G22" i="39"/>
  <c r="G23" i="39"/>
  <c r="G24" i="39"/>
  <c r="G25" i="39"/>
  <c r="G28" i="39"/>
  <c r="G29" i="39"/>
  <c r="G30" i="39"/>
  <c r="G31" i="39"/>
  <c r="G32" i="39"/>
  <c r="G33" i="39"/>
  <c r="G34" i="39"/>
  <c r="G35" i="39"/>
  <c r="G36" i="39"/>
  <c r="G37" i="39"/>
  <c r="G38" i="39"/>
  <c r="G39" i="39"/>
  <c r="G40" i="39"/>
  <c r="G41" i="39"/>
  <c r="G42" i="39"/>
  <c r="G43" i="39"/>
  <c r="G44" i="39"/>
  <c r="G45" i="39"/>
  <c r="G46" i="39"/>
  <c r="G47" i="39"/>
  <c r="G48" i="39"/>
  <c r="G49" i="39"/>
  <c r="G50" i="39"/>
  <c r="G51" i="39"/>
  <c r="G52" i="39"/>
  <c r="G53" i="39"/>
  <c r="G54" i="39"/>
  <c r="F20" i="39"/>
  <c r="F21" i="39"/>
  <c r="F22" i="39"/>
  <c r="F23" i="39"/>
  <c r="F24" i="39"/>
  <c r="F25" i="39"/>
  <c r="F28" i="39"/>
  <c r="F29"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E20" i="39"/>
  <c r="E21" i="39"/>
  <c r="E22" i="39"/>
  <c r="E23" i="39"/>
  <c r="E24" i="39"/>
  <c r="E25" i="39"/>
  <c r="E28" i="39"/>
  <c r="E29" i="39"/>
  <c r="E30" i="39"/>
  <c r="E31" i="39"/>
  <c r="E32" i="39"/>
  <c r="E33" i="39"/>
  <c r="E34" i="39"/>
  <c r="E35" i="39"/>
  <c r="E36" i="39"/>
  <c r="E37" i="39"/>
  <c r="E38" i="39"/>
  <c r="E39" i="39"/>
  <c r="E40" i="39"/>
  <c r="E41" i="39"/>
  <c r="E42" i="39"/>
  <c r="E43" i="39"/>
  <c r="E44" i="39"/>
  <c r="E45" i="39"/>
  <c r="E46" i="39"/>
  <c r="E47" i="39"/>
  <c r="E48" i="39"/>
  <c r="E49" i="39"/>
  <c r="E50" i="39"/>
  <c r="E51" i="39"/>
  <c r="E52" i="39"/>
  <c r="E53" i="39"/>
  <c r="E54" i="39"/>
  <c r="D20" i="39"/>
  <c r="D21" i="39"/>
  <c r="D22" i="39"/>
  <c r="D23" i="39"/>
  <c r="D24" i="39"/>
  <c r="D25" i="39"/>
  <c r="D28" i="39"/>
  <c r="D29" i="39"/>
  <c r="D30" i="39"/>
  <c r="D31" i="39"/>
  <c r="D32" i="39"/>
  <c r="D33" i="39"/>
  <c r="D34" i="39"/>
  <c r="D35" i="39"/>
  <c r="D36" i="39"/>
  <c r="D37" i="39"/>
  <c r="D38" i="39"/>
  <c r="D39" i="39"/>
  <c r="D40" i="39"/>
  <c r="D41" i="39"/>
  <c r="D42" i="39"/>
  <c r="D43" i="39"/>
  <c r="D44" i="39"/>
  <c r="D45" i="39"/>
  <c r="D46" i="39"/>
  <c r="D47" i="39"/>
  <c r="D48" i="39"/>
  <c r="D49" i="39"/>
  <c r="D50" i="39"/>
  <c r="D51" i="39"/>
  <c r="D52" i="39"/>
  <c r="D53" i="39"/>
  <c r="D54" i="39"/>
  <c r="E19" i="39"/>
  <c r="F19" i="39"/>
  <c r="G19" i="39"/>
  <c r="H19" i="39"/>
  <c r="I19" i="39"/>
  <c r="J19" i="39"/>
  <c r="K19" i="39"/>
  <c r="L19" i="39"/>
  <c r="M19" i="39"/>
  <c r="N19" i="39"/>
  <c r="O19" i="39"/>
  <c r="P19" i="39"/>
  <c r="Q19" i="39"/>
  <c r="D19" i="39"/>
  <c r="R6" i="40"/>
  <c r="Q6" i="40"/>
  <c r="P6" i="40"/>
  <c r="O6" i="40"/>
  <c r="N6" i="40"/>
  <c r="M6" i="40"/>
  <c r="L6" i="40"/>
  <c r="K6" i="40"/>
  <c r="J6" i="40"/>
  <c r="I6" i="40"/>
  <c r="H6" i="40"/>
  <c r="G6" i="40"/>
  <c r="F6" i="40"/>
  <c r="E6" i="40"/>
  <c r="D6" i="40"/>
  <c r="D11" i="48" l="1"/>
  <c r="D24" i="8" s="1"/>
  <c r="L36" i="48"/>
  <c r="E61" i="41"/>
  <c r="K11" i="41" s="1"/>
  <c r="K20" i="16" s="1"/>
  <c r="F15" i="45"/>
  <c r="K31" i="9"/>
  <c r="H32" i="9"/>
  <c r="P23" i="45"/>
  <c r="P29" i="45"/>
  <c r="E37" i="45"/>
  <c r="E62" i="41"/>
  <c r="E12" i="41" s="1"/>
  <c r="E21" i="16" s="1"/>
  <c r="N15" i="45"/>
  <c r="E31" i="45"/>
  <c r="M37" i="45"/>
  <c r="Q41" i="7"/>
  <c r="Q86" i="7" s="1"/>
  <c r="L12" i="48"/>
  <c r="D28" i="48"/>
  <c r="K35" i="48"/>
  <c r="J48" i="8" s="1"/>
  <c r="K21" i="5"/>
  <c r="G23" i="5"/>
  <c r="D30" i="5"/>
  <c r="L30" i="5"/>
  <c r="L113" i="5" s="1"/>
  <c r="H31" i="5"/>
  <c r="I36" i="5"/>
  <c r="E72" i="41"/>
  <c r="F7" i="45"/>
  <c r="M31" i="45"/>
  <c r="G39" i="45"/>
  <c r="K19" i="48"/>
  <c r="D27" i="48"/>
  <c r="L28" i="48"/>
  <c r="L35" i="48"/>
  <c r="O31" i="49"/>
  <c r="E78" i="41"/>
  <c r="E28" i="41" s="1"/>
  <c r="E37" i="16" s="1"/>
  <c r="Q51" i="13"/>
  <c r="N7" i="45"/>
  <c r="H13" i="45"/>
  <c r="M29" i="9"/>
  <c r="J47" i="9"/>
  <c r="O39" i="45"/>
  <c r="N52" i="9" s="1"/>
  <c r="H22" i="8"/>
  <c r="K11" i="48"/>
  <c r="I26" i="8"/>
  <c r="L19" i="48"/>
  <c r="J40" i="8"/>
  <c r="J49" i="8"/>
  <c r="D20" i="48"/>
  <c r="N14" i="45"/>
  <c r="D12" i="48"/>
  <c r="D19" i="48"/>
  <c r="L20" i="48"/>
  <c r="M23" i="5"/>
  <c r="M106" i="5" s="1"/>
  <c r="H29" i="41"/>
  <c r="H38" i="16" s="1"/>
  <c r="G55" i="43"/>
  <c r="G63" i="43"/>
  <c r="F23" i="9"/>
  <c r="K17" i="45"/>
  <c r="J30" i="9" s="1"/>
  <c r="H31" i="9"/>
  <c r="P31" i="9"/>
  <c r="F25" i="45"/>
  <c r="F38" i="9" s="1"/>
  <c r="E39" i="9"/>
  <c r="M39" i="9"/>
  <c r="P40" i="9"/>
  <c r="G33" i="45"/>
  <c r="O47" i="9"/>
  <c r="D55" i="9"/>
  <c r="Q38" i="45"/>
  <c r="N38" i="45"/>
  <c r="G43" i="7"/>
  <c r="G88" i="7" s="1"/>
  <c r="O43" i="7"/>
  <c r="O88" i="7" s="1"/>
  <c r="L15" i="47"/>
  <c r="Q22" i="8"/>
  <c r="O40" i="8"/>
  <c r="K29" i="6"/>
  <c r="N6" i="49"/>
  <c r="I23" i="5"/>
  <c r="F30" i="5"/>
  <c r="K50" i="5"/>
  <c r="K74" i="5"/>
  <c r="I29" i="41"/>
  <c r="I38" i="16" s="1"/>
  <c r="O52" i="13"/>
  <c r="O97" i="13" s="1"/>
  <c r="P52" i="13"/>
  <c r="G57" i="43"/>
  <c r="G65" i="43"/>
  <c r="K22" i="9"/>
  <c r="G23" i="9"/>
  <c r="P23" i="9"/>
  <c r="O17" i="45"/>
  <c r="N30" i="9" s="1"/>
  <c r="J31" i="9"/>
  <c r="F22" i="45"/>
  <c r="J25" i="45"/>
  <c r="K33" i="45"/>
  <c r="J46" i="9" s="1"/>
  <c r="D38" i="45"/>
  <c r="G41" i="45"/>
  <c r="G54" i="9" s="1"/>
  <c r="F55" i="9"/>
  <c r="I21" i="7"/>
  <c r="I66" i="7" s="1"/>
  <c r="G45" i="7"/>
  <c r="G90" i="7" s="1"/>
  <c r="E22" i="7"/>
  <c r="E67" i="7" s="1"/>
  <c r="M22" i="7"/>
  <c r="M67" i="7" s="1"/>
  <c r="F23" i="7"/>
  <c r="F68" i="7" s="1"/>
  <c r="N23" i="7"/>
  <c r="N68" i="7" s="1"/>
  <c r="G42" i="7"/>
  <c r="G87" i="7" s="1"/>
  <c r="O42" i="7"/>
  <c r="O87" i="7" s="1"/>
  <c r="H41" i="7"/>
  <c r="H86" i="7" s="1"/>
  <c r="P21" i="8"/>
  <c r="H24" i="8"/>
  <c r="L31" i="5"/>
  <c r="L114" i="5" s="1"/>
  <c r="E68" i="5"/>
  <c r="J83" i="5"/>
  <c r="G58" i="43"/>
  <c r="G66" i="43"/>
  <c r="N22" i="45"/>
  <c r="K25" i="45"/>
  <c r="J38" i="9" s="1"/>
  <c r="N33" i="45"/>
  <c r="F38" i="45"/>
  <c r="H41" i="45"/>
  <c r="K44" i="7"/>
  <c r="K89" i="7" s="1"/>
  <c r="I23" i="8"/>
  <c r="I24" i="8"/>
  <c r="P28" i="8"/>
  <c r="J32" i="8"/>
  <c r="P51" i="13"/>
  <c r="O51" i="13"/>
  <c r="G59" i="43"/>
  <c r="G67" i="43"/>
  <c r="N25" i="45"/>
  <c r="N38" i="9" s="1"/>
  <c r="O33" i="45"/>
  <c r="L38" i="45"/>
  <c r="K41" i="45"/>
  <c r="K54" i="9" s="1"/>
  <c r="I55" i="8"/>
  <c r="J30" i="5"/>
  <c r="F31" i="5"/>
  <c r="G36" i="5"/>
  <c r="L37" i="5"/>
  <c r="L120" i="5" s="1"/>
  <c r="H40" i="5"/>
  <c r="D39" i="5"/>
  <c r="L39" i="5"/>
  <c r="L122" i="5" s="1"/>
  <c r="E47" i="5"/>
  <c r="M47" i="5"/>
  <c r="M130" i="5" s="1"/>
  <c r="J48" i="5"/>
  <c r="G50" i="5"/>
  <c r="E93" i="5"/>
  <c r="G60" i="43"/>
  <c r="G68" i="43"/>
  <c r="N21" i="9"/>
  <c r="F17" i="45"/>
  <c r="O25" i="45"/>
  <c r="J39" i="9"/>
  <c r="R33" i="45"/>
  <c r="L41" i="45"/>
  <c r="I55" i="9"/>
  <c r="Q55" i="9"/>
  <c r="I45" i="7"/>
  <c r="I90" i="7" s="1"/>
  <c r="I31" i="8"/>
  <c r="I38" i="8"/>
  <c r="P50" i="13"/>
  <c r="O50" i="13"/>
  <c r="G61" i="43"/>
  <c r="G70" i="43"/>
  <c r="K51" i="9"/>
  <c r="I22" i="8"/>
  <c r="D32" i="5"/>
  <c r="L32" i="5"/>
  <c r="L115" i="5" s="1"/>
  <c r="J40" i="5"/>
  <c r="F39" i="5"/>
  <c r="K45" i="5"/>
  <c r="G47" i="5"/>
  <c r="D48" i="5"/>
  <c r="L48" i="5"/>
  <c r="L131" i="5" s="1"/>
  <c r="G62" i="43"/>
  <c r="G72" i="43"/>
  <c r="F31" i="9"/>
  <c r="F33" i="45"/>
  <c r="P41" i="45"/>
  <c r="M20" i="9"/>
  <c r="M28" i="9"/>
  <c r="O36" i="9"/>
  <c r="L44" i="9"/>
  <c r="Q26" i="13"/>
  <c r="Q71" i="13" s="1"/>
  <c r="Q34" i="13"/>
  <c r="Q79" i="13" s="1"/>
  <c r="Q24" i="13"/>
  <c r="Q69" i="13" s="1"/>
  <c r="Q32" i="13"/>
  <c r="Q77" i="13" s="1"/>
  <c r="Q40" i="13"/>
  <c r="Q85" i="13" s="1"/>
  <c r="Q49" i="13"/>
  <c r="Q94" i="13" s="1"/>
  <c r="E71" i="43"/>
  <c r="Q25" i="13"/>
  <c r="Q70" i="13" s="1"/>
  <c r="Q33" i="13"/>
  <c r="Q78" i="13" s="1"/>
  <c r="Q41" i="13"/>
  <c r="Q86" i="13" s="1"/>
  <c r="Q95" i="13"/>
  <c r="Q42" i="13"/>
  <c r="Q87" i="13" s="1"/>
  <c r="Q96" i="13"/>
  <c r="Q45" i="13"/>
  <c r="Q90" i="13" s="1"/>
  <c r="Q54" i="13"/>
  <c r="Q99" i="13" s="1"/>
  <c r="D11" i="41"/>
  <c r="D20" i="16" s="1"/>
  <c r="G7" i="45"/>
  <c r="O7" i="45"/>
  <c r="G15" i="45"/>
  <c r="F28" i="9" s="1"/>
  <c r="O15" i="45"/>
  <c r="N28" i="9" s="1"/>
  <c r="I23" i="45"/>
  <c r="Q23" i="45"/>
  <c r="P36" i="9" s="1"/>
  <c r="F31" i="45"/>
  <c r="E44" i="9" s="1"/>
  <c r="N31" i="45"/>
  <c r="H39" i="45"/>
  <c r="P39" i="45"/>
  <c r="K55" i="9"/>
  <c r="Q37" i="9"/>
  <c r="P16" i="47"/>
  <c r="O28" i="6" s="1"/>
  <c r="Q40" i="47"/>
  <c r="G13" i="48"/>
  <c r="O14" i="48"/>
  <c r="G16" i="48"/>
  <c r="G22" i="48"/>
  <c r="O30" i="48"/>
  <c r="K28" i="6"/>
  <c r="J6" i="49"/>
  <c r="I32" i="5"/>
  <c r="H45" i="5"/>
  <c r="J31" i="49"/>
  <c r="I53" i="5"/>
  <c r="J29" i="41"/>
  <c r="J38" i="16" s="1"/>
  <c r="E66" i="41"/>
  <c r="J16" i="41" s="1"/>
  <c r="J25" i="16" s="1"/>
  <c r="E82" i="41"/>
  <c r="Q72" i="42"/>
  <c r="Q21" i="13"/>
  <c r="Q66" i="13" s="1"/>
  <c r="Q29" i="13"/>
  <c r="Q74" i="13" s="1"/>
  <c r="Q37" i="13"/>
  <c r="Q82" i="13" s="1"/>
  <c r="Q46" i="13"/>
  <c r="Q91" i="13" s="1"/>
  <c r="H7" i="45"/>
  <c r="P7" i="45"/>
  <c r="R8" i="45"/>
  <c r="K23" i="9"/>
  <c r="P13" i="45"/>
  <c r="O26" i="9" s="1"/>
  <c r="H15" i="45"/>
  <c r="P15" i="45"/>
  <c r="Q16" i="45"/>
  <c r="Q29" i="9" s="1"/>
  <c r="J23" i="45"/>
  <c r="R23" i="45"/>
  <c r="G31" i="45"/>
  <c r="O31" i="45"/>
  <c r="Q32" i="45"/>
  <c r="K47" i="9"/>
  <c r="I39" i="45"/>
  <c r="Q39" i="45"/>
  <c r="Q30" i="9"/>
  <c r="Q38" i="9"/>
  <c r="M46" i="9"/>
  <c r="P41" i="7"/>
  <c r="P86" i="7" s="1"/>
  <c r="I43" i="7"/>
  <c r="I88" i="7" s="1"/>
  <c r="Q43" i="7"/>
  <c r="Q88" i="7" s="1"/>
  <c r="J44" i="7"/>
  <c r="J89" i="7" s="1"/>
  <c r="K52" i="7"/>
  <c r="K97" i="7" s="1"/>
  <c r="Q16" i="47"/>
  <c r="G8" i="48"/>
  <c r="H16" i="48"/>
  <c r="H29" i="8" s="1"/>
  <c r="O18" i="48"/>
  <c r="O20" i="48"/>
  <c r="G24" i="48"/>
  <c r="H31" i="48"/>
  <c r="H33" i="48"/>
  <c r="H46" i="8" s="1"/>
  <c r="D35" i="48"/>
  <c r="O38" i="48"/>
  <c r="O40" i="48"/>
  <c r="I48" i="8"/>
  <c r="Q55" i="8"/>
  <c r="J21" i="5"/>
  <c r="F23" i="5"/>
  <c r="G31" i="49"/>
  <c r="M68" i="5"/>
  <c r="M151" i="5" s="1"/>
  <c r="E78" i="5"/>
  <c r="M78" i="5"/>
  <c r="M161" i="5" s="1"/>
  <c r="E68" i="41"/>
  <c r="H19" i="41" s="1"/>
  <c r="H28" i="16" s="1"/>
  <c r="E85" i="41"/>
  <c r="I58" i="43"/>
  <c r="I73" i="43"/>
  <c r="I7" i="45"/>
  <c r="Q7" i="45"/>
  <c r="I15" i="45"/>
  <c r="Q15" i="45"/>
  <c r="F30" i="9"/>
  <c r="E31" i="9"/>
  <c r="M31" i="9"/>
  <c r="P32" i="9"/>
  <c r="K23" i="45"/>
  <c r="E24" i="45"/>
  <c r="F39" i="9"/>
  <c r="O39" i="9"/>
  <c r="G29" i="45"/>
  <c r="H31" i="45"/>
  <c r="P31" i="45"/>
  <c r="R32" i="45"/>
  <c r="D47" i="9"/>
  <c r="M47" i="9"/>
  <c r="J39" i="45"/>
  <c r="R39" i="45"/>
  <c r="P30" i="47"/>
  <c r="G7" i="48"/>
  <c r="H8" i="48"/>
  <c r="H21" i="8" s="1"/>
  <c r="G12" i="48"/>
  <c r="G15" i="48"/>
  <c r="O17" i="48"/>
  <c r="O22" i="48"/>
  <c r="H24" i="48"/>
  <c r="P25" i="48"/>
  <c r="P38" i="8" s="1"/>
  <c r="G27" i="48"/>
  <c r="O31" i="48"/>
  <c r="H35" i="48"/>
  <c r="H48" i="8" s="1"/>
  <c r="E36" i="48"/>
  <c r="D49" i="8" s="1"/>
  <c r="H39" i="48"/>
  <c r="H52" i="8" s="1"/>
  <c r="P40" i="48"/>
  <c r="O42" i="48"/>
  <c r="O55" i="8" s="1"/>
  <c r="L24" i="6"/>
  <c r="I50" i="5"/>
  <c r="E53" i="5"/>
  <c r="M53" i="5"/>
  <c r="M136" i="5" s="1"/>
  <c r="J55" i="5"/>
  <c r="K69" i="5"/>
  <c r="G74" i="5"/>
  <c r="I31" i="49"/>
  <c r="F20" i="9"/>
  <c r="F29" i="8"/>
  <c r="E22" i="41"/>
  <c r="E31" i="16" s="1"/>
  <c r="E69" i="41"/>
  <c r="E95" i="41"/>
  <c r="G45" i="41" s="1"/>
  <c r="G54" i="16" s="1"/>
  <c r="O9" i="41"/>
  <c r="P9" i="41" s="1"/>
  <c r="Q9" i="41" s="1"/>
  <c r="J7" i="45"/>
  <c r="R7" i="45"/>
  <c r="G22" i="9"/>
  <c r="N23" i="9"/>
  <c r="J15" i="45"/>
  <c r="R15" i="45"/>
  <c r="N31" i="9"/>
  <c r="D23" i="45"/>
  <c r="L23" i="45"/>
  <c r="F24" i="45"/>
  <c r="H39" i="9"/>
  <c r="P39" i="9"/>
  <c r="H29" i="45"/>
  <c r="I31" i="45"/>
  <c r="Q31" i="45"/>
  <c r="F46" i="9"/>
  <c r="E47" i="9"/>
  <c r="N47" i="9"/>
  <c r="P38" i="45"/>
  <c r="P51" i="9" s="1"/>
  <c r="K39" i="45"/>
  <c r="F40" i="45"/>
  <c r="O24" i="9"/>
  <c r="O32" i="9"/>
  <c r="O40" i="9"/>
  <c r="O48" i="9"/>
  <c r="P23" i="7"/>
  <c r="P68" i="7" s="1"/>
  <c r="J41" i="7"/>
  <c r="J86" i="7" s="1"/>
  <c r="M52" i="7"/>
  <c r="M97" i="7" s="1"/>
  <c r="H7" i="48"/>
  <c r="H20" i="8" s="1"/>
  <c r="O9" i="48"/>
  <c r="O10" i="48"/>
  <c r="N23" i="8" s="1"/>
  <c r="K24" i="8"/>
  <c r="O13" i="48"/>
  <c r="H15" i="48"/>
  <c r="O16" i="48"/>
  <c r="P17" i="48"/>
  <c r="P30" i="8" s="1"/>
  <c r="O19" i="48"/>
  <c r="G21" i="48"/>
  <c r="O24" i="48"/>
  <c r="Q38" i="8"/>
  <c r="H27" i="48"/>
  <c r="G40" i="8" s="1"/>
  <c r="P31" i="48"/>
  <c r="P44" i="8" s="1"/>
  <c r="H41" i="48"/>
  <c r="H54" i="8" s="1"/>
  <c r="K49" i="8"/>
  <c r="G40" i="48"/>
  <c r="G53" i="8" s="1"/>
  <c r="L21" i="5"/>
  <c r="L104" i="5" s="1"/>
  <c r="H23" i="5"/>
  <c r="E30" i="5"/>
  <c r="M30" i="5"/>
  <c r="M113" i="5" s="1"/>
  <c r="I31" i="5"/>
  <c r="E32" i="5"/>
  <c r="M32" i="5"/>
  <c r="M115" i="5" s="1"/>
  <c r="G37" i="5"/>
  <c r="G39" i="5"/>
  <c r="D45" i="5"/>
  <c r="L45" i="5"/>
  <c r="L128" i="5" s="1"/>
  <c r="M48" i="5"/>
  <c r="M131" i="5" s="1"/>
  <c r="F53" i="5"/>
  <c r="K55" i="5"/>
  <c r="D59" i="5"/>
  <c r="L59" i="5"/>
  <c r="L142" i="5" s="1"/>
  <c r="H68" i="5"/>
  <c r="D69" i="5"/>
  <c r="H74" i="5"/>
  <c r="D75" i="5"/>
  <c r="L75" i="5"/>
  <c r="L158" i="5" s="1"/>
  <c r="H78" i="5"/>
  <c r="E83" i="5"/>
  <c r="M83" i="5"/>
  <c r="M166" i="5" s="1"/>
  <c r="I88" i="5"/>
  <c r="F93" i="5"/>
  <c r="F68" i="5"/>
  <c r="H36" i="9"/>
  <c r="G75" i="5"/>
  <c r="E71" i="41"/>
  <c r="G21" i="41" s="1"/>
  <c r="G30" i="16" s="1"/>
  <c r="Q22" i="13"/>
  <c r="Q67" i="13" s="1"/>
  <c r="Q30" i="13"/>
  <c r="Q75" i="13" s="1"/>
  <c r="Q38" i="13"/>
  <c r="Q83" i="13" s="1"/>
  <c r="Q47" i="13"/>
  <c r="Q92" i="13" s="1"/>
  <c r="Q55" i="13"/>
  <c r="Q100" i="13" s="1"/>
  <c r="I66" i="43"/>
  <c r="K7" i="45"/>
  <c r="F8" i="45"/>
  <c r="F21" i="9" s="1"/>
  <c r="P24" i="9"/>
  <c r="K15" i="45"/>
  <c r="E16" i="45"/>
  <c r="E29" i="9" s="1"/>
  <c r="O31" i="9"/>
  <c r="G21" i="45"/>
  <c r="G34" i="9" s="1"/>
  <c r="E23" i="45"/>
  <c r="M23" i="45"/>
  <c r="I24" i="45"/>
  <c r="I39" i="9"/>
  <c r="Q39" i="9"/>
  <c r="O29" i="45"/>
  <c r="J31" i="45"/>
  <c r="R31" i="45"/>
  <c r="D37" i="45"/>
  <c r="D50" i="9" s="1"/>
  <c r="D39" i="45"/>
  <c r="L39" i="45"/>
  <c r="G40" i="45"/>
  <c r="H55" i="9"/>
  <c r="P55" i="9"/>
  <c r="F47" i="9"/>
  <c r="D21" i="7"/>
  <c r="D66" i="7" s="1"/>
  <c r="L21" i="7"/>
  <c r="L66" i="7" s="1"/>
  <c r="H22" i="7"/>
  <c r="H67" i="7" s="1"/>
  <c r="P22" i="7"/>
  <c r="P67" i="7" s="1"/>
  <c r="I23" i="7"/>
  <c r="I68" i="7" s="1"/>
  <c r="Q23" i="7"/>
  <c r="Q68" i="7" s="1"/>
  <c r="J42" i="7"/>
  <c r="J87" i="7" s="1"/>
  <c r="K41" i="7"/>
  <c r="K86" i="7" s="1"/>
  <c r="D43" i="7"/>
  <c r="D88" i="7" s="1"/>
  <c r="L43" i="7"/>
  <c r="L88" i="7" s="1"/>
  <c r="E44" i="7"/>
  <c r="E89" i="7" s="1"/>
  <c r="M44" i="7"/>
  <c r="M89" i="7" s="1"/>
  <c r="F52" i="7"/>
  <c r="F97" i="7" s="1"/>
  <c r="N52" i="7"/>
  <c r="N97" i="7" s="1"/>
  <c r="P12" i="47"/>
  <c r="O8" i="48"/>
  <c r="O21" i="8" s="1"/>
  <c r="P9" i="48"/>
  <c r="P22" i="8" s="1"/>
  <c r="Q23" i="8"/>
  <c r="Q26" i="8"/>
  <c r="O15" i="48"/>
  <c r="O28" i="8" s="1"/>
  <c r="P16" i="48"/>
  <c r="P29" i="8" s="1"/>
  <c r="P19" i="48"/>
  <c r="P32" i="8" s="1"/>
  <c r="I34" i="8"/>
  <c r="G23" i="48"/>
  <c r="P24" i="48"/>
  <c r="M28" i="48"/>
  <c r="L41" i="8" s="1"/>
  <c r="P33" i="48"/>
  <c r="K48" i="8"/>
  <c r="O39" i="48"/>
  <c r="G39" i="48"/>
  <c r="K52" i="6"/>
  <c r="E21" i="5"/>
  <c r="M21" i="5"/>
  <c r="M104" i="5" s="1"/>
  <c r="J31" i="5"/>
  <c r="F32" i="5"/>
  <c r="K36" i="5"/>
  <c r="H37" i="5"/>
  <c r="D40" i="5"/>
  <c r="L40" i="5"/>
  <c r="L123" i="5" s="1"/>
  <c r="H39" i="5"/>
  <c r="E45" i="5"/>
  <c r="M45" i="5"/>
  <c r="M128" i="5" s="1"/>
  <c r="I47" i="5"/>
  <c r="F48" i="5"/>
  <c r="G53" i="5"/>
  <c r="D55" i="5"/>
  <c r="L55" i="5"/>
  <c r="L138" i="5" s="1"/>
  <c r="E59" i="5"/>
  <c r="M59" i="5"/>
  <c r="M142" i="5" s="1"/>
  <c r="I68" i="5"/>
  <c r="E69" i="5"/>
  <c r="M69" i="5"/>
  <c r="M152" i="5" s="1"/>
  <c r="I74" i="5"/>
  <c r="E75" i="5"/>
  <c r="M75" i="5"/>
  <c r="M158" i="5" s="1"/>
  <c r="I78" i="5"/>
  <c r="F83" i="5"/>
  <c r="J88" i="5"/>
  <c r="G93" i="5"/>
  <c r="F37" i="5"/>
  <c r="N60" i="43"/>
  <c r="D7" i="45"/>
  <c r="L7" i="45"/>
  <c r="L20" i="9" s="1"/>
  <c r="D15" i="45"/>
  <c r="L15" i="45"/>
  <c r="L28" i="9" s="1"/>
  <c r="F23" i="45"/>
  <c r="N23" i="45"/>
  <c r="N36" i="9" s="1"/>
  <c r="K31" i="45"/>
  <c r="K44" i="9" s="1"/>
  <c r="E32" i="45"/>
  <c r="E39" i="45"/>
  <c r="M39" i="45"/>
  <c r="M52" i="9" s="1"/>
  <c r="J40" i="45"/>
  <c r="Q12" i="47"/>
  <c r="O11" i="48"/>
  <c r="O12" i="48"/>
  <c r="G19" i="48"/>
  <c r="H23" i="48"/>
  <c r="G26" i="48"/>
  <c r="H32" i="48"/>
  <c r="P39" i="48"/>
  <c r="P52" i="8" s="1"/>
  <c r="G32" i="48"/>
  <c r="G45" i="8" s="1"/>
  <c r="J32" i="5"/>
  <c r="M44" i="9"/>
  <c r="L22" i="41"/>
  <c r="L31" i="16" s="1"/>
  <c r="E77" i="41"/>
  <c r="K27" i="41" s="1"/>
  <c r="K36" i="16" s="1"/>
  <c r="Q20" i="13"/>
  <c r="Q65" i="13" s="1"/>
  <c r="Q28" i="13"/>
  <c r="Q73" i="13" s="1"/>
  <c r="Q36" i="13"/>
  <c r="Q81" i="13" s="1"/>
  <c r="Q44" i="13"/>
  <c r="Q89" i="13" s="1"/>
  <c r="Q53" i="13"/>
  <c r="Q98" i="13" s="1"/>
  <c r="E7" i="45"/>
  <c r="J8" i="45"/>
  <c r="I23" i="9"/>
  <c r="Q23" i="9"/>
  <c r="G13" i="45"/>
  <c r="G26" i="9" s="1"/>
  <c r="E15" i="45"/>
  <c r="E28" i="9" s="1"/>
  <c r="I16" i="45"/>
  <c r="I31" i="9"/>
  <c r="Q31" i="9"/>
  <c r="O21" i="45"/>
  <c r="O34" i="9" s="1"/>
  <c r="G23" i="45"/>
  <c r="G36" i="9" s="1"/>
  <c r="N24" i="45"/>
  <c r="M37" i="9" s="1"/>
  <c r="K39" i="9"/>
  <c r="H40" i="9"/>
  <c r="D31" i="45"/>
  <c r="D44" i="9" s="1"/>
  <c r="I32" i="45"/>
  <c r="I45" i="9" s="1"/>
  <c r="I47" i="9"/>
  <c r="Q47" i="9"/>
  <c r="L37" i="45"/>
  <c r="F39" i="45"/>
  <c r="F52" i="9" s="1"/>
  <c r="N40" i="45"/>
  <c r="N53" i="9" s="1"/>
  <c r="O54" i="9"/>
  <c r="F21" i="7"/>
  <c r="F66" i="7" s="1"/>
  <c r="D45" i="7"/>
  <c r="D90" i="7" s="1"/>
  <c r="L45" i="7"/>
  <c r="L90" i="7" s="1"/>
  <c r="K23" i="7"/>
  <c r="K68" i="7" s="1"/>
  <c r="D42" i="7"/>
  <c r="D87" i="7" s="1"/>
  <c r="L42" i="7"/>
  <c r="L87" i="7" s="1"/>
  <c r="E41" i="7"/>
  <c r="E86" i="7" s="1"/>
  <c r="M41" i="7"/>
  <c r="M86" i="7" s="1"/>
  <c r="F43" i="7"/>
  <c r="F88" i="7" s="1"/>
  <c r="G44" i="7"/>
  <c r="G89" i="7" s="1"/>
  <c r="O44" i="7"/>
  <c r="O89" i="7" s="1"/>
  <c r="H52" i="7"/>
  <c r="H97" i="7" s="1"/>
  <c r="P52" i="7"/>
  <c r="P97" i="7" s="1"/>
  <c r="O7" i="48"/>
  <c r="O20" i="8" s="1"/>
  <c r="P11" i="48"/>
  <c r="P24" i="8" s="1"/>
  <c r="P12" i="48"/>
  <c r="P25" i="8" s="1"/>
  <c r="G14" i="48"/>
  <c r="G17" i="48"/>
  <c r="G30" i="8" s="1"/>
  <c r="G18" i="48"/>
  <c r="H19" i="48"/>
  <c r="H32" i="8" s="1"/>
  <c r="O21" i="48"/>
  <c r="O35" i="48"/>
  <c r="O48" i="8" s="1"/>
  <c r="P41" i="48"/>
  <c r="O54" i="8" s="1"/>
  <c r="F26" i="8"/>
  <c r="G31" i="48"/>
  <c r="G44" i="8" s="1"/>
  <c r="K36" i="6"/>
  <c r="G21" i="5"/>
  <c r="G104" i="5" s="1"/>
  <c r="K23" i="5"/>
  <c r="H30" i="5"/>
  <c r="D31" i="5"/>
  <c r="H32" i="5"/>
  <c r="E36" i="5"/>
  <c r="M36" i="5"/>
  <c r="M119" i="5" s="1"/>
  <c r="J37" i="5"/>
  <c r="F40" i="5"/>
  <c r="J39" i="5"/>
  <c r="G45" i="5"/>
  <c r="K47" i="5"/>
  <c r="H48" i="5"/>
  <c r="E50" i="5"/>
  <c r="M50" i="5"/>
  <c r="M133" i="5" s="1"/>
  <c r="F55" i="5"/>
  <c r="G59" i="5"/>
  <c r="K68" i="5"/>
  <c r="G69" i="5"/>
  <c r="K78" i="5"/>
  <c r="H83" i="5"/>
  <c r="D88" i="5"/>
  <c r="L88" i="5"/>
  <c r="L171" i="5" s="1"/>
  <c r="I93" i="5"/>
  <c r="R15" i="47"/>
  <c r="L27" i="6"/>
  <c r="K27" i="6"/>
  <c r="J53" i="9"/>
  <c r="P29" i="13"/>
  <c r="P74" i="13" s="1"/>
  <c r="O29" i="13"/>
  <c r="O74" i="13" s="1"/>
  <c r="G31" i="9"/>
  <c r="E39" i="48"/>
  <c r="E40" i="48"/>
  <c r="E32" i="48"/>
  <c r="E28" i="48"/>
  <c r="E23" i="48"/>
  <c r="E22" i="48"/>
  <c r="E17" i="48"/>
  <c r="E12" i="48"/>
  <c r="E8" i="48"/>
  <c r="E31" i="48"/>
  <c r="E30" i="48"/>
  <c r="E29" i="48"/>
  <c r="E19" i="48"/>
  <c r="E26" i="48"/>
  <c r="E21" i="48"/>
  <c r="E20" i="48"/>
  <c r="E16" i="48"/>
  <c r="E29" i="8" s="1"/>
  <c r="E10" i="48"/>
  <c r="E7" i="48"/>
  <c r="E35" i="48"/>
  <c r="E38" i="48"/>
  <c r="E37" i="48"/>
  <c r="E24" i="48"/>
  <c r="E13" i="48"/>
  <c r="E26" i="8" s="1"/>
  <c r="E9" i="48"/>
  <c r="E41" i="48"/>
  <c r="E33" i="48"/>
  <c r="E27" i="48"/>
  <c r="E11" i="48"/>
  <c r="F19" i="41"/>
  <c r="F28" i="16" s="1"/>
  <c r="D19" i="41"/>
  <c r="D28" i="16" s="1"/>
  <c r="L19" i="41"/>
  <c r="L28" i="16" s="1"/>
  <c r="O32" i="13"/>
  <c r="O77" i="13" s="1"/>
  <c r="P32" i="13"/>
  <c r="P77" i="13" s="1"/>
  <c r="D12" i="45"/>
  <c r="N36" i="48"/>
  <c r="N34" i="48"/>
  <c r="N47" i="8" s="1"/>
  <c r="N24" i="48"/>
  <c r="N19" i="48"/>
  <c r="N13" i="48"/>
  <c r="N26" i="8" s="1"/>
  <c r="N41" i="48"/>
  <c r="N54" i="8" s="1"/>
  <c r="N37" i="48"/>
  <c r="N33" i="48"/>
  <c r="N17" i="48"/>
  <c r="N30" i="8" s="1"/>
  <c r="N42" i="48"/>
  <c r="N55" i="8" s="1"/>
  <c r="N38" i="48"/>
  <c r="N23" i="48"/>
  <c r="N36" i="8" s="1"/>
  <c r="N12" i="48"/>
  <c r="N25" i="8" s="1"/>
  <c r="N8" i="48"/>
  <c r="N21" i="8" s="1"/>
  <c r="N40" i="48"/>
  <c r="N53" i="8" s="1"/>
  <c r="N35" i="48"/>
  <c r="N48" i="8" s="1"/>
  <c r="N32" i="48"/>
  <c r="N45" i="8" s="1"/>
  <c r="N28" i="48"/>
  <c r="N22" i="48"/>
  <c r="N27" i="48"/>
  <c r="N40" i="8" s="1"/>
  <c r="N25" i="48"/>
  <c r="N18" i="48"/>
  <c r="N15" i="48"/>
  <c r="N11" i="48"/>
  <c r="N24" i="8" s="1"/>
  <c r="N14" i="48"/>
  <c r="N27" i="8" s="1"/>
  <c r="N9" i="48"/>
  <c r="N22" i="8" s="1"/>
  <c r="M10" i="41"/>
  <c r="F12" i="41"/>
  <c r="F21" i="16" s="1"/>
  <c r="J22" i="41"/>
  <c r="J31" i="16" s="1"/>
  <c r="G28" i="41"/>
  <c r="G37" i="16" s="1"/>
  <c r="G32" i="41"/>
  <c r="G41" i="16" s="1"/>
  <c r="E63" i="41"/>
  <c r="E74" i="41"/>
  <c r="E87" i="41"/>
  <c r="O23" i="13"/>
  <c r="O68" i="13" s="1"/>
  <c r="P23" i="13"/>
  <c r="P68" i="13" s="1"/>
  <c r="O31" i="13"/>
  <c r="O76" i="13" s="1"/>
  <c r="P31" i="13"/>
  <c r="P76" i="13" s="1"/>
  <c r="O39" i="13"/>
  <c r="O84" i="13" s="1"/>
  <c r="P39" i="13"/>
  <c r="P84" i="13" s="1"/>
  <c r="O48" i="13"/>
  <c r="O93" i="13" s="1"/>
  <c r="P48" i="13"/>
  <c r="P93" i="13" s="1"/>
  <c r="K59" i="43"/>
  <c r="D8" i="45"/>
  <c r="L8" i="45"/>
  <c r="E9" i="45"/>
  <c r="M9" i="45"/>
  <c r="E13" i="45"/>
  <c r="M13" i="45"/>
  <c r="L26" i="9" s="1"/>
  <c r="L14" i="45"/>
  <c r="K16" i="45"/>
  <c r="D17" i="45"/>
  <c r="L17" i="45"/>
  <c r="K19" i="45"/>
  <c r="E21" i="45"/>
  <c r="M21" i="45"/>
  <c r="L34" i="9" s="1"/>
  <c r="L22" i="45"/>
  <c r="K24" i="45"/>
  <c r="D25" i="45"/>
  <c r="L25" i="45"/>
  <c r="K27" i="45"/>
  <c r="E29" i="45"/>
  <c r="M29" i="45"/>
  <c r="L42" i="9" s="1"/>
  <c r="G32" i="45"/>
  <c r="O32" i="45"/>
  <c r="N45" i="9" s="1"/>
  <c r="H33" i="45"/>
  <c r="P33" i="45"/>
  <c r="L36" i="45"/>
  <c r="J37" i="45"/>
  <c r="R37" i="45"/>
  <c r="Q50" i="9" s="1"/>
  <c r="R38" i="45"/>
  <c r="Q51" i="9" s="1"/>
  <c r="D40" i="45"/>
  <c r="L40" i="45"/>
  <c r="E41" i="45"/>
  <c r="M41" i="45"/>
  <c r="E20" i="9"/>
  <c r="H45" i="7"/>
  <c r="H90" i="7" s="1"/>
  <c r="F22" i="7"/>
  <c r="F67" i="7" s="1"/>
  <c r="N22" i="7"/>
  <c r="N67" i="7" s="1"/>
  <c r="J43" i="7"/>
  <c r="J88" i="7" s="1"/>
  <c r="D52" i="7"/>
  <c r="D97" i="7" s="1"/>
  <c r="L52" i="7"/>
  <c r="L97" i="7" s="1"/>
  <c r="R11" i="47"/>
  <c r="K23" i="6"/>
  <c r="Q22" i="47"/>
  <c r="K34" i="6"/>
  <c r="L34" i="6"/>
  <c r="E14" i="48"/>
  <c r="N16" i="48"/>
  <c r="N20" i="48"/>
  <c r="H36" i="8"/>
  <c r="P37" i="8"/>
  <c r="M30" i="48"/>
  <c r="D48" i="8"/>
  <c r="I45" i="5"/>
  <c r="F78" i="5"/>
  <c r="G39" i="9"/>
  <c r="O23" i="9"/>
  <c r="O49" i="13"/>
  <c r="O94" i="13" s="1"/>
  <c r="P49" i="13"/>
  <c r="P94" i="13" s="1"/>
  <c r="M32" i="48"/>
  <c r="M45" i="8" s="1"/>
  <c r="F31" i="48"/>
  <c r="F44" i="8" s="1"/>
  <c r="F30" i="48"/>
  <c r="F43" i="8" s="1"/>
  <c r="F29" i="48"/>
  <c r="F19" i="48"/>
  <c r="F26" i="48"/>
  <c r="F39" i="8" s="1"/>
  <c r="F21" i="48"/>
  <c r="F34" i="8" s="1"/>
  <c r="F20" i="48"/>
  <c r="F35" i="48"/>
  <c r="F48" i="8" s="1"/>
  <c r="F25" i="48"/>
  <c r="E38" i="8" s="1"/>
  <c r="F18" i="48"/>
  <c r="F15" i="48"/>
  <c r="F28" i="8" s="1"/>
  <c r="F14" i="48"/>
  <c r="F27" i="8" s="1"/>
  <c r="F41" i="48"/>
  <c r="F33" i="48"/>
  <c r="F27" i="48"/>
  <c r="F40" i="8" s="1"/>
  <c r="F11" i="48"/>
  <c r="F24" i="8" s="1"/>
  <c r="F40" i="48"/>
  <c r="F39" i="48"/>
  <c r="F52" i="8" s="1"/>
  <c r="F32" i="48"/>
  <c r="F28" i="48"/>
  <c r="F23" i="48"/>
  <c r="F36" i="8" s="1"/>
  <c r="F22" i="48"/>
  <c r="F35" i="8" s="1"/>
  <c r="F17" i="48"/>
  <c r="F30" i="8" s="1"/>
  <c r="F12" i="48"/>
  <c r="F8" i="48"/>
  <c r="J24" i="8"/>
  <c r="E52" i="7"/>
  <c r="E97" i="7" s="1"/>
  <c r="G12" i="41"/>
  <c r="G21" i="16" s="1"/>
  <c r="K22" i="41"/>
  <c r="K31" i="16" s="1"/>
  <c r="H32" i="41"/>
  <c r="H41" i="16" s="1"/>
  <c r="E64" i="41"/>
  <c r="E76" i="41"/>
  <c r="E93" i="41"/>
  <c r="J43" i="41" s="1"/>
  <c r="J52" i="16" s="1"/>
  <c r="Q79" i="42"/>
  <c r="Q23" i="13"/>
  <c r="Q68" i="13" s="1"/>
  <c r="P26" i="13"/>
  <c r="P71" i="13" s="1"/>
  <c r="O26" i="13"/>
  <c r="O71" i="13" s="1"/>
  <c r="Q31" i="13"/>
  <c r="Q76" i="13" s="1"/>
  <c r="P34" i="13"/>
  <c r="P79" i="13" s="1"/>
  <c r="O34" i="13"/>
  <c r="O79" i="13" s="1"/>
  <c r="Q39" i="13"/>
  <c r="Q84" i="13" s="1"/>
  <c r="P42" i="13"/>
  <c r="P87" i="13" s="1"/>
  <c r="O42" i="13"/>
  <c r="O87" i="13" s="1"/>
  <c r="Q48" i="13"/>
  <c r="Q93" i="13" s="1"/>
  <c r="P96" i="13"/>
  <c r="O96" i="13"/>
  <c r="E56" i="43"/>
  <c r="K69" i="43"/>
  <c r="E8" i="45"/>
  <c r="M8" i="45"/>
  <c r="M21" i="9" s="1"/>
  <c r="F9" i="45"/>
  <c r="F22" i="9" s="1"/>
  <c r="N9" i="45"/>
  <c r="N22" i="9" s="1"/>
  <c r="F13" i="45"/>
  <c r="F26" i="9" s="1"/>
  <c r="N13" i="45"/>
  <c r="N26" i="9" s="1"/>
  <c r="D16" i="45"/>
  <c r="L16" i="45"/>
  <c r="L29" i="9" s="1"/>
  <c r="E17" i="45"/>
  <c r="E30" i="9" s="1"/>
  <c r="M17" i="45"/>
  <c r="M30" i="9" s="1"/>
  <c r="F21" i="45"/>
  <c r="F34" i="9" s="1"/>
  <c r="N21" i="45"/>
  <c r="D24" i="45"/>
  <c r="D37" i="9" s="1"/>
  <c r="L24" i="45"/>
  <c r="L37" i="9" s="1"/>
  <c r="E25" i="45"/>
  <c r="E38" i="9" s="1"/>
  <c r="M25" i="45"/>
  <c r="F29" i="45"/>
  <c r="F42" i="9" s="1"/>
  <c r="N29" i="45"/>
  <c r="N42" i="9" s="1"/>
  <c r="H32" i="45"/>
  <c r="P32" i="45"/>
  <c r="I33" i="45"/>
  <c r="I46" i="9" s="1"/>
  <c r="Q33" i="45"/>
  <c r="Q46" i="9" s="1"/>
  <c r="R36" i="45"/>
  <c r="Q49" i="9" s="1"/>
  <c r="K37" i="45"/>
  <c r="K50" i="9" s="1"/>
  <c r="E40" i="45"/>
  <c r="M40" i="45"/>
  <c r="M53" i="9" s="1"/>
  <c r="F41" i="45"/>
  <c r="N41" i="45"/>
  <c r="N54" i="9" s="1"/>
  <c r="L55" i="9"/>
  <c r="L47" i="9"/>
  <c r="L23" i="9"/>
  <c r="G22" i="7"/>
  <c r="G67" i="7" s="1"/>
  <c r="O22" i="7"/>
  <c r="O67" i="7" s="1"/>
  <c r="I42" i="7"/>
  <c r="I87" i="7" s="1"/>
  <c r="Q42" i="7"/>
  <c r="Q87" i="7" s="1"/>
  <c r="K43" i="7"/>
  <c r="K88" i="7" s="1"/>
  <c r="D44" i="7"/>
  <c r="D89" i="7" s="1"/>
  <c r="P22" i="47"/>
  <c r="K42" i="6"/>
  <c r="Q30" i="47"/>
  <c r="L42" i="6"/>
  <c r="Q38" i="47"/>
  <c r="M7" i="48"/>
  <c r="M20" i="8" s="1"/>
  <c r="M10" i="48"/>
  <c r="M23" i="8" s="1"/>
  <c r="N30" i="48"/>
  <c r="H45" i="8"/>
  <c r="F38" i="48"/>
  <c r="E49" i="8"/>
  <c r="I21" i="5"/>
  <c r="P37" i="13"/>
  <c r="P82" i="13" s="1"/>
  <c r="O37" i="13"/>
  <c r="O82" i="13" s="1"/>
  <c r="O54" i="13"/>
  <c r="O99" i="13" s="1"/>
  <c r="P54" i="13"/>
  <c r="P99" i="13" s="1"/>
  <c r="G55" i="9"/>
  <c r="R23" i="47"/>
  <c r="L35" i="6"/>
  <c r="K35" i="6"/>
  <c r="D20" i="45"/>
  <c r="D32" i="8"/>
  <c r="M26" i="48"/>
  <c r="K32" i="41"/>
  <c r="K41" i="16" s="1"/>
  <c r="I18" i="41"/>
  <c r="I27" i="16" s="1"/>
  <c r="H18" i="41"/>
  <c r="H27" i="16" s="1"/>
  <c r="J18" i="41"/>
  <c r="J27" i="16" s="1"/>
  <c r="F18" i="41"/>
  <c r="F27" i="16" s="1"/>
  <c r="K18" i="41"/>
  <c r="K27" i="16" s="1"/>
  <c r="D18" i="41"/>
  <c r="D27" i="16" s="1"/>
  <c r="L18" i="41"/>
  <c r="L27" i="16" s="1"/>
  <c r="E18" i="41"/>
  <c r="E27" i="16" s="1"/>
  <c r="G18" i="41"/>
  <c r="G27" i="16" s="1"/>
  <c r="Q94" i="42"/>
  <c r="P95" i="42"/>
  <c r="Q99" i="42"/>
  <c r="P101" i="42"/>
  <c r="P27" i="13"/>
  <c r="P72" i="13" s="1"/>
  <c r="O27" i="13"/>
  <c r="O72" i="13" s="1"/>
  <c r="P35" i="13"/>
  <c r="P80" i="13" s="1"/>
  <c r="O35" i="13"/>
  <c r="O80" i="13" s="1"/>
  <c r="P43" i="13"/>
  <c r="P88" i="13" s="1"/>
  <c r="O43" i="13"/>
  <c r="O88" i="13" s="1"/>
  <c r="P97" i="13"/>
  <c r="K61" i="43"/>
  <c r="K66" i="43"/>
  <c r="H8" i="45"/>
  <c r="G21" i="9" s="1"/>
  <c r="P8" i="45"/>
  <c r="O21" i="9" s="1"/>
  <c r="I9" i="45"/>
  <c r="Q9" i="45"/>
  <c r="Q22" i="9" s="1"/>
  <c r="J12" i="45"/>
  <c r="I13" i="45"/>
  <c r="Q13" i="45"/>
  <c r="G16" i="45"/>
  <c r="O16" i="45"/>
  <c r="N29" i="9" s="1"/>
  <c r="H17" i="45"/>
  <c r="P17" i="45"/>
  <c r="P30" i="9" s="1"/>
  <c r="J20" i="45"/>
  <c r="I21" i="45"/>
  <c r="Q21" i="45"/>
  <c r="G24" i="45"/>
  <c r="F37" i="9" s="1"/>
  <c r="O24" i="45"/>
  <c r="H25" i="45"/>
  <c r="G38" i="9" s="1"/>
  <c r="P25" i="45"/>
  <c r="P38" i="9" s="1"/>
  <c r="J28" i="45"/>
  <c r="I29" i="45"/>
  <c r="Q29" i="45"/>
  <c r="K32" i="45"/>
  <c r="D33" i="45"/>
  <c r="L33" i="45"/>
  <c r="L46" i="9" s="1"/>
  <c r="F37" i="45"/>
  <c r="N37" i="45"/>
  <c r="H40" i="45"/>
  <c r="P40" i="45"/>
  <c r="O53" i="9" s="1"/>
  <c r="I41" i="45"/>
  <c r="Q41" i="45"/>
  <c r="Q54" i="9" s="1"/>
  <c r="L13" i="47"/>
  <c r="P24" i="47"/>
  <c r="P32" i="47"/>
  <c r="L44" i="6"/>
  <c r="Q32" i="47"/>
  <c r="R41" i="47"/>
  <c r="L53" i="6"/>
  <c r="F9" i="48"/>
  <c r="F22" i="8" s="1"/>
  <c r="M13" i="48"/>
  <c r="E18" i="48"/>
  <c r="E31" i="8" s="1"/>
  <c r="M22" i="48"/>
  <c r="M35" i="8" s="1"/>
  <c r="F24" i="48"/>
  <c r="F37" i="8" s="1"/>
  <c r="N26" i="48"/>
  <c r="N39" i="8" s="1"/>
  <c r="M29" i="48"/>
  <c r="M31" i="48"/>
  <c r="F34" i="48"/>
  <c r="F42" i="48"/>
  <c r="E23" i="5"/>
  <c r="F6" i="49"/>
  <c r="E31" i="5"/>
  <c r="P21" i="13"/>
  <c r="P66" i="13" s="1"/>
  <c r="O21" i="13"/>
  <c r="O66" i="13" s="1"/>
  <c r="P46" i="13"/>
  <c r="P91" i="13" s="1"/>
  <c r="O46" i="13"/>
  <c r="O91" i="13" s="1"/>
  <c r="G47" i="9"/>
  <c r="O55" i="9"/>
  <c r="M39" i="48"/>
  <c r="M14" i="48"/>
  <c r="M27" i="8" s="1"/>
  <c r="M9" i="48"/>
  <c r="M22" i="8" s="1"/>
  <c r="M36" i="48"/>
  <c r="M49" i="8" s="1"/>
  <c r="M34" i="48"/>
  <c r="M47" i="8" s="1"/>
  <c r="M24" i="48"/>
  <c r="M37" i="8" s="1"/>
  <c r="M19" i="48"/>
  <c r="L32" i="8" s="1"/>
  <c r="M41" i="48"/>
  <c r="M37" i="48"/>
  <c r="M50" i="8" s="1"/>
  <c r="M33" i="48"/>
  <c r="M17" i="48"/>
  <c r="M38" i="48"/>
  <c r="M51" i="8" s="1"/>
  <c r="M23" i="48"/>
  <c r="M12" i="48"/>
  <c r="M8" i="48"/>
  <c r="M20" i="48"/>
  <c r="M33" i="8" s="1"/>
  <c r="M27" i="48"/>
  <c r="M40" i="8" s="1"/>
  <c r="M25" i="48"/>
  <c r="M38" i="8" s="1"/>
  <c r="M18" i="48"/>
  <c r="M31" i="8" s="1"/>
  <c r="M15" i="48"/>
  <c r="M28" i="8" s="1"/>
  <c r="M11" i="48"/>
  <c r="E34" i="48"/>
  <c r="D32" i="41"/>
  <c r="D41" i="16" s="1"/>
  <c r="L32" i="41"/>
  <c r="L41" i="16" s="1"/>
  <c r="J45" i="41"/>
  <c r="J54" i="16" s="1"/>
  <c r="E70" i="41"/>
  <c r="E20" i="41" s="1"/>
  <c r="E29" i="16" s="1"/>
  <c r="E80" i="41"/>
  <c r="F30" i="41" s="1"/>
  <c r="F39" i="16" s="1"/>
  <c r="O22" i="13"/>
  <c r="O67" i="13" s="1"/>
  <c r="P22" i="13"/>
  <c r="P67" i="13" s="1"/>
  <c r="Q27" i="13"/>
  <c r="Q72" i="13" s="1"/>
  <c r="O30" i="13"/>
  <c r="O75" i="13" s="1"/>
  <c r="P30" i="13"/>
  <c r="P75" i="13" s="1"/>
  <c r="Q35" i="13"/>
  <c r="Q80" i="13" s="1"/>
  <c r="P38" i="13"/>
  <c r="P83" i="13" s="1"/>
  <c r="O38" i="13"/>
  <c r="O83" i="13" s="1"/>
  <c r="Q43" i="13"/>
  <c r="Q88" i="13" s="1"/>
  <c r="O47" i="13"/>
  <c r="O92" i="13" s="1"/>
  <c r="P47" i="13"/>
  <c r="P92" i="13" s="1"/>
  <c r="Q97" i="13"/>
  <c r="O55" i="13"/>
  <c r="O100" i="13" s="1"/>
  <c r="P55" i="13"/>
  <c r="P100" i="13" s="1"/>
  <c r="N66" i="43"/>
  <c r="N72" i="43"/>
  <c r="I8" i="45"/>
  <c r="I21" i="9" s="1"/>
  <c r="Q8" i="45"/>
  <c r="J9" i="45"/>
  <c r="J22" i="9" s="1"/>
  <c r="L12" i="45"/>
  <c r="J13" i="45"/>
  <c r="R13" i="45"/>
  <c r="H16" i="45"/>
  <c r="P16" i="45"/>
  <c r="P29" i="9" s="1"/>
  <c r="I17" i="45"/>
  <c r="I30" i="9" s="1"/>
  <c r="L20" i="45"/>
  <c r="J21" i="45"/>
  <c r="R21" i="45"/>
  <c r="H24" i="45"/>
  <c r="H37" i="9" s="1"/>
  <c r="P24" i="45"/>
  <c r="P37" i="9" s="1"/>
  <c r="I25" i="45"/>
  <c r="I38" i="9" s="1"/>
  <c r="L28" i="45"/>
  <c r="J29" i="45"/>
  <c r="R29" i="45"/>
  <c r="D32" i="45"/>
  <c r="L32" i="45"/>
  <c r="L45" i="9" s="1"/>
  <c r="E33" i="45"/>
  <c r="E46" i="9" s="1"/>
  <c r="Q35" i="45"/>
  <c r="P48" i="9" s="1"/>
  <c r="G37" i="45"/>
  <c r="O37" i="45"/>
  <c r="O38" i="45"/>
  <c r="I40" i="45"/>
  <c r="I53" i="9" s="1"/>
  <c r="Q40" i="45"/>
  <c r="Q53" i="9" s="1"/>
  <c r="J41" i="45"/>
  <c r="H23" i="9"/>
  <c r="G21" i="7"/>
  <c r="G66" i="7" s="1"/>
  <c r="E45" i="7"/>
  <c r="E90" i="7" s="1"/>
  <c r="K22" i="7"/>
  <c r="K67" i="7" s="1"/>
  <c r="D23" i="7"/>
  <c r="D68" i="7" s="1"/>
  <c r="L23" i="7"/>
  <c r="L68" i="7" s="1"/>
  <c r="E42" i="7"/>
  <c r="E87" i="7" s="1"/>
  <c r="M42" i="7"/>
  <c r="M87" i="7" s="1"/>
  <c r="F41" i="7"/>
  <c r="F86" i="7" s="1"/>
  <c r="N41" i="7"/>
  <c r="N86" i="7" s="1"/>
  <c r="H44" i="7"/>
  <c r="H89" i="7" s="1"/>
  <c r="P44" i="7"/>
  <c r="P89" i="7" s="1"/>
  <c r="I52" i="7"/>
  <c r="I97" i="7" s="1"/>
  <c r="Q52" i="7"/>
  <c r="Q97" i="7" s="1"/>
  <c r="L44" i="47"/>
  <c r="L39" i="47"/>
  <c r="L43" i="47"/>
  <c r="P43" i="47" s="1"/>
  <c r="L25" i="47"/>
  <c r="P25" i="47" s="1"/>
  <c r="L21" i="47"/>
  <c r="Q21" i="47" s="1"/>
  <c r="L29" i="47"/>
  <c r="P29" i="47" s="1"/>
  <c r="K26" i="6"/>
  <c r="L26" i="6"/>
  <c r="L30" i="6"/>
  <c r="K30" i="6"/>
  <c r="P18" i="47"/>
  <c r="F7" i="48"/>
  <c r="F20" i="8" s="1"/>
  <c r="F10" i="48"/>
  <c r="F23" i="8" s="1"/>
  <c r="E15" i="48"/>
  <c r="H30" i="8"/>
  <c r="N29" i="48"/>
  <c r="N31" i="48"/>
  <c r="N44" i="8" s="1"/>
  <c r="M35" i="48"/>
  <c r="F37" i="48"/>
  <c r="H55" i="8"/>
  <c r="P55" i="8"/>
  <c r="J45" i="7"/>
  <c r="J90" i="7" s="1"/>
  <c r="K44" i="6"/>
  <c r="M6" i="49"/>
  <c r="K6" i="49"/>
  <c r="O6" i="49"/>
  <c r="K30" i="5"/>
  <c r="L6" i="49"/>
  <c r="H6" i="49"/>
  <c r="G31" i="5"/>
  <c r="I6" i="49"/>
  <c r="H36" i="5"/>
  <c r="I59" i="5"/>
  <c r="I69" i="5"/>
  <c r="E74" i="5"/>
  <c r="M74" i="5"/>
  <c r="M157" i="5" s="1"/>
  <c r="I75" i="5"/>
  <c r="F88" i="5"/>
  <c r="P45" i="13"/>
  <c r="P90" i="13" s="1"/>
  <c r="O45" i="13"/>
  <c r="O90" i="13" s="1"/>
  <c r="O40" i="13"/>
  <c r="O85" i="13" s="1"/>
  <c r="P40" i="13"/>
  <c r="P85" i="13" s="1"/>
  <c r="O25" i="13"/>
  <c r="O70" i="13" s="1"/>
  <c r="P25" i="13"/>
  <c r="P70" i="13" s="1"/>
  <c r="O33" i="13"/>
  <c r="O78" i="13" s="1"/>
  <c r="P33" i="13"/>
  <c r="P78" i="13" s="1"/>
  <c r="O41" i="13"/>
  <c r="O86" i="13" s="1"/>
  <c r="P41" i="13"/>
  <c r="P86" i="13" s="1"/>
  <c r="P95" i="13"/>
  <c r="O95" i="13"/>
  <c r="K58" i="43"/>
  <c r="R12" i="45"/>
  <c r="Q25" i="9" s="1"/>
  <c r="K13" i="45"/>
  <c r="K26" i="9" s="1"/>
  <c r="R20" i="45"/>
  <c r="Q33" i="9" s="1"/>
  <c r="K21" i="45"/>
  <c r="K34" i="9" s="1"/>
  <c r="R28" i="45"/>
  <c r="Q41" i="9" s="1"/>
  <c r="K29" i="45"/>
  <c r="K42" i="9" s="1"/>
  <c r="D36" i="45"/>
  <c r="H37" i="45"/>
  <c r="P37" i="45"/>
  <c r="P50" i="9" s="1"/>
  <c r="R40" i="47"/>
  <c r="P38" i="47"/>
  <c r="P14" i="47"/>
  <c r="Q18" i="47"/>
  <c r="Q26" i="47"/>
  <c r="L38" i="6"/>
  <c r="K38" i="6"/>
  <c r="L35" i="47"/>
  <c r="M21" i="48"/>
  <c r="N39" i="48"/>
  <c r="N52" i="8" s="1"/>
  <c r="O24" i="8"/>
  <c r="K21" i="7"/>
  <c r="K66" i="7" s="1"/>
  <c r="H23" i="7"/>
  <c r="H68" i="7" s="1"/>
  <c r="L44" i="7"/>
  <c r="L89" i="7" s="1"/>
  <c r="J59" i="5"/>
  <c r="K31" i="49"/>
  <c r="P42" i="6"/>
  <c r="O42" i="6"/>
  <c r="O24" i="6"/>
  <c r="Q81" i="42"/>
  <c r="O24" i="13"/>
  <c r="O69" i="13" s="1"/>
  <c r="P24" i="13"/>
  <c r="P69" i="13" s="1"/>
  <c r="D28" i="45"/>
  <c r="L11" i="41"/>
  <c r="L20" i="16" s="1"/>
  <c r="H21" i="41"/>
  <c r="H30" i="16" s="1"/>
  <c r="F28" i="41"/>
  <c r="F37" i="16" s="1"/>
  <c r="O20" i="13"/>
  <c r="O65" i="13" s="1"/>
  <c r="P20" i="13"/>
  <c r="P65" i="13" s="1"/>
  <c r="P28" i="13"/>
  <c r="P73" i="13" s="1"/>
  <c r="O28" i="13"/>
  <c r="O73" i="13" s="1"/>
  <c r="O36" i="13"/>
  <c r="O81" i="13" s="1"/>
  <c r="P36" i="13"/>
  <c r="P81" i="13" s="1"/>
  <c r="P44" i="13"/>
  <c r="P89" i="13" s="1"/>
  <c r="O44" i="13"/>
  <c r="O89" i="13" s="1"/>
  <c r="P53" i="13"/>
  <c r="P98" i="13" s="1"/>
  <c r="O53" i="13"/>
  <c r="O98" i="13" s="1"/>
  <c r="N63" i="43"/>
  <c r="K67" i="43"/>
  <c r="K8" i="45"/>
  <c r="D13" i="45"/>
  <c r="D26" i="9" s="1"/>
  <c r="J16" i="45"/>
  <c r="D21" i="45"/>
  <c r="D34" i="9" s="1"/>
  <c r="J24" i="45"/>
  <c r="D29" i="45"/>
  <c r="F32" i="45"/>
  <c r="F45" i="9" s="1"/>
  <c r="J36" i="45"/>
  <c r="I37" i="45"/>
  <c r="R9" i="47"/>
  <c r="K21" i="6"/>
  <c r="L21" i="6"/>
  <c r="Q14" i="47"/>
  <c r="L19" i="47"/>
  <c r="P26" i="47"/>
  <c r="L37" i="47"/>
  <c r="P37" i="47" s="1"/>
  <c r="M16" i="48"/>
  <c r="L33" i="8"/>
  <c r="N21" i="48"/>
  <c r="N34" i="8" s="1"/>
  <c r="D40" i="8"/>
  <c r="D31" i="49"/>
  <c r="L31" i="49"/>
  <c r="K59" i="5"/>
  <c r="H31" i="49"/>
  <c r="G68" i="5"/>
  <c r="E31" i="49"/>
  <c r="D83" i="5"/>
  <c r="L83" i="5"/>
  <c r="L166" i="5" s="1"/>
  <c r="M31" i="49"/>
  <c r="N31" i="49"/>
  <c r="M93" i="5"/>
  <c r="M176" i="5" s="1"/>
  <c r="S77" i="50"/>
  <c r="O55" i="50" s="1"/>
  <c r="O23" i="50" s="1"/>
  <c r="H88" i="5"/>
  <c r="R27" i="47"/>
  <c r="Q23" i="48"/>
  <c r="P36" i="8" s="1"/>
  <c r="I26" i="48"/>
  <c r="I39" i="8" s="1"/>
  <c r="I29" i="48"/>
  <c r="I42" i="8" s="1"/>
  <c r="Q33" i="48"/>
  <c r="Q46" i="8" s="1"/>
  <c r="Q36" i="48"/>
  <c r="Q49" i="8" s="1"/>
  <c r="Q41" i="48"/>
  <c r="Q54" i="8" s="1"/>
  <c r="G42" i="48"/>
  <c r="G55" i="8" s="1"/>
  <c r="G34" i="48"/>
  <c r="K39" i="6"/>
  <c r="L50" i="6"/>
  <c r="M353" i="50"/>
  <c r="R33" i="47"/>
  <c r="P40" i="47"/>
  <c r="I28" i="48"/>
  <c r="I30" i="48"/>
  <c r="I31" i="48"/>
  <c r="H44" i="8" s="1"/>
  <c r="Q34" i="48"/>
  <c r="Q47" i="8" s="1"/>
  <c r="D37" i="48"/>
  <c r="D50" i="8" s="1"/>
  <c r="D14" i="48"/>
  <c r="G41" i="48"/>
  <c r="G33" i="48"/>
  <c r="G46" i="8" s="1"/>
  <c r="I27" i="48"/>
  <c r="I40" i="8" s="1"/>
  <c r="Q27" i="48"/>
  <c r="Q40" i="8" s="1"/>
  <c r="Q29" i="48"/>
  <c r="Q42" i="8" s="1"/>
  <c r="I34" i="48"/>
  <c r="I47" i="8" s="1"/>
  <c r="I36" i="48"/>
  <c r="I49" i="8" s="1"/>
  <c r="G38" i="48"/>
  <c r="R31" i="47"/>
  <c r="Q21" i="48"/>
  <c r="Q34" i="8" s="1"/>
  <c r="I24" i="48"/>
  <c r="H37" i="8" s="1"/>
  <c r="Q26" i="48"/>
  <c r="Q39" i="8" s="1"/>
  <c r="Q28" i="48"/>
  <c r="Q30" i="48"/>
  <c r="G37" i="48"/>
  <c r="L45" i="6"/>
  <c r="D6" i="49"/>
  <c r="G6" i="49"/>
  <c r="G36" i="48"/>
  <c r="F49" i="8" s="1"/>
  <c r="H144" i="50"/>
  <c r="F236" i="50"/>
  <c r="P182" i="50" s="1"/>
  <c r="E390" i="50"/>
  <c r="K358" i="50" s="1"/>
  <c r="K126" i="4" s="1"/>
  <c r="K247" i="4" s="1"/>
  <c r="R17" i="47"/>
  <c r="I15" i="48"/>
  <c r="I20" i="48"/>
  <c r="Q32" i="48"/>
  <c r="Q35" i="48"/>
  <c r="Q48" i="8" s="1"/>
  <c r="Q37" i="48"/>
  <c r="Q50" i="8" s="1"/>
  <c r="Q38" i="48"/>
  <c r="Q40" i="48"/>
  <c r="P53" i="8" s="1"/>
  <c r="L43" i="6"/>
  <c r="S78" i="50"/>
  <c r="O56" i="50" s="1"/>
  <c r="O24" i="50" s="1"/>
  <c r="F390" i="50"/>
  <c r="L344" i="50" s="1"/>
  <c r="L144" i="50"/>
  <c r="N144" i="50"/>
  <c r="G144" i="50"/>
  <c r="O144" i="50"/>
  <c r="P144" i="50"/>
  <c r="Q77" i="50"/>
  <c r="L55" i="50" s="1"/>
  <c r="L23" i="50" s="1"/>
  <c r="R75" i="50"/>
  <c r="N53" i="50" s="1"/>
  <c r="N18" i="50" s="1"/>
  <c r="I144" i="50"/>
  <c r="Q144" i="50"/>
  <c r="J144" i="50"/>
  <c r="H236" i="50"/>
  <c r="R183" i="50" s="1"/>
  <c r="D390" i="50"/>
  <c r="F343" i="50" s="1"/>
  <c r="F20" i="41"/>
  <c r="F29" i="16" s="1"/>
  <c r="E86" i="41"/>
  <c r="M36" i="41" s="1"/>
  <c r="M45" i="16" s="1"/>
  <c r="E90" i="41"/>
  <c r="H45" i="41"/>
  <c r="H54" i="16" s="1"/>
  <c r="I45" i="41"/>
  <c r="I54" i="16" s="1"/>
  <c r="E94" i="41"/>
  <c r="L44" i="41" s="1"/>
  <c r="L53" i="16" s="1"/>
  <c r="P68" i="42"/>
  <c r="D77" i="42"/>
  <c r="P79" i="42"/>
  <c r="R103" i="42"/>
  <c r="R36" i="42" s="1"/>
  <c r="P72" i="42"/>
  <c r="Q101" i="42"/>
  <c r="D175" i="42"/>
  <c r="N89" i="42" s="1"/>
  <c r="F77" i="42"/>
  <c r="N77" i="42"/>
  <c r="Q95" i="42"/>
  <c r="D176" i="42"/>
  <c r="P71" i="42"/>
  <c r="H77" i="42"/>
  <c r="E77" i="42"/>
  <c r="T103" i="42"/>
  <c r="I77" i="42"/>
  <c r="P80" i="42"/>
  <c r="P81" i="42"/>
  <c r="J77" i="42"/>
  <c r="P92" i="42"/>
  <c r="N55" i="43"/>
  <c r="E64" i="43"/>
  <c r="N69" i="43"/>
  <c r="G73" i="43"/>
  <c r="N74" i="43"/>
  <c r="N58" i="43"/>
  <c r="N61" i="43"/>
  <c r="N64" i="43"/>
  <c r="N70" i="43"/>
  <c r="N73" i="43"/>
  <c r="N56" i="43"/>
  <c r="N62" i="43"/>
  <c r="N65" i="43"/>
  <c r="N67" i="43"/>
  <c r="N71" i="43"/>
  <c r="N57" i="43"/>
  <c r="N59" i="43"/>
  <c r="E63" i="43"/>
  <c r="E66" i="43"/>
  <c r="L66" i="43" s="1"/>
  <c r="E72" i="43"/>
  <c r="E55" i="43"/>
  <c r="E58" i="43"/>
  <c r="M55" i="50"/>
  <c r="M23" i="50" s="1"/>
  <c r="D55" i="50"/>
  <c r="D23" i="50" s="1"/>
  <c r="S82" i="50"/>
  <c r="O60" i="50" s="1"/>
  <c r="O43" i="50" s="1"/>
  <c r="T75" i="50"/>
  <c r="S74" i="50"/>
  <c r="O52" i="50" s="1"/>
  <c r="O14" i="50" s="1"/>
  <c r="S75" i="50"/>
  <c r="O53" i="50" s="1"/>
  <c r="O18" i="50" s="1"/>
  <c r="T82" i="50"/>
  <c r="S81" i="50"/>
  <c r="O59" i="50" s="1"/>
  <c r="O38" i="50" s="1"/>
  <c r="T74" i="50"/>
  <c r="S73" i="50"/>
  <c r="O51" i="50" s="1"/>
  <c r="O9" i="50" s="1"/>
  <c r="R82" i="50"/>
  <c r="N60" i="50" s="1"/>
  <c r="N43" i="50" s="1"/>
  <c r="N55" i="4" s="1"/>
  <c r="N176" i="4" s="1"/>
  <c r="T73" i="50"/>
  <c r="R51" i="50" s="1"/>
  <c r="T77" i="50"/>
  <c r="K353" i="50"/>
  <c r="K329" i="50"/>
  <c r="Q78" i="50"/>
  <c r="F56" i="50" s="1"/>
  <c r="F24" i="50" s="1"/>
  <c r="Q74" i="50"/>
  <c r="Q76" i="50"/>
  <c r="F54" i="50" s="1"/>
  <c r="T80" i="50"/>
  <c r="R74" i="50"/>
  <c r="N52" i="50" s="1"/>
  <c r="N14" i="50" s="1"/>
  <c r="N26" i="4" s="1"/>
  <c r="N147" i="4" s="1"/>
  <c r="Q81" i="50"/>
  <c r="Q73" i="50"/>
  <c r="F51" i="50" s="1"/>
  <c r="F9" i="50" s="1"/>
  <c r="Q75" i="50"/>
  <c r="F53" i="50" s="1"/>
  <c r="F18" i="50" s="1"/>
  <c r="Q80" i="50"/>
  <c r="Q82" i="50"/>
  <c r="F60" i="50" s="1"/>
  <c r="F43" i="50" s="1"/>
  <c r="S76" i="50"/>
  <c r="O54" i="50" s="1"/>
  <c r="S79" i="50"/>
  <c r="O57" i="50" s="1"/>
  <c r="O28" i="50" s="1"/>
  <c r="T78" i="50"/>
  <c r="M329" i="50"/>
  <c r="M348" i="50"/>
  <c r="M358" i="50"/>
  <c r="Q79" i="50"/>
  <c r="F57" i="50" s="1"/>
  <c r="F28" i="50" s="1"/>
  <c r="F55" i="50"/>
  <c r="F23" i="50" s="1"/>
  <c r="T76" i="50"/>
  <c r="T79" i="50"/>
  <c r="R144" i="50"/>
  <c r="D144" i="50"/>
  <c r="F144" i="50"/>
  <c r="M344" i="50"/>
  <c r="R77" i="50"/>
  <c r="N55" i="50" s="1"/>
  <c r="N23" i="50" s="1"/>
  <c r="N35" i="4" s="1"/>
  <c r="N156" i="4" s="1"/>
  <c r="L343" i="50"/>
  <c r="L358" i="50"/>
  <c r="R76" i="50"/>
  <c r="N54" i="50" s="1"/>
  <c r="S80" i="50"/>
  <c r="O58" i="50" s="1"/>
  <c r="O33" i="50" s="1"/>
  <c r="T81" i="50"/>
  <c r="E236" i="50"/>
  <c r="O207" i="50" s="1"/>
  <c r="G236" i="50"/>
  <c r="Q205" i="50" s="1"/>
  <c r="D236" i="50"/>
  <c r="N182" i="50" s="1"/>
  <c r="L329" i="50"/>
  <c r="L339" i="50"/>
  <c r="L353" i="50"/>
  <c r="L121" i="4" s="1"/>
  <c r="L242" i="4" s="1"/>
  <c r="M339" i="50"/>
  <c r="M363" i="50"/>
  <c r="R73" i="50"/>
  <c r="N51" i="50" s="1"/>
  <c r="N9" i="50" s="1"/>
  <c r="R81" i="50"/>
  <c r="N59" i="50" s="1"/>
  <c r="N38" i="50" s="1"/>
  <c r="K144" i="50"/>
  <c r="L348" i="50"/>
  <c r="L116" i="4" s="1"/>
  <c r="L237" i="4" s="1"/>
  <c r="C457" i="50"/>
  <c r="D448" i="50" s="1"/>
  <c r="R80" i="50"/>
  <c r="N58" i="50" s="1"/>
  <c r="N33" i="50" s="1"/>
  <c r="E144" i="50"/>
  <c r="M144" i="50"/>
  <c r="M343" i="50"/>
  <c r="R79" i="50"/>
  <c r="N57" i="50" s="1"/>
  <c r="N28" i="50" s="1"/>
  <c r="N40" i="4" s="1"/>
  <c r="N161" i="4" s="1"/>
  <c r="F334" i="50"/>
  <c r="G339" i="50"/>
  <c r="R78" i="50"/>
  <c r="N56" i="50" s="1"/>
  <c r="N24" i="50" s="1"/>
  <c r="C236" i="50"/>
  <c r="F205" i="50" s="1"/>
  <c r="K339" i="50"/>
  <c r="E7" i="49"/>
  <c r="P7" i="49"/>
  <c r="N21" i="5" s="1"/>
  <c r="N104" i="5" s="1"/>
  <c r="P8" i="49"/>
  <c r="P9" i="49"/>
  <c r="P10" i="49"/>
  <c r="P11" i="49"/>
  <c r="P12" i="49"/>
  <c r="N36" i="5" s="1"/>
  <c r="N119" i="5" s="1"/>
  <c r="P13" i="49"/>
  <c r="P14" i="49"/>
  <c r="Q14" i="49" s="1"/>
  <c r="P15" i="49"/>
  <c r="N39" i="5" s="1"/>
  <c r="N122" i="5" s="1"/>
  <c r="P16" i="49"/>
  <c r="N45" i="5" s="1"/>
  <c r="N128" i="5" s="1"/>
  <c r="P17" i="49"/>
  <c r="P18" i="49"/>
  <c r="Q18" i="49" s="1"/>
  <c r="P19" i="49"/>
  <c r="N50" i="5" s="1"/>
  <c r="N133" i="5" s="1"/>
  <c r="P20" i="49"/>
  <c r="N53" i="5" s="1"/>
  <c r="N136" i="5" s="1"/>
  <c r="P21" i="49"/>
  <c r="P32" i="49"/>
  <c r="Q32" i="49" s="1"/>
  <c r="P33" i="49"/>
  <c r="Q33" i="49" s="1"/>
  <c r="P34" i="49"/>
  <c r="Q34" i="49" s="1"/>
  <c r="P35" i="49"/>
  <c r="N74" i="5" s="1"/>
  <c r="N157" i="5" s="1"/>
  <c r="P36" i="49"/>
  <c r="N75" i="5" s="1"/>
  <c r="N158" i="5" s="1"/>
  <c r="P37" i="49"/>
  <c r="N78" i="5" s="1"/>
  <c r="N161" i="5" s="1"/>
  <c r="P38" i="49"/>
  <c r="Q38" i="49" s="1"/>
  <c r="P39" i="49"/>
  <c r="P40" i="49"/>
  <c r="N93" i="5" s="1"/>
  <c r="N176" i="5" s="1"/>
  <c r="Q7" i="49"/>
  <c r="R7" i="49" s="1"/>
  <c r="Q8" i="49"/>
  <c r="Q9" i="49"/>
  <c r="Q10" i="49"/>
  <c r="Q11" i="49"/>
  <c r="Q13" i="49"/>
  <c r="Q17" i="49"/>
  <c r="Q21" i="49"/>
  <c r="R21" i="49" s="1"/>
  <c r="Q35" i="49"/>
  <c r="Q36" i="49"/>
  <c r="Q39" i="49"/>
  <c r="K10" i="48"/>
  <c r="J23" i="8" s="1"/>
  <c r="J8" i="48"/>
  <c r="R8" i="48"/>
  <c r="Q21" i="8" s="1"/>
  <c r="K9" i="48"/>
  <c r="D10" i="48"/>
  <c r="L10" i="48"/>
  <c r="H14" i="48"/>
  <c r="H27" i="8" s="1"/>
  <c r="P14" i="48"/>
  <c r="P27" i="8" s="1"/>
  <c r="J16" i="48"/>
  <c r="R16" i="48"/>
  <c r="Q29" i="8" s="1"/>
  <c r="K17" i="48"/>
  <c r="J30" i="8" s="1"/>
  <c r="D18" i="48"/>
  <c r="D31" i="8" s="1"/>
  <c r="L18" i="48"/>
  <c r="H22" i="48"/>
  <c r="H35" i="8" s="1"/>
  <c r="P22" i="48"/>
  <c r="P35" i="8" s="1"/>
  <c r="J24" i="48"/>
  <c r="R24" i="48"/>
  <c r="Q37" i="8" s="1"/>
  <c r="K25" i="48"/>
  <c r="D26" i="48"/>
  <c r="D39" i="8" s="1"/>
  <c r="L26" i="48"/>
  <c r="L39" i="8" s="1"/>
  <c r="G29" i="48"/>
  <c r="O29" i="48"/>
  <c r="H30" i="48"/>
  <c r="H43" i="8" s="1"/>
  <c r="P30" i="48"/>
  <c r="P43" i="8" s="1"/>
  <c r="J32" i="48"/>
  <c r="I45" i="8" s="1"/>
  <c r="R32" i="48"/>
  <c r="K33" i="48"/>
  <c r="D34" i="48"/>
  <c r="L34" i="48"/>
  <c r="O37" i="48"/>
  <c r="H38" i="48"/>
  <c r="H51" i="8" s="1"/>
  <c r="P38" i="48"/>
  <c r="P51" i="8" s="1"/>
  <c r="J40" i="48"/>
  <c r="R40" i="48"/>
  <c r="K41" i="48"/>
  <c r="J54" i="8" s="1"/>
  <c r="D42" i="48"/>
  <c r="L42" i="48"/>
  <c r="K18" i="48"/>
  <c r="K34" i="48"/>
  <c r="K47" i="8" s="1"/>
  <c r="J7" i="48"/>
  <c r="I20" i="8" s="1"/>
  <c r="R7" i="48"/>
  <c r="Q20" i="8" s="1"/>
  <c r="K8" i="48"/>
  <c r="D9" i="48"/>
  <c r="D22" i="8" s="1"/>
  <c r="L9" i="48"/>
  <c r="L22" i="8" s="1"/>
  <c r="H13" i="48"/>
  <c r="H26" i="8" s="1"/>
  <c r="P13" i="48"/>
  <c r="P26" i="8" s="1"/>
  <c r="J15" i="48"/>
  <c r="J28" i="8" s="1"/>
  <c r="R15" i="48"/>
  <c r="Q28" i="8" s="1"/>
  <c r="K16" i="48"/>
  <c r="D17" i="48"/>
  <c r="L17" i="48"/>
  <c r="G20" i="48"/>
  <c r="H21" i="48"/>
  <c r="H34" i="8" s="1"/>
  <c r="P21" i="48"/>
  <c r="J23" i="48"/>
  <c r="R23" i="48"/>
  <c r="K24" i="48"/>
  <c r="D25" i="48"/>
  <c r="D38" i="8" s="1"/>
  <c r="L25" i="48"/>
  <c r="L38" i="8" s="1"/>
  <c r="G28" i="48"/>
  <c r="O28" i="48"/>
  <c r="H29" i="48"/>
  <c r="P29" i="48"/>
  <c r="J31" i="48"/>
  <c r="R31" i="48"/>
  <c r="Q44" i="8" s="1"/>
  <c r="K32" i="48"/>
  <c r="D33" i="48"/>
  <c r="D46" i="8" s="1"/>
  <c r="L33" i="48"/>
  <c r="L46" i="8" s="1"/>
  <c r="O36" i="48"/>
  <c r="H37" i="48"/>
  <c r="H50" i="8" s="1"/>
  <c r="P37" i="48"/>
  <c r="J39" i="48"/>
  <c r="I52" i="8" s="1"/>
  <c r="R39" i="48"/>
  <c r="Q52" i="8" s="1"/>
  <c r="K40" i="48"/>
  <c r="D41" i="48"/>
  <c r="L41" i="48"/>
  <c r="L54" i="8" s="1"/>
  <c r="E42" i="48"/>
  <c r="M42" i="48"/>
  <c r="M55" i="8" s="1"/>
  <c r="K42" i="48"/>
  <c r="K55" i="8" s="1"/>
  <c r="K7" i="48"/>
  <c r="D8" i="48"/>
  <c r="L8" i="48"/>
  <c r="H12" i="48"/>
  <c r="H25" i="8" s="1"/>
  <c r="J14" i="48"/>
  <c r="R14" i="48"/>
  <c r="Q27" i="8" s="1"/>
  <c r="K15" i="48"/>
  <c r="D16" i="48"/>
  <c r="L16" i="48"/>
  <c r="H20" i="48"/>
  <c r="P20" i="48"/>
  <c r="P33" i="8" s="1"/>
  <c r="J22" i="48"/>
  <c r="R22" i="48"/>
  <c r="Q35" i="8" s="1"/>
  <c r="K23" i="48"/>
  <c r="D24" i="48"/>
  <c r="L24" i="48"/>
  <c r="H28" i="48"/>
  <c r="P28" i="48"/>
  <c r="J30" i="48"/>
  <c r="R30" i="48"/>
  <c r="K31" i="48"/>
  <c r="D32" i="48"/>
  <c r="D45" i="8" s="1"/>
  <c r="L32" i="48"/>
  <c r="H36" i="48"/>
  <c r="P36" i="48"/>
  <c r="J38" i="48"/>
  <c r="R38" i="48"/>
  <c r="K39" i="48"/>
  <c r="D40" i="48"/>
  <c r="L40" i="48"/>
  <c r="L53" i="8" s="1"/>
  <c r="D7" i="48"/>
  <c r="D20" i="8" s="1"/>
  <c r="D65" i="8" s="1"/>
  <c r="L7" i="48"/>
  <c r="L20" i="8" s="1"/>
  <c r="K14" i="48"/>
  <c r="D15" i="48"/>
  <c r="L15" i="48"/>
  <c r="L28" i="8" s="1"/>
  <c r="K22" i="48"/>
  <c r="D23" i="48"/>
  <c r="D36" i="8" s="1"/>
  <c r="L23" i="48"/>
  <c r="K30" i="48"/>
  <c r="D31" i="48"/>
  <c r="L31" i="48"/>
  <c r="L44" i="8" s="1"/>
  <c r="K38" i="48"/>
  <c r="D39" i="48"/>
  <c r="L39" i="48"/>
  <c r="L52" i="8" s="1"/>
  <c r="H10" i="48"/>
  <c r="P10" i="48"/>
  <c r="J12" i="48"/>
  <c r="R12" i="48"/>
  <c r="Q25" i="8" s="1"/>
  <c r="K13" i="48"/>
  <c r="L14" i="48"/>
  <c r="H18" i="48"/>
  <c r="P18" i="48"/>
  <c r="P31" i="8" s="1"/>
  <c r="J20" i="48"/>
  <c r="R20" i="48"/>
  <c r="Q33" i="8" s="1"/>
  <c r="K21" i="48"/>
  <c r="D22" i="48"/>
  <c r="D35" i="8" s="1"/>
  <c r="L22" i="48"/>
  <c r="G25" i="48"/>
  <c r="G38" i="8" s="1"/>
  <c r="O25" i="48"/>
  <c r="O38" i="8" s="1"/>
  <c r="H26" i="48"/>
  <c r="P26" i="48"/>
  <c r="J28" i="48"/>
  <c r="R28" i="48"/>
  <c r="K29" i="48"/>
  <c r="K42" i="8" s="1"/>
  <c r="D30" i="48"/>
  <c r="D43" i="8" s="1"/>
  <c r="L30" i="48"/>
  <c r="O33" i="48"/>
  <c r="O46" i="8" s="1"/>
  <c r="H34" i="48"/>
  <c r="H47" i="8" s="1"/>
  <c r="P34" i="48"/>
  <c r="K37" i="48"/>
  <c r="K50" i="8" s="1"/>
  <c r="D38" i="48"/>
  <c r="D51" i="8" s="1"/>
  <c r="L38" i="48"/>
  <c r="L51" i="8" s="1"/>
  <c r="K26" i="48"/>
  <c r="K12" i="48"/>
  <c r="K25" i="8" s="1"/>
  <c r="D13" i="48"/>
  <c r="D26" i="8" s="1"/>
  <c r="L13" i="48"/>
  <c r="L26" i="8" s="1"/>
  <c r="K20" i="48"/>
  <c r="K33" i="8" s="1"/>
  <c r="D21" i="48"/>
  <c r="L21" i="48"/>
  <c r="K28" i="48"/>
  <c r="K41" i="8" s="1"/>
  <c r="D29" i="48"/>
  <c r="D42" i="8" s="1"/>
  <c r="L29" i="48"/>
  <c r="L42" i="8" s="1"/>
  <c r="R44" i="47"/>
  <c r="Q44" i="47"/>
  <c r="Q56" i="6" s="1"/>
  <c r="P44" i="47"/>
  <c r="P9" i="47"/>
  <c r="P11" i="47"/>
  <c r="P13" i="47"/>
  <c r="P15" i="47"/>
  <c r="P17" i="47"/>
  <c r="P19" i="47"/>
  <c r="P21" i="47"/>
  <c r="P23" i="47"/>
  <c r="P27" i="47"/>
  <c r="P31" i="47"/>
  <c r="P33" i="47"/>
  <c r="P35" i="47"/>
  <c r="P39" i="47"/>
  <c r="P41" i="47"/>
  <c r="Q9" i="47"/>
  <c r="Q11" i="47"/>
  <c r="Q13" i="47"/>
  <c r="Q15" i="47"/>
  <c r="Q17" i="47"/>
  <c r="Q19" i="47"/>
  <c r="Q23" i="47"/>
  <c r="Q35" i="6" s="1"/>
  <c r="Q27" i="47"/>
  <c r="Q39" i="6" s="1"/>
  <c r="Q31" i="47"/>
  <c r="Q33" i="47"/>
  <c r="Q45" i="6" s="1"/>
  <c r="Q35" i="47"/>
  <c r="Q39" i="47"/>
  <c r="Q41" i="47"/>
  <c r="L10" i="47"/>
  <c r="L20" i="47"/>
  <c r="L28" i="47"/>
  <c r="L34" i="47"/>
  <c r="L36" i="47"/>
  <c r="L42" i="47"/>
  <c r="R12" i="47"/>
  <c r="Q24" i="6" s="1"/>
  <c r="R14" i="47"/>
  <c r="R16" i="47"/>
  <c r="Q28" i="6" s="1"/>
  <c r="R18" i="47"/>
  <c r="R22" i="47"/>
  <c r="R24" i="47"/>
  <c r="Q36" i="6" s="1"/>
  <c r="R26" i="47"/>
  <c r="R30" i="47"/>
  <c r="R32" i="47"/>
  <c r="R38" i="47"/>
  <c r="D30" i="45"/>
  <c r="L30" i="45"/>
  <c r="J11" i="45"/>
  <c r="J24" i="9" s="1"/>
  <c r="R11" i="45"/>
  <c r="Q24" i="9" s="1"/>
  <c r="K12" i="45"/>
  <c r="K25" i="9" s="1"/>
  <c r="E14" i="45"/>
  <c r="E27" i="9" s="1"/>
  <c r="M14" i="45"/>
  <c r="M27" i="9" s="1"/>
  <c r="J19" i="45"/>
  <c r="J32" i="9" s="1"/>
  <c r="R19" i="45"/>
  <c r="Q32" i="9" s="1"/>
  <c r="K20" i="45"/>
  <c r="E22" i="45"/>
  <c r="E35" i="9" s="1"/>
  <c r="M22" i="45"/>
  <c r="M35" i="9" s="1"/>
  <c r="J27" i="45"/>
  <c r="R27" i="45"/>
  <c r="Q40" i="9" s="1"/>
  <c r="K28" i="45"/>
  <c r="E30" i="45"/>
  <c r="M30" i="45"/>
  <c r="J35" i="45"/>
  <c r="J48" i="9" s="1"/>
  <c r="R35" i="45"/>
  <c r="K36" i="45"/>
  <c r="E38" i="45"/>
  <c r="E51" i="9" s="1"/>
  <c r="M38" i="45"/>
  <c r="F30" i="45"/>
  <c r="D11" i="45"/>
  <c r="D24" i="9" s="1"/>
  <c r="L11" i="45"/>
  <c r="E12" i="45"/>
  <c r="M12" i="45"/>
  <c r="G14" i="45"/>
  <c r="O14" i="45"/>
  <c r="D19" i="45"/>
  <c r="L19" i="45"/>
  <c r="E20" i="45"/>
  <c r="M20" i="45"/>
  <c r="G22" i="45"/>
  <c r="O22" i="45"/>
  <c r="D27" i="45"/>
  <c r="L27" i="45"/>
  <c r="E28" i="45"/>
  <c r="M28" i="45"/>
  <c r="G30" i="45"/>
  <c r="O30" i="45"/>
  <c r="D35" i="45"/>
  <c r="L35" i="45"/>
  <c r="E36" i="45"/>
  <c r="M36" i="45"/>
  <c r="G38" i="45"/>
  <c r="F51" i="9" s="1"/>
  <c r="M11" i="45"/>
  <c r="F12" i="45"/>
  <c r="N12" i="45"/>
  <c r="H14" i="45"/>
  <c r="P14" i="45"/>
  <c r="E19" i="45"/>
  <c r="M19" i="45"/>
  <c r="F20" i="45"/>
  <c r="N20" i="45"/>
  <c r="H22" i="45"/>
  <c r="P22" i="45"/>
  <c r="E27" i="45"/>
  <c r="M27" i="45"/>
  <c r="F28" i="45"/>
  <c r="N28" i="45"/>
  <c r="H30" i="45"/>
  <c r="P30" i="45"/>
  <c r="E35" i="45"/>
  <c r="M35" i="45"/>
  <c r="F36" i="45"/>
  <c r="N36" i="45"/>
  <c r="H38" i="45"/>
  <c r="N30" i="45"/>
  <c r="N43" i="9" s="1"/>
  <c r="F11" i="45"/>
  <c r="N11" i="45"/>
  <c r="N24" i="9" s="1"/>
  <c r="G12" i="45"/>
  <c r="O12" i="45"/>
  <c r="I14" i="45"/>
  <c r="Q14" i="45"/>
  <c r="F19" i="45"/>
  <c r="N19" i="45"/>
  <c r="N32" i="9" s="1"/>
  <c r="G20" i="45"/>
  <c r="O20" i="45"/>
  <c r="I22" i="45"/>
  <c r="Q22" i="45"/>
  <c r="F27" i="45"/>
  <c r="N27" i="45"/>
  <c r="N40" i="9" s="1"/>
  <c r="G28" i="45"/>
  <c r="O28" i="45"/>
  <c r="O41" i="9" s="1"/>
  <c r="I30" i="45"/>
  <c r="Q30" i="45"/>
  <c r="F35" i="45"/>
  <c r="N35" i="45"/>
  <c r="N48" i="9" s="1"/>
  <c r="G36" i="45"/>
  <c r="O36" i="45"/>
  <c r="I38" i="45"/>
  <c r="G11" i="45"/>
  <c r="G24" i="9" s="1"/>
  <c r="H12" i="45"/>
  <c r="P12" i="45"/>
  <c r="P25" i="9" s="1"/>
  <c r="J14" i="45"/>
  <c r="J27" i="9" s="1"/>
  <c r="R14" i="45"/>
  <c r="G19" i="45"/>
  <c r="G32" i="9" s="1"/>
  <c r="H20" i="45"/>
  <c r="P20" i="45"/>
  <c r="P33" i="9" s="1"/>
  <c r="J22" i="45"/>
  <c r="J35" i="9" s="1"/>
  <c r="R22" i="45"/>
  <c r="G27" i="45"/>
  <c r="G40" i="9" s="1"/>
  <c r="H28" i="45"/>
  <c r="P28" i="45"/>
  <c r="P41" i="9" s="1"/>
  <c r="J30" i="45"/>
  <c r="J43" i="9" s="1"/>
  <c r="R30" i="45"/>
  <c r="G35" i="45"/>
  <c r="G48" i="9" s="1"/>
  <c r="H36" i="45"/>
  <c r="P36" i="45"/>
  <c r="P49" i="9" s="1"/>
  <c r="J38" i="45"/>
  <c r="J51" i="9" s="1"/>
  <c r="I12" i="45"/>
  <c r="I20" i="45"/>
  <c r="I28" i="45"/>
  <c r="I36" i="45"/>
  <c r="I49" i="9" s="1"/>
  <c r="I60" i="43"/>
  <c r="I68" i="43"/>
  <c r="E57" i="43"/>
  <c r="I59" i="43"/>
  <c r="K60" i="43"/>
  <c r="E65" i="43"/>
  <c r="I67" i="43"/>
  <c r="K68" i="43"/>
  <c r="E73" i="43"/>
  <c r="I57" i="43"/>
  <c r="I65" i="43"/>
  <c r="I27" i="43"/>
  <c r="I40" i="13" s="1"/>
  <c r="I85" i="13" s="1"/>
  <c r="I56" i="43"/>
  <c r="K57" i="43"/>
  <c r="E62" i="43"/>
  <c r="I64" i="43"/>
  <c r="K65" i="43"/>
  <c r="E70" i="43"/>
  <c r="G71" i="43"/>
  <c r="I72" i="43"/>
  <c r="K73" i="43"/>
  <c r="I55" i="43"/>
  <c r="K56" i="43"/>
  <c r="E61" i="43"/>
  <c r="I63" i="43"/>
  <c r="K64" i="43"/>
  <c r="E69" i="43"/>
  <c r="L69" i="43" s="1"/>
  <c r="I35" i="43" s="1"/>
  <c r="I48" i="13" s="1"/>
  <c r="I93" i="13" s="1"/>
  <c r="I71" i="43"/>
  <c r="K72" i="43"/>
  <c r="K55" i="43"/>
  <c r="E60" i="43"/>
  <c r="I62" i="43"/>
  <c r="K63" i="43"/>
  <c r="E68" i="43"/>
  <c r="I70" i="43"/>
  <c r="K71" i="43"/>
  <c r="H6" i="43"/>
  <c r="E59" i="43"/>
  <c r="I61" i="43"/>
  <c r="K62" i="43"/>
  <c r="Q76" i="42"/>
  <c r="P76" i="42"/>
  <c r="I94" i="42"/>
  <c r="F89" i="42"/>
  <c r="Q68" i="42"/>
  <c r="Q78" i="42"/>
  <c r="P78" i="42"/>
  <c r="P82" i="42"/>
  <c r="Q83" i="42"/>
  <c r="P83" i="42"/>
  <c r="Q84" i="42"/>
  <c r="P84" i="42"/>
  <c r="Q100" i="42"/>
  <c r="P98" i="42"/>
  <c r="Q98" i="42"/>
  <c r="O77" i="42"/>
  <c r="P102" i="42"/>
  <c r="Q102" i="42"/>
  <c r="S103" i="42"/>
  <c r="Q97" i="42"/>
  <c r="P97" i="42"/>
  <c r="Q82" i="42"/>
  <c r="Q73" i="42"/>
  <c r="P73" i="42"/>
  <c r="Q80" i="42"/>
  <c r="Q86" i="42"/>
  <c r="P86" i="42"/>
  <c r="Q87" i="42"/>
  <c r="P87" i="42"/>
  <c r="U103" i="42"/>
  <c r="Q71" i="42"/>
  <c r="G94" i="42"/>
  <c r="L89" i="42"/>
  <c r="L91" i="42" s="1"/>
  <c r="Q70" i="42"/>
  <c r="P70" i="42"/>
  <c r="G77" i="42"/>
  <c r="Q92" i="42"/>
  <c r="Q93" i="42"/>
  <c r="P93" i="42"/>
  <c r="P99" i="42"/>
  <c r="P94" i="42"/>
  <c r="P100" i="42"/>
  <c r="I42" i="41"/>
  <c r="I51" i="16" s="1"/>
  <c r="L42" i="41"/>
  <c r="L51" i="16" s="1"/>
  <c r="K42" i="41"/>
  <c r="K51" i="16" s="1"/>
  <c r="H42" i="41"/>
  <c r="H51" i="16" s="1"/>
  <c r="J42" i="41"/>
  <c r="J51" i="16" s="1"/>
  <c r="G42" i="41"/>
  <c r="G51" i="16" s="1"/>
  <c r="F42" i="41"/>
  <c r="F51" i="16" s="1"/>
  <c r="D42" i="41"/>
  <c r="D51" i="16" s="1"/>
  <c r="E42" i="41"/>
  <c r="E51" i="16" s="1"/>
  <c r="M40" i="41"/>
  <c r="M49" i="16" s="1"/>
  <c r="M32" i="41"/>
  <c r="M41" i="16" s="1"/>
  <c r="M28" i="41"/>
  <c r="M37" i="16" s="1"/>
  <c r="M24" i="41"/>
  <c r="M33" i="16" s="1"/>
  <c r="M20" i="41"/>
  <c r="M29" i="16" s="1"/>
  <c r="M16" i="41"/>
  <c r="M25" i="16" s="1"/>
  <c r="M12" i="41"/>
  <c r="M21" i="16" s="1"/>
  <c r="M45" i="41"/>
  <c r="M54" i="16" s="1"/>
  <c r="M29" i="41"/>
  <c r="M38" i="16" s="1"/>
  <c r="M13" i="41"/>
  <c r="M22" i="16" s="1"/>
  <c r="M11" i="41"/>
  <c r="M20" i="16" s="1"/>
  <c r="M42" i="41"/>
  <c r="M51" i="16" s="1"/>
  <c r="M26" i="41"/>
  <c r="M35" i="16" s="1"/>
  <c r="M22" i="41"/>
  <c r="M31" i="16" s="1"/>
  <c r="M14" i="41"/>
  <c r="M23" i="16" s="1"/>
  <c r="M43" i="41"/>
  <c r="M52" i="16" s="1"/>
  <c r="O7" i="41"/>
  <c r="E11" i="41"/>
  <c r="E20" i="16" s="1"/>
  <c r="G11" i="41"/>
  <c r="G20" i="16" s="1"/>
  <c r="I12" i="41"/>
  <c r="I21" i="16" s="1"/>
  <c r="K13" i="41"/>
  <c r="K22" i="16" s="1"/>
  <c r="I20" i="41"/>
  <c r="I29" i="16" s="1"/>
  <c r="I28" i="41"/>
  <c r="I37" i="16" s="1"/>
  <c r="K29" i="41"/>
  <c r="K38" i="16" s="1"/>
  <c r="I44" i="41"/>
  <c r="I53" i="16" s="1"/>
  <c r="K45" i="41"/>
  <c r="K54" i="16" s="1"/>
  <c r="E88" i="41"/>
  <c r="M38" i="41" s="1"/>
  <c r="M47" i="16" s="1"/>
  <c r="E96" i="41"/>
  <c r="M46" i="41" s="1"/>
  <c r="M55" i="16" s="1"/>
  <c r="H20" i="41"/>
  <c r="H29" i="16" s="1"/>
  <c r="H28" i="41"/>
  <c r="H37" i="16" s="1"/>
  <c r="N10" i="41"/>
  <c r="H11" i="41"/>
  <c r="H20" i="16" s="1"/>
  <c r="J12" i="41"/>
  <c r="J21" i="16" s="1"/>
  <c r="D13" i="41"/>
  <c r="D22" i="16" s="1"/>
  <c r="L13" i="41"/>
  <c r="L22" i="16" s="1"/>
  <c r="J20" i="41"/>
  <c r="J29" i="16" s="1"/>
  <c r="D21" i="41"/>
  <c r="D30" i="16" s="1"/>
  <c r="J28" i="41"/>
  <c r="J37" i="16" s="1"/>
  <c r="D29" i="41"/>
  <c r="D38" i="16" s="1"/>
  <c r="L29" i="41"/>
  <c r="L38" i="16" s="1"/>
  <c r="D45" i="41"/>
  <c r="D54" i="16" s="1"/>
  <c r="L45" i="41"/>
  <c r="L54" i="16" s="1"/>
  <c r="E65" i="41"/>
  <c r="M15" i="41" s="1"/>
  <c r="M24" i="16" s="1"/>
  <c r="E73" i="41"/>
  <c r="M23" i="41" s="1"/>
  <c r="M32" i="16" s="1"/>
  <c r="E81" i="41"/>
  <c r="M31" i="41" s="1"/>
  <c r="M40" i="16" s="1"/>
  <c r="E89" i="41"/>
  <c r="F11" i="41"/>
  <c r="F20" i="16" s="1"/>
  <c r="I11" i="41"/>
  <c r="I20" i="16" s="1"/>
  <c r="K12" i="41"/>
  <c r="K21" i="16" s="1"/>
  <c r="E13" i="41"/>
  <c r="E22" i="16" s="1"/>
  <c r="K20" i="41"/>
  <c r="K29" i="16" s="1"/>
  <c r="K28" i="41"/>
  <c r="K37" i="16" s="1"/>
  <c r="E29" i="41"/>
  <c r="E38" i="16" s="1"/>
  <c r="K44" i="41"/>
  <c r="K53" i="16" s="1"/>
  <c r="E45" i="41"/>
  <c r="E54" i="16" s="1"/>
  <c r="J11" i="41"/>
  <c r="J20" i="16" s="1"/>
  <c r="D12" i="41"/>
  <c r="D21" i="16" s="1"/>
  <c r="L12" i="41"/>
  <c r="L21" i="16" s="1"/>
  <c r="F13" i="41"/>
  <c r="F22" i="16" s="1"/>
  <c r="D20" i="41"/>
  <c r="D29" i="16" s="1"/>
  <c r="L20" i="41"/>
  <c r="L29" i="16" s="1"/>
  <c r="F21" i="41"/>
  <c r="F30" i="16" s="1"/>
  <c r="D28" i="41"/>
  <c r="D37" i="16" s="1"/>
  <c r="L28" i="41"/>
  <c r="L37" i="16" s="1"/>
  <c r="F29" i="41"/>
  <c r="F38" i="16" s="1"/>
  <c r="L36" i="41"/>
  <c r="L45" i="16" s="1"/>
  <c r="D40" i="41"/>
  <c r="D49" i="16" s="1"/>
  <c r="F45" i="41"/>
  <c r="F54" i="16" s="1"/>
  <c r="E67" i="41"/>
  <c r="M17" i="41" s="1"/>
  <c r="M26" i="16" s="1"/>
  <c r="E75" i="41"/>
  <c r="M25" i="41" s="1"/>
  <c r="M34" i="16" s="1"/>
  <c r="E83" i="41"/>
  <c r="E91" i="41"/>
  <c r="M41" i="41" s="1"/>
  <c r="M50" i="16" s="1"/>
  <c r="E97" i="41"/>
  <c r="H12" i="41"/>
  <c r="H21" i="16" s="1"/>
  <c r="E84" i="41"/>
  <c r="M34" i="41" s="1"/>
  <c r="M43" i="16" s="1"/>
  <c r="G22" i="41" l="1"/>
  <c r="G31" i="16" s="1"/>
  <c r="I22" i="41"/>
  <c r="I31" i="16" s="1"/>
  <c r="Q37" i="47"/>
  <c r="D30" i="8"/>
  <c r="Q16" i="49"/>
  <c r="R16" i="49" s="1"/>
  <c r="K344" i="50"/>
  <c r="K112" i="4" s="1"/>
  <c r="K233" i="4" s="1"/>
  <c r="O22" i="8"/>
  <c r="P45" i="9"/>
  <c r="J21" i="41"/>
  <c r="J30" i="16" s="1"/>
  <c r="K38" i="9"/>
  <c r="I21" i="41"/>
  <c r="I30" i="16" s="1"/>
  <c r="N28" i="8"/>
  <c r="G19" i="41"/>
  <c r="G28" i="16" s="1"/>
  <c r="D22" i="41"/>
  <c r="D31" i="16" s="1"/>
  <c r="Q29" i="6"/>
  <c r="K348" i="50"/>
  <c r="Q52" i="6"/>
  <c r="J44" i="41"/>
  <c r="J53" i="16" s="1"/>
  <c r="K49" i="9"/>
  <c r="Q27" i="6"/>
  <c r="D28" i="8"/>
  <c r="Q15" i="49"/>
  <c r="K363" i="50"/>
  <c r="N21" i="4"/>
  <c r="N142" i="4" s="1"/>
  <c r="L334" i="50"/>
  <c r="L102" i="4" s="1"/>
  <c r="L223" i="4" s="1"/>
  <c r="N348" i="50"/>
  <c r="K334" i="50"/>
  <c r="M29" i="8"/>
  <c r="H29" i="9"/>
  <c r="M30" i="8"/>
  <c r="F54" i="9"/>
  <c r="H45" i="9"/>
  <c r="G16" i="41"/>
  <c r="G25" i="16" s="1"/>
  <c r="N33" i="8"/>
  <c r="F16" i="41"/>
  <c r="F25" i="16" s="1"/>
  <c r="N31" i="8"/>
  <c r="K19" i="41"/>
  <c r="K28" i="16" s="1"/>
  <c r="K343" i="50"/>
  <c r="K111" i="4" s="1"/>
  <c r="K232" i="4" s="1"/>
  <c r="R33" i="42"/>
  <c r="K33" i="9"/>
  <c r="D16" i="41"/>
  <c r="D25" i="16" s="1"/>
  <c r="M50" i="9"/>
  <c r="E53" i="9"/>
  <c r="E21" i="9"/>
  <c r="F45" i="8"/>
  <c r="N32" i="8"/>
  <c r="E19" i="41"/>
  <c r="E28" i="16" s="1"/>
  <c r="I16" i="41"/>
  <c r="I25" i="16" s="1"/>
  <c r="H22" i="41"/>
  <c r="H31" i="16" s="1"/>
  <c r="K32" i="8"/>
  <c r="L67" i="43"/>
  <c r="P67" i="43" s="1"/>
  <c r="L37" i="8"/>
  <c r="R7" i="42"/>
  <c r="L34" i="8"/>
  <c r="D37" i="8"/>
  <c r="D42" i="9"/>
  <c r="J54" i="9"/>
  <c r="E50" i="9"/>
  <c r="M38" i="9"/>
  <c r="F31" i="8"/>
  <c r="E27" i="8"/>
  <c r="L16" i="41"/>
  <c r="L25" i="16" s="1"/>
  <c r="N35" i="8"/>
  <c r="N51" i="8"/>
  <c r="N37" i="8"/>
  <c r="I19" i="41"/>
  <c r="I28" i="16" s="1"/>
  <c r="M21" i="41"/>
  <c r="M30" i="16" s="1"/>
  <c r="E21" i="41"/>
  <c r="E30" i="16" s="1"/>
  <c r="L21" i="41"/>
  <c r="L30" i="16" s="1"/>
  <c r="K21" i="41"/>
  <c r="K30" i="16" s="1"/>
  <c r="Q43" i="47"/>
  <c r="Q25" i="47"/>
  <c r="D34" i="8"/>
  <c r="L36" i="8"/>
  <c r="L47" i="8"/>
  <c r="L363" i="50"/>
  <c r="E55" i="50"/>
  <c r="E23" i="50" s="1"/>
  <c r="D45" i="9"/>
  <c r="K16" i="41"/>
  <c r="K25" i="16" s="1"/>
  <c r="F22" i="41"/>
  <c r="F31" i="16" s="1"/>
  <c r="F21" i="8"/>
  <c r="F53" i="8"/>
  <c r="J19" i="41"/>
  <c r="J28" i="16" s="1"/>
  <c r="L50" i="9"/>
  <c r="G52" i="8"/>
  <c r="O42" i="9"/>
  <c r="O52" i="9"/>
  <c r="N43" i="8"/>
  <c r="G42" i="9"/>
  <c r="G37" i="8"/>
  <c r="H33" i="9"/>
  <c r="O49" i="9"/>
  <c r="Q27" i="9"/>
  <c r="L48" i="9"/>
  <c r="M25" i="9"/>
  <c r="K27" i="8"/>
  <c r="J37" i="8"/>
  <c r="M89" i="42"/>
  <c r="M91" i="42" s="1"/>
  <c r="M103" i="42" s="1"/>
  <c r="M15" i="42" s="1"/>
  <c r="K89" i="42"/>
  <c r="K91" i="42" s="1"/>
  <c r="N46" i="9"/>
  <c r="L53" i="9"/>
  <c r="O37" i="8"/>
  <c r="P48" i="8"/>
  <c r="F36" i="9"/>
  <c r="G44" i="9"/>
  <c r="I35" i="9"/>
  <c r="G25" i="9"/>
  <c r="O41" i="8"/>
  <c r="L55" i="8"/>
  <c r="G42" i="8"/>
  <c r="M41" i="9"/>
  <c r="L32" i="9"/>
  <c r="F43" i="9"/>
  <c r="G33" i="8"/>
  <c r="D55" i="8"/>
  <c r="N45" i="4"/>
  <c r="N166" i="4" s="1"/>
  <c r="J89" i="42"/>
  <c r="J91" i="42" s="1"/>
  <c r="E47" i="8"/>
  <c r="O205" i="50"/>
  <c r="E54" i="8"/>
  <c r="E44" i="8"/>
  <c r="E53" i="8"/>
  <c r="O29" i="8"/>
  <c r="O20" i="9"/>
  <c r="J43" i="8"/>
  <c r="K45" i="8"/>
  <c r="O50" i="9"/>
  <c r="L41" i="9"/>
  <c r="H52" i="9"/>
  <c r="L64" i="43"/>
  <c r="P64" i="43" s="1"/>
  <c r="L58" i="43"/>
  <c r="P58" i="43" s="1"/>
  <c r="I41" i="9"/>
  <c r="G49" i="9"/>
  <c r="F40" i="9"/>
  <c r="I27" i="9"/>
  <c r="H27" i="9"/>
  <c r="D48" i="9"/>
  <c r="E25" i="9"/>
  <c r="P50" i="8"/>
  <c r="P42" i="8"/>
  <c r="J36" i="8"/>
  <c r="Q20" i="49"/>
  <c r="R20" i="49" s="1"/>
  <c r="P53" i="5" s="1"/>
  <c r="P136" i="5" s="1"/>
  <c r="N353" i="50"/>
  <c r="G343" i="50"/>
  <c r="F111" i="4" s="1"/>
  <c r="F232" i="4" s="1"/>
  <c r="D344" i="50"/>
  <c r="D428" i="50"/>
  <c r="N343" i="50"/>
  <c r="J207" i="50"/>
  <c r="I50" i="9"/>
  <c r="K21" i="9"/>
  <c r="L27" i="41"/>
  <c r="L36" i="16" s="1"/>
  <c r="P207" i="50"/>
  <c r="O93" i="4" s="1"/>
  <c r="O214" i="4" s="1"/>
  <c r="Q38" i="6"/>
  <c r="M48" i="8"/>
  <c r="G50" i="9"/>
  <c r="F55" i="8"/>
  <c r="E22" i="8"/>
  <c r="E21" i="8"/>
  <c r="E52" i="8"/>
  <c r="O25" i="8"/>
  <c r="L52" i="9"/>
  <c r="K28" i="9"/>
  <c r="O44" i="8"/>
  <c r="P20" i="9"/>
  <c r="N44" i="9"/>
  <c r="G20" i="9"/>
  <c r="K35" i="41"/>
  <c r="K44" i="16" s="1"/>
  <c r="L35" i="41"/>
  <c r="L44" i="16" s="1"/>
  <c r="D35" i="41"/>
  <c r="D44" i="16" s="1"/>
  <c r="G48" i="8"/>
  <c r="I43" i="41"/>
  <c r="I52" i="16" s="1"/>
  <c r="J35" i="41"/>
  <c r="J44" i="16" s="1"/>
  <c r="I35" i="41"/>
  <c r="I44" i="16" s="1"/>
  <c r="M35" i="41"/>
  <c r="M44" i="16" s="1"/>
  <c r="L55" i="43"/>
  <c r="P55" i="43" s="1"/>
  <c r="Q21" i="6"/>
  <c r="J25" i="8"/>
  <c r="K43" i="8"/>
  <c r="D196" i="8"/>
  <c r="D151" i="8"/>
  <c r="Q37" i="49"/>
  <c r="R37" i="49" s="1"/>
  <c r="P78" i="5" s="1"/>
  <c r="P161" i="5" s="1"/>
  <c r="Q19" i="49"/>
  <c r="F344" i="50"/>
  <c r="O339" i="50"/>
  <c r="E363" i="50"/>
  <c r="H344" i="50"/>
  <c r="H348" i="50"/>
  <c r="O343" i="50"/>
  <c r="O334" i="50"/>
  <c r="O329" i="50"/>
  <c r="D35" i="4"/>
  <c r="D156" i="4" s="1"/>
  <c r="K207" i="50"/>
  <c r="I41" i="8"/>
  <c r="P40" i="8"/>
  <c r="M24" i="8"/>
  <c r="L49" i="8"/>
  <c r="N69" i="5"/>
  <c r="N152" i="5" s="1"/>
  <c r="D29" i="9"/>
  <c r="N68" i="5"/>
  <c r="N151" i="5" s="1"/>
  <c r="N29" i="8"/>
  <c r="D38" i="9"/>
  <c r="K29" i="9"/>
  <c r="D20" i="9"/>
  <c r="D28" i="9"/>
  <c r="G36" i="8"/>
  <c r="D52" i="9"/>
  <c r="L36" i="9"/>
  <c r="J20" i="9"/>
  <c r="J52" i="9"/>
  <c r="Q28" i="9"/>
  <c r="J36" i="9"/>
  <c r="H20" i="9"/>
  <c r="F32" i="41"/>
  <c r="F41" i="16" s="1"/>
  <c r="J32" i="41"/>
  <c r="J41" i="16" s="1"/>
  <c r="I32" i="41"/>
  <c r="I41" i="16" s="1"/>
  <c r="E32" i="41"/>
  <c r="E41" i="16" s="1"/>
  <c r="F44" i="9"/>
  <c r="F43" i="41"/>
  <c r="F52" i="16" s="1"/>
  <c r="H27" i="41"/>
  <c r="H36" i="16" s="1"/>
  <c r="G43" i="41"/>
  <c r="G52" i="16" s="1"/>
  <c r="L72" i="43"/>
  <c r="G43" i="9"/>
  <c r="E33" i="9"/>
  <c r="H329" i="50"/>
  <c r="H353" i="50"/>
  <c r="D348" i="50"/>
  <c r="F353" i="50"/>
  <c r="L111" i="4"/>
  <c r="L232" i="4" s="1"/>
  <c r="N363" i="50"/>
  <c r="M131" i="4" s="1"/>
  <c r="M252" i="4" s="1"/>
  <c r="O353" i="50"/>
  <c r="M35" i="4"/>
  <c r="M156" i="4" s="1"/>
  <c r="J103" i="42"/>
  <c r="J31" i="42" s="1"/>
  <c r="E334" i="50"/>
  <c r="L207" i="50"/>
  <c r="J50" i="8"/>
  <c r="N42" i="8"/>
  <c r="L48" i="8"/>
  <c r="G26" i="8"/>
  <c r="F25" i="8"/>
  <c r="O51" i="8"/>
  <c r="N38" i="8"/>
  <c r="P54" i="9"/>
  <c r="N20" i="8"/>
  <c r="E52" i="9"/>
  <c r="P24" i="6"/>
  <c r="M36" i="9"/>
  <c r="D36" i="9"/>
  <c r="G20" i="8"/>
  <c r="I28" i="9"/>
  <c r="O53" i="8"/>
  <c r="Q52" i="9"/>
  <c r="E16" i="41"/>
  <c r="E25" i="16" s="1"/>
  <c r="H16" i="41"/>
  <c r="H25" i="16" s="1"/>
  <c r="Q36" i="9"/>
  <c r="D53" i="8"/>
  <c r="K44" i="8"/>
  <c r="G41" i="8"/>
  <c r="D47" i="8"/>
  <c r="D197" i="50"/>
  <c r="N329" i="50"/>
  <c r="M97" i="4" s="1"/>
  <c r="M218" i="4" s="1"/>
  <c r="N344" i="50"/>
  <c r="N112" i="4" s="1"/>
  <c r="N233" i="4" s="1"/>
  <c r="J353" i="50"/>
  <c r="F358" i="50"/>
  <c r="N334" i="50"/>
  <c r="N102" i="4" s="1"/>
  <c r="N223" i="4" s="1"/>
  <c r="I28" i="8"/>
  <c r="G54" i="8"/>
  <c r="P28" i="6"/>
  <c r="O30" i="9"/>
  <c r="E36" i="9"/>
  <c r="K20" i="9"/>
  <c r="Q44" i="9"/>
  <c r="E37" i="9"/>
  <c r="Q20" i="9"/>
  <c r="G21" i="8"/>
  <c r="I52" i="9"/>
  <c r="P28" i="9"/>
  <c r="G29" i="8"/>
  <c r="I36" i="9"/>
  <c r="E23" i="8"/>
  <c r="J27" i="8"/>
  <c r="E35" i="41"/>
  <c r="E44" i="16" s="1"/>
  <c r="M51" i="9"/>
  <c r="K35" i="8"/>
  <c r="K52" i="8"/>
  <c r="D446" i="50"/>
  <c r="E339" i="50"/>
  <c r="J358" i="50"/>
  <c r="J126" i="4" s="1"/>
  <c r="J247" i="4" s="1"/>
  <c r="D431" i="50"/>
  <c r="N339" i="50"/>
  <c r="G51" i="8"/>
  <c r="D199" i="50"/>
  <c r="D27" i="41"/>
  <c r="D36" i="16" s="1"/>
  <c r="M46" i="8"/>
  <c r="I54" i="9"/>
  <c r="K45" i="9"/>
  <c r="N34" i="9"/>
  <c r="L51" i="9"/>
  <c r="N20" i="9"/>
  <c r="O52" i="8"/>
  <c r="J44" i="9"/>
  <c r="I44" i="9"/>
  <c r="K36" i="9"/>
  <c r="I20" i="9"/>
  <c r="H28" i="9"/>
  <c r="O28" i="9"/>
  <c r="Q12" i="49"/>
  <c r="O36" i="5" s="1"/>
  <c r="O119" i="5" s="1"/>
  <c r="K121" i="4"/>
  <c r="K242" i="4" s="1"/>
  <c r="I207" i="50"/>
  <c r="G32" i="8"/>
  <c r="F35" i="41"/>
  <c r="F44" i="16" s="1"/>
  <c r="G35" i="41"/>
  <c r="G44" i="16" s="1"/>
  <c r="I27" i="41"/>
  <c r="I36" i="16" s="1"/>
  <c r="J27" i="41"/>
  <c r="J36" i="16" s="1"/>
  <c r="E43" i="41"/>
  <c r="E52" i="16" s="1"/>
  <c r="E27" i="41"/>
  <c r="E36" i="16" s="1"/>
  <c r="H43" i="41"/>
  <c r="H52" i="16" s="1"/>
  <c r="J40" i="9"/>
  <c r="L21" i="8"/>
  <c r="K53" i="8"/>
  <c r="D440" i="50"/>
  <c r="E199" i="50"/>
  <c r="D85" i="4" s="1"/>
  <c r="D206" i="4" s="1"/>
  <c r="J329" i="50"/>
  <c r="J97" i="4" s="1"/>
  <c r="J218" i="4" s="1"/>
  <c r="G363" i="50"/>
  <c r="N358" i="50"/>
  <c r="M107" i="4"/>
  <c r="M228" i="4" s="1"/>
  <c r="O358" i="50"/>
  <c r="O348" i="50"/>
  <c r="E30" i="41"/>
  <c r="E39" i="16" s="1"/>
  <c r="H343" i="50"/>
  <c r="R187" i="50"/>
  <c r="E28" i="8"/>
  <c r="Q21" i="9"/>
  <c r="P53" i="9"/>
  <c r="J25" i="9"/>
  <c r="M39" i="8"/>
  <c r="M41" i="8"/>
  <c r="O31" i="8"/>
  <c r="O32" i="8"/>
  <c r="F53" i="9"/>
  <c r="J28" i="9"/>
  <c r="O30" i="8"/>
  <c r="P44" i="9"/>
  <c r="Q45" i="9"/>
  <c r="G28" i="9"/>
  <c r="F27" i="41"/>
  <c r="F36" i="16" s="1"/>
  <c r="H35" i="41"/>
  <c r="H44" i="16" s="1"/>
  <c r="G27" i="41"/>
  <c r="G36" i="16" s="1"/>
  <c r="M27" i="41"/>
  <c r="M36" i="16" s="1"/>
  <c r="I51" i="9"/>
  <c r="G41" i="9"/>
  <c r="F32" i="9"/>
  <c r="E49" i="9"/>
  <c r="D40" i="9"/>
  <c r="P41" i="8"/>
  <c r="O363" i="50"/>
  <c r="N131" i="4" s="1"/>
  <c r="N252" i="4" s="1"/>
  <c r="M199" i="50"/>
  <c r="J334" i="50"/>
  <c r="F329" i="50"/>
  <c r="D438" i="50"/>
  <c r="M207" i="50"/>
  <c r="P173" i="50"/>
  <c r="P183" i="50"/>
  <c r="O26" i="8"/>
  <c r="O51" i="9"/>
  <c r="J42" i="9"/>
  <c r="H53" i="9"/>
  <c r="F32" i="8"/>
  <c r="K52" i="9"/>
  <c r="G28" i="8"/>
  <c r="H44" i="9"/>
  <c r="O44" i="9"/>
  <c r="G52" i="9"/>
  <c r="P52" i="9"/>
  <c r="O41" i="6"/>
  <c r="R18" i="49"/>
  <c r="P48" i="5" s="1"/>
  <c r="P131" i="5" s="1"/>
  <c r="F41" i="9"/>
  <c r="J33" i="8"/>
  <c r="K22" i="8"/>
  <c r="D36" i="41"/>
  <c r="D45" i="16" s="1"/>
  <c r="K46" i="8"/>
  <c r="R36" i="49"/>
  <c r="P75" i="5" s="1"/>
  <c r="P158" i="5" s="1"/>
  <c r="D44" i="41"/>
  <c r="D53" i="16" s="1"/>
  <c r="J36" i="41"/>
  <c r="J45" i="16" s="1"/>
  <c r="M30" i="41"/>
  <c r="M39" i="16" s="1"/>
  <c r="R11" i="42"/>
  <c r="O33" i="9"/>
  <c r="N33" i="9"/>
  <c r="K41" i="9"/>
  <c r="Q53" i="6"/>
  <c r="P25" i="6"/>
  <c r="O25" i="6"/>
  <c r="Q40" i="49"/>
  <c r="R14" i="49"/>
  <c r="P31" i="49"/>
  <c r="N59" i="5"/>
  <c r="N142" i="5" s="1"/>
  <c r="O59" i="5"/>
  <c r="O40" i="5"/>
  <c r="O123" i="5" s="1"/>
  <c r="E6" i="49"/>
  <c r="D21" i="5"/>
  <c r="D104" i="5" s="1"/>
  <c r="L107" i="4"/>
  <c r="L228" i="4" s="1"/>
  <c r="M126" i="4"/>
  <c r="M247" i="4" s="1"/>
  <c r="G30" i="41"/>
  <c r="G39" i="16" s="1"/>
  <c r="K30" i="41"/>
  <c r="K39" i="16" s="1"/>
  <c r="L93" i="4"/>
  <c r="L214" i="4" s="1"/>
  <c r="P199" i="50"/>
  <c r="R19" i="42"/>
  <c r="L63" i="43"/>
  <c r="H25" i="9"/>
  <c r="I43" i="9"/>
  <c r="G33" i="9"/>
  <c r="F24" i="9"/>
  <c r="E24" i="9"/>
  <c r="H43" i="9"/>
  <c r="F33" i="9"/>
  <c r="G51" i="9"/>
  <c r="E41" i="9"/>
  <c r="D32" i="9"/>
  <c r="L54" i="6"/>
  <c r="K54" i="6"/>
  <c r="P55" i="6"/>
  <c r="O55" i="6"/>
  <c r="P39" i="6"/>
  <c r="O39" i="6"/>
  <c r="P23" i="6"/>
  <c r="O23" i="6"/>
  <c r="K34" i="8"/>
  <c r="L45" i="8"/>
  <c r="K28" i="8"/>
  <c r="H42" i="8"/>
  <c r="P34" i="8"/>
  <c r="K31" i="8"/>
  <c r="O50" i="8"/>
  <c r="O42" i="8"/>
  <c r="L23" i="8"/>
  <c r="R39" i="49"/>
  <c r="P88" i="5" s="1"/>
  <c r="P171" i="5" s="1"/>
  <c r="P55" i="5"/>
  <c r="P138" i="5" s="1"/>
  <c r="R13" i="49"/>
  <c r="P37" i="5" s="1"/>
  <c r="P120" i="5" s="1"/>
  <c r="O88" i="5"/>
  <c r="O171" i="5" s="1"/>
  <c r="O55" i="5"/>
  <c r="O138" i="5" s="1"/>
  <c r="N55" i="5"/>
  <c r="N138" i="5" s="1"/>
  <c r="N37" i="5"/>
  <c r="N120" i="5" s="1"/>
  <c r="O37" i="5"/>
  <c r="O120" i="5" s="1"/>
  <c r="K107" i="4"/>
  <c r="K228" i="4" s="1"/>
  <c r="L97" i="4"/>
  <c r="L218" i="4" s="1"/>
  <c r="L126" i="4"/>
  <c r="L247" i="4" s="1"/>
  <c r="M116" i="4"/>
  <c r="M237" i="4" s="1"/>
  <c r="O7" i="50"/>
  <c r="E35" i="4"/>
  <c r="E156" i="4" s="1"/>
  <c r="O89" i="42"/>
  <c r="O91" i="42" s="1"/>
  <c r="L35" i="4"/>
  <c r="L156" i="4" s="1"/>
  <c r="H334" i="50"/>
  <c r="F207" i="50"/>
  <c r="Q199" i="50"/>
  <c r="R188" i="50"/>
  <c r="Q188" i="50"/>
  <c r="R182" i="50"/>
  <c r="I44" i="8"/>
  <c r="R199" i="50"/>
  <c r="R19" i="47"/>
  <c r="Q31" i="6" s="1"/>
  <c r="K31" i="6"/>
  <c r="L31" i="6"/>
  <c r="D41" i="9"/>
  <c r="J55" i="8"/>
  <c r="R35" i="47"/>
  <c r="Q47" i="6" s="1"/>
  <c r="K47" i="6"/>
  <c r="L47" i="6"/>
  <c r="J47" i="8"/>
  <c r="K56" i="6"/>
  <c r="L56" i="6"/>
  <c r="J34" i="9"/>
  <c r="M36" i="8"/>
  <c r="L40" i="8"/>
  <c r="L24" i="8"/>
  <c r="R13" i="47"/>
  <c r="Q25" i="6" s="1"/>
  <c r="K25" i="6"/>
  <c r="L25" i="6"/>
  <c r="O37" i="9"/>
  <c r="G29" i="9"/>
  <c r="Q42" i="6"/>
  <c r="G26" i="41"/>
  <c r="G35" i="16" s="1"/>
  <c r="J26" i="41"/>
  <c r="J35" i="16" s="1"/>
  <c r="E26" i="41"/>
  <c r="E35" i="16" s="1"/>
  <c r="L26" i="41"/>
  <c r="L35" i="16" s="1"/>
  <c r="D26" i="41"/>
  <c r="D35" i="16" s="1"/>
  <c r="I26" i="41"/>
  <c r="I35" i="16" s="1"/>
  <c r="F26" i="41"/>
  <c r="F35" i="16" s="1"/>
  <c r="K26" i="41"/>
  <c r="K35" i="16" s="1"/>
  <c r="H26" i="41"/>
  <c r="H35" i="16" s="1"/>
  <c r="Q34" i="6"/>
  <c r="J50" i="9"/>
  <c r="K40" i="9"/>
  <c r="L30" i="9"/>
  <c r="L21" i="9"/>
  <c r="N46" i="8"/>
  <c r="E40" i="8"/>
  <c r="E48" i="8"/>
  <c r="E42" i="8"/>
  <c r="D41" i="8"/>
  <c r="E41" i="8"/>
  <c r="H54" i="9"/>
  <c r="D35" i="9"/>
  <c r="D51" i="9"/>
  <c r="K53" i="9"/>
  <c r="K30" i="9"/>
  <c r="O51" i="6"/>
  <c r="P51" i="6"/>
  <c r="P47" i="8"/>
  <c r="O47" i="8"/>
  <c r="O32" i="5"/>
  <c r="O115" i="5" s="1"/>
  <c r="I33" i="8"/>
  <c r="M54" i="9"/>
  <c r="L54" i="9"/>
  <c r="M40" i="9"/>
  <c r="O31" i="5"/>
  <c r="O114" i="5" s="1"/>
  <c r="K102" i="4"/>
  <c r="K223" i="4" s="1"/>
  <c r="E54" i="9"/>
  <c r="D54" i="9"/>
  <c r="K37" i="9"/>
  <c r="G37" i="41"/>
  <c r="G46" i="16" s="1"/>
  <c r="J37" i="41"/>
  <c r="J46" i="16" s="1"/>
  <c r="I37" i="41"/>
  <c r="I46" i="16" s="1"/>
  <c r="H37" i="41"/>
  <c r="H46" i="16" s="1"/>
  <c r="L37" i="41"/>
  <c r="L46" i="16" s="1"/>
  <c r="R14" i="42"/>
  <c r="H44" i="41"/>
  <c r="H53" i="16" s="1"/>
  <c r="Q43" i="9"/>
  <c r="P43" i="9"/>
  <c r="M24" i="9"/>
  <c r="F37" i="41"/>
  <c r="F46" i="16" s="1"/>
  <c r="M44" i="41"/>
  <c r="M53" i="16" s="1"/>
  <c r="R27" i="42"/>
  <c r="L61" i="43"/>
  <c r="P61" i="43" s="1"/>
  <c r="H49" i="9"/>
  <c r="N41" i="9"/>
  <c r="M32" i="9"/>
  <c r="M49" i="9"/>
  <c r="L40" i="9"/>
  <c r="O27" i="9"/>
  <c r="N27" i="9"/>
  <c r="K48" i="6"/>
  <c r="L48" i="6"/>
  <c r="O53" i="6"/>
  <c r="P53" i="6"/>
  <c r="O37" i="6"/>
  <c r="P37" i="6"/>
  <c r="P21" i="6"/>
  <c r="O21" i="6"/>
  <c r="J41" i="8"/>
  <c r="P23" i="8"/>
  <c r="O23" i="8"/>
  <c r="K36" i="8"/>
  <c r="E55" i="8"/>
  <c r="O49" i="8"/>
  <c r="L31" i="8"/>
  <c r="D23" i="8"/>
  <c r="R38" i="49"/>
  <c r="P83" i="5" s="1"/>
  <c r="P166" i="5" s="1"/>
  <c r="O83" i="5"/>
  <c r="O166" i="5" s="1"/>
  <c r="S21" i="49"/>
  <c r="Q55" i="5" s="1"/>
  <c r="Q138" i="5" s="1"/>
  <c r="J121" i="4"/>
  <c r="J242" i="4" s="1"/>
  <c r="G89" i="42"/>
  <c r="G91" i="42" s="1"/>
  <c r="G20" i="41"/>
  <c r="G29" i="16" s="1"/>
  <c r="I343" i="50"/>
  <c r="E348" i="50"/>
  <c r="H207" i="50"/>
  <c r="H93" i="4" s="1"/>
  <c r="H214" i="4" s="1"/>
  <c r="Q187" i="50"/>
  <c r="Q45" i="8"/>
  <c r="P187" i="50"/>
  <c r="Q178" i="50"/>
  <c r="I37" i="8"/>
  <c r="P178" i="50"/>
  <c r="Q197" i="50"/>
  <c r="I43" i="8"/>
  <c r="P197" i="50"/>
  <c r="P83" i="4" s="1"/>
  <c r="P204" i="4" s="1"/>
  <c r="Q207" i="50"/>
  <c r="J31" i="8"/>
  <c r="Q26" i="6"/>
  <c r="J37" i="9"/>
  <c r="I37" i="9"/>
  <c r="H50" i="9"/>
  <c r="P45" i="8"/>
  <c r="L33" i="9"/>
  <c r="D46" i="9"/>
  <c r="G37" i="9"/>
  <c r="Q26" i="9"/>
  <c r="P26" i="9"/>
  <c r="D33" i="9"/>
  <c r="P46" i="8"/>
  <c r="G27" i="8"/>
  <c r="F14" i="41"/>
  <c r="F23" i="16" s="1"/>
  <c r="J14" i="41"/>
  <c r="J23" i="16" s="1"/>
  <c r="I14" i="41"/>
  <c r="I23" i="16" s="1"/>
  <c r="L14" i="41"/>
  <c r="L23" i="16" s="1"/>
  <c r="D14" i="41"/>
  <c r="D23" i="16" s="1"/>
  <c r="K14" i="41"/>
  <c r="K23" i="16" s="1"/>
  <c r="H14" i="41"/>
  <c r="H23" i="16" s="1"/>
  <c r="E14" i="41"/>
  <c r="E23" i="16" s="1"/>
  <c r="G14" i="41"/>
  <c r="G23" i="16" s="1"/>
  <c r="F38" i="8"/>
  <c r="J46" i="8"/>
  <c r="L49" i="9"/>
  <c r="L38" i="9"/>
  <c r="D30" i="9"/>
  <c r="D21" i="9"/>
  <c r="N50" i="8"/>
  <c r="D25" i="9"/>
  <c r="E46" i="8"/>
  <c r="E20" i="8"/>
  <c r="E43" i="8"/>
  <c r="E45" i="8"/>
  <c r="I40" i="9"/>
  <c r="P22" i="9"/>
  <c r="F29" i="9"/>
  <c r="S16" i="49"/>
  <c r="Q45" i="5" s="1"/>
  <c r="Q128" i="5" s="1"/>
  <c r="R178" i="50"/>
  <c r="Q34" i="9"/>
  <c r="P34" i="9"/>
  <c r="P34" i="6"/>
  <c r="O34" i="6"/>
  <c r="N49" i="9"/>
  <c r="O35" i="9"/>
  <c r="N35" i="9"/>
  <c r="P49" i="6"/>
  <c r="O49" i="6"/>
  <c r="J35" i="8"/>
  <c r="L30" i="8"/>
  <c r="K30" i="8"/>
  <c r="O75" i="5"/>
  <c r="O158" i="5" s="1"/>
  <c r="J45" i="9"/>
  <c r="E40" i="9"/>
  <c r="P31" i="6"/>
  <c r="O31" i="6"/>
  <c r="D52" i="8"/>
  <c r="K21" i="8"/>
  <c r="R35" i="49"/>
  <c r="P74" i="5" s="1"/>
  <c r="P157" i="5" s="1"/>
  <c r="R17" i="49"/>
  <c r="P47" i="5" s="1"/>
  <c r="P130" i="5" s="1"/>
  <c r="O47" i="5"/>
  <c r="O130" i="5" s="1"/>
  <c r="R207" i="50"/>
  <c r="H28" i="8"/>
  <c r="Q44" i="6"/>
  <c r="I42" i="9"/>
  <c r="H42" i="9"/>
  <c r="J33" i="9"/>
  <c r="L50" i="8"/>
  <c r="F46" i="8"/>
  <c r="O27" i="8"/>
  <c r="J22" i="8"/>
  <c r="O45" i="9"/>
  <c r="K35" i="9"/>
  <c r="L35" i="9"/>
  <c r="M26" i="9"/>
  <c r="H24" i="41"/>
  <c r="H33" i="16" s="1"/>
  <c r="G24" i="41"/>
  <c r="G33" i="16" s="1"/>
  <c r="D24" i="41"/>
  <c r="D33" i="16" s="1"/>
  <c r="K24" i="41"/>
  <c r="K33" i="16" s="1"/>
  <c r="F24" i="41"/>
  <c r="F33" i="16" s="1"/>
  <c r="E24" i="41"/>
  <c r="E33" i="16" s="1"/>
  <c r="J24" i="41"/>
  <c r="J33" i="16" s="1"/>
  <c r="I24" i="41"/>
  <c r="I33" i="16" s="1"/>
  <c r="L24" i="41"/>
  <c r="L33" i="16" s="1"/>
  <c r="M18" i="41"/>
  <c r="M27" i="16" s="1"/>
  <c r="M19" i="41"/>
  <c r="M28" i="16" s="1"/>
  <c r="E33" i="8"/>
  <c r="D33" i="8"/>
  <c r="E25" i="8"/>
  <c r="D25" i="8"/>
  <c r="D27" i="9"/>
  <c r="I48" i="9"/>
  <c r="E32" i="9"/>
  <c r="L46" i="6"/>
  <c r="K46" i="6"/>
  <c r="P56" i="6"/>
  <c r="O56" i="6"/>
  <c r="P39" i="8"/>
  <c r="O39" i="8"/>
  <c r="R19" i="49"/>
  <c r="P50" i="5" s="1"/>
  <c r="P133" i="5" s="1"/>
  <c r="O50" i="5"/>
  <c r="O133" i="5" s="1"/>
  <c r="Q173" i="50"/>
  <c r="Q183" i="50"/>
  <c r="Q69" i="4" s="1"/>
  <c r="Q190" i="4" s="1"/>
  <c r="D49" i="9"/>
  <c r="P46" i="9"/>
  <c r="O46" i="9"/>
  <c r="P27" i="9"/>
  <c r="D54" i="8"/>
  <c r="O52" i="6"/>
  <c r="P52" i="6"/>
  <c r="P93" i="4"/>
  <c r="P214" i="4" s="1"/>
  <c r="R29" i="47"/>
  <c r="K41" i="6"/>
  <c r="L41" i="6"/>
  <c r="I30" i="41"/>
  <c r="I39" i="16" s="1"/>
  <c r="J30" i="41"/>
  <c r="J39" i="16" s="1"/>
  <c r="H46" i="9"/>
  <c r="G46" i="9"/>
  <c r="L27" i="9"/>
  <c r="K27" i="9"/>
  <c r="F49" i="9"/>
  <c r="L43" i="9"/>
  <c r="K43" i="9"/>
  <c r="K32" i="6"/>
  <c r="L32" i="6"/>
  <c r="Q43" i="6"/>
  <c r="P47" i="6"/>
  <c r="O47" i="6"/>
  <c r="H31" i="8"/>
  <c r="G31" i="8"/>
  <c r="K38" i="8"/>
  <c r="J21" i="8"/>
  <c r="I21" i="8"/>
  <c r="O74" i="5"/>
  <c r="O157" i="5" s="1"/>
  <c r="N30" i="5"/>
  <c r="N113" i="5" s="1"/>
  <c r="O30" i="5"/>
  <c r="O113" i="5" s="1"/>
  <c r="J102" i="4"/>
  <c r="J223" i="4" s="1"/>
  <c r="R173" i="50"/>
  <c r="Q192" i="50"/>
  <c r="R197" i="50"/>
  <c r="Q30" i="6"/>
  <c r="J38" i="8"/>
  <c r="R21" i="47"/>
  <c r="Q33" i="6" s="1"/>
  <c r="K33" i="6"/>
  <c r="L33" i="6"/>
  <c r="M52" i="8"/>
  <c r="K36" i="41"/>
  <c r="K45" i="16" s="1"/>
  <c r="D37" i="41"/>
  <c r="D46" i="16" s="1"/>
  <c r="I36" i="41"/>
  <c r="I45" i="16" s="1"/>
  <c r="R40" i="42"/>
  <c r="R13" i="42"/>
  <c r="L71" i="43"/>
  <c r="P71" i="43" s="1"/>
  <c r="I33" i="9"/>
  <c r="Q35" i="9"/>
  <c r="O25" i="9"/>
  <c r="M48" i="9"/>
  <c r="P35" i="9"/>
  <c r="N25" i="9"/>
  <c r="O43" i="9"/>
  <c r="M33" i="9"/>
  <c r="L24" i="9"/>
  <c r="M43" i="9"/>
  <c r="D43" i="9"/>
  <c r="L22" i="6"/>
  <c r="K22" i="6"/>
  <c r="Q29" i="47"/>
  <c r="O45" i="6"/>
  <c r="P45" i="6"/>
  <c r="O29" i="6"/>
  <c r="P29" i="6"/>
  <c r="L43" i="8"/>
  <c r="L27" i="8"/>
  <c r="K51" i="8"/>
  <c r="J51" i="8"/>
  <c r="H33" i="8"/>
  <c r="D21" i="8"/>
  <c r="K37" i="8"/>
  <c r="K29" i="8"/>
  <c r="J53" i="8"/>
  <c r="J45" i="8"/>
  <c r="J29" i="8"/>
  <c r="I29" i="8"/>
  <c r="K23" i="8"/>
  <c r="R34" i="49"/>
  <c r="P69" i="5" s="1"/>
  <c r="P152" i="5" s="1"/>
  <c r="P45" i="5"/>
  <c r="P128" i="5" s="1"/>
  <c r="R8" i="49"/>
  <c r="P23" i="5" s="1"/>
  <c r="P106" i="5" s="1"/>
  <c r="O69" i="5"/>
  <c r="O152" i="5" s="1"/>
  <c r="O45" i="5"/>
  <c r="O128" i="5" s="1"/>
  <c r="O23" i="5"/>
  <c r="O106" i="5" s="1"/>
  <c r="R11" i="49"/>
  <c r="P32" i="5" s="1"/>
  <c r="P115" i="5" s="1"/>
  <c r="M111" i="4"/>
  <c r="M232" i="4" s="1"/>
  <c r="N50" i="4"/>
  <c r="N171" i="4" s="1"/>
  <c r="L131" i="4"/>
  <c r="L252" i="4" s="1"/>
  <c r="M112" i="4"/>
  <c r="M233" i="4" s="1"/>
  <c r="K116" i="4"/>
  <c r="K237" i="4" s="1"/>
  <c r="D430" i="50"/>
  <c r="R331" i="50" s="1"/>
  <c r="H30" i="41"/>
  <c r="H39" i="16" s="1"/>
  <c r="L30" i="41"/>
  <c r="L39" i="16" s="1"/>
  <c r="E102" i="4"/>
  <c r="E223" i="4" s="1"/>
  <c r="L112" i="4"/>
  <c r="L233" i="4" s="1"/>
  <c r="G207" i="50"/>
  <c r="Q53" i="8"/>
  <c r="G50" i="8"/>
  <c r="P205" i="50"/>
  <c r="P91" i="4" s="1"/>
  <c r="P212" i="4" s="1"/>
  <c r="D27" i="8"/>
  <c r="M121" i="4"/>
  <c r="M242" i="4" s="1"/>
  <c r="Q182" i="50"/>
  <c r="G43" i="8"/>
  <c r="O43" i="8"/>
  <c r="P192" i="50"/>
  <c r="P78" i="4" s="1"/>
  <c r="P199" i="4" s="1"/>
  <c r="P26" i="6"/>
  <c r="O26" i="6"/>
  <c r="O35" i="8"/>
  <c r="R25" i="47"/>
  <c r="Q37" i="6" s="1"/>
  <c r="L37" i="6"/>
  <c r="K37" i="6"/>
  <c r="Q48" i="9"/>
  <c r="I35" i="8"/>
  <c r="M54" i="8"/>
  <c r="I51" i="8"/>
  <c r="F47" i="8"/>
  <c r="N51" i="9"/>
  <c r="J41" i="9"/>
  <c r="I22" i="9"/>
  <c r="G34" i="8"/>
  <c r="G25" i="8"/>
  <c r="H40" i="8"/>
  <c r="F54" i="8"/>
  <c r="D53" i="9"/>
  <c r="G45" i="9"/>
  <c r="M34" i="9"/>
  <c r="E26" i="9"/>
  <c r="G13" i="41"/>
  <c r="G22" i="16" s="1"/>
  <c r="J13" i="41"/>
  <c r="J22" i="16" s="1"/>
  <c r="H13" i="41"/>
  <c r="H22" i="16" s="1"/>
  <c r="I13" i="41"/>
  <c r="I22" i="16" s="1"/>
  <c r="E37" i="8"/>
  <c r="E34" i="8"/>
  <c r="E30" i="8"/>
  <c r="I24" i="9"/>
  <c r="K46" i="9"/>
  <c r="M53" i="8"/>
  <c r="O35" i="6"/>
  <c r="P35" i="6"/>
  <c r="H23" i="8"/>
  <c r="G23" i="8"/>
  <c r="O48" i="5"/>
  <c r="O131" i="5" s="1"/>
  <c r="J29" i="9"/>
  <c r="I29" i="9"/>
  <c r="P42" i="9"/>
  <c r="Q42" i="9"/>
  <c r="I34" i="9"/>
  <c r="H34" i="9"/>
  <c r="M43" i="8"/>
  <c r="K48" i="9"/>
  <c r="K37" i="41"/>
  <c r="K46" i="16" s="1"/>
  <c r="M37" i="41"/>
  <c r="M46" i="16" s="1"/>
  <c r="R37" i="42"/>
  <c r="I25" i="9"/>
  <c r="H41" i="9"/>
  <c r="F48" i="9"/>
  <c r="E48" i="9"/>
  <c r="H35" i="9"/>
  <c r="F25" i="9"/>
  <c r="E43" i="9"/>
  <c r="Q23" i="6"/>
  <c r="O43" i="6"/>
  <c r="P43" i="6"/>
  <c r="O27" i="6"/>
  <c r="P27" i="6"/>
  <c r="K39" i="8"/>
  <c r="L35" i="8"/>
  <c r="K26" i="8"/>
  <c r="P49" i="8"/>
  <c r="H41" i="8"/>
  <c r="L29" i="8"/>
  <c r="K20" i="8"/>
  <c r="J52" i="8"/>
  <c r="J44" i="8"/>
  <c r="J20" i="8"/>
  <c r="R33" i="49"/>
  <c r="P68" i="5" s="1"/>
  <c r="P151" i="5" s="1"/>
  <c r="R15" i="49"/>
  <c r="P39" i="5" s="1"/>
  <c r="P122" i="5" s="1"/>
  <c r="P21" i="5"/>
  <c r="O68" i="5"/>
  <c r="O151" i="5" s="1"/>
  <c r="O39" i="5"/>
  <c r="O122" i="5" s="1"/>
  <c r="O21" i="5"/>
  <c r="R9" i="49"/>
  <c r="N121" i="4"/>
  <c r="N242" i="4" s="1"/>
  <c r="N36" i="4"/>
  <c r="N157" i="4" s="1"/>
  <c r="G111" i="4"/>
  <c r="G232" i="4" s="1"/>
  <c r="N116" i="4"/>
  <c r="N237" i="4" s="1"/>
  <c r="K97" i="4"/>
  <c r="K218" i="4" s="1"/>
  <c r="P66" i="43"/>
  <c r="D30" i="41"/>
  <c r="D39" i="16" s="1"/>
  <c r="N30" i="4"/>
  <c r="N151" i="4" s="1"/>
  <c r="E207" i="50"/>
  <c r="D207" i="50"/>
  <c r="Q51" i="8"/>
  <c r="R205" i="50"/>
  <c r="Q91" i="4" s="1"/>
  <c r="Q212" i="4" s="1"/>
  <c r="G49" i="8"/>
  <c r="Q43" i="8"/>
  <c r="R192" i="50"/>
  <c r="Q36" i="8"/>
  <c r="R37" i="47"/>
  <c r="Q49" i="6" s="1"/>
  <c r="K49" i="6"/>
  <c r="L49" i="6"/>
  <c r="J49" i="9"/>
  <c r="J42" i="8"/>
  <c r="G35" i="8"/>
  <c r="M34" i="8"/>
  <c r="P50" i="6"/>
  <c r="O50" i="6"/>
  <c r="N47" i="5"/>
  <c r="N130" i="5" s="1"/>
  <c r="N23" i="5"/>
  <c r="N106" i="5" s="1"/>
  <c r="F50" i="8"/>
  <c r="J34" i="8"/>
  <c r="O30" i="6"/>
  <c r="P30" i="6"/>
  <c r="R43" i="47"/>
  <c r="Q55" i="6" s="1"/>
  <c r="K55" i="6"/>
  <c r="L55" i="6"/>
  <c r="J26" i="9"/>
  <c r="J26" i="8"/>
  <c r="M21" i="8"/>
  <c r="M32" i="8"/>
  <c r="J39" i="8"/>
  <c r="N31" i="5"/>
  <c r="N114" i="5" s="1"/>
  <c r="M44" i="8"/>
  <c r="M26" i="8"/>
  <c r="O44" i="6"/>
  <c r="P44" i="6"/>
  <c r="N50" i="9"/>
  <c r="H30" i="9"/>
  <c r="P21" i="9"/>
  <c r="I36" i="8"/>
  <c r="Q50" i="6"/>
  <c r="F41" i="8"/>
  <c r="N48" i="5"/>
  <c r="N131" i="5" s="1"/>
  <c r="O34" i="8"/>
  <c r="M42" i="9"/>
  <c r="E34" i="9"/>
  <c r="M22" i="9"/>
  <c r="L22" i="9"/>
  <c r="N41" i="8"/>
  <c r="N40" i="5"/>
  <c r="N123" i="5" s="1"/>
  <c r="E50" i="8"/>
  <c r="E39" i="8"/>
  <c r="E35" i="8"/>
  <c r="G53" i="9"/>
  <c r="G30" i="9"/>
  <c r="I53" i="8"/>
  <c r="N37" i="9"/>
  <c r="E45" i="9"/>
  <c r="H51" i="9"/>
  <c r="G27" i="9"/>
  <c r="F27" i="9"/>
  <c r="I26" i="9"/>
  <c r="H26" i="9"/>
  <c r="N19" i="41"/>
  <c r="N28" i="16" s="1"/>
  <c r="N18" i="41"/>
  <c r="N27" i="16" s="1"/>
  <c r="K40" i="6"/>
  <c r="L40" i="6"/>
  <c r="P33" i="6"/>
  <c r="O33" i="6"/>
  <c r="H39" i="8"/>
  <c r="G39" i="8"/>
  <c r="K54" i="8"/>
  <c r="R10" i="49"/>
  <c r="P31" i="5"/>
  <c r="P114" i="5" s="1"/>
  <c r="F33" i="8"/>
  <c r="E37" i="41"/>
  <c r="E46" i="16" s="1"/>
  <c r="G35" i="9"/>
  <c r="F35" i="9"/>
  <c r="H36" i="41"/>
  <c r="H45" i="16" s="1"/>
  <c r="D44" i="8"/>
  <c r="H49" i="8"/>
  <c r="D29" i="8"/>
  <c r="Q41" i="8"/>
  <c r="P188" i="50"/>
  <c r="N207" i="50"/>
  <c r="N93" i="4" s="1"/>
  <c r="N214" i="4" s="1"/>
  <c r="G47" i="8"/>
  <c r="O38" i="6"/>
  <c r="P38" i="6"/>
  <c r="I27" i="8"/>
  <c r="N88" i="5"/>
  <c r="N171" i="5" s="1"/>
  <c r="R39" i="47"/>
  <c r="Q51" i="6" s="1"/>
  <c r="L51" i="6"/>
  <c r="K51" i="6"/>
  <c r="L25" i="9"/>
  <c r="M25" i="8"/>
  <c r="M42" i="8"/>
  <c r="L25" i="8"/>
  <c r="O36" i="6"/>
  <c r="P36" i="6"/>
  <c r="F50" i="9"/>
  <c r="H38" i="9"/>
  <c r="O29" i="9"/>
  <c r="H21" i="9"/>
  <c r="I25" i="8"/>
  <c r="N83" i="5"/>
  <c r="N166" i="5" s="1"/>
  <c r="F51" i="8"/>
  <c r="O33" i="8"/>
  <c r="K43" i="41"/>
  <c r="K52" i="16" s="1"/>
  <c r="D43" i="41"/>
  <c r="D52" i="16" s="1"/>
  <c r="L43" i="41"/>
  <c r="L52" i="16" s="1"/>
  <c r="F42" i="8"/>
  <c r="P54" i="8"/>
  <c r="N32" i="5"/>
  <c r="N115" i="5" s="1"/>
  <c r="E42" i="9"/>
  <c r="K32" i="9"/>
  <c r="E22" i="9"/>
  <c r="D22" i="9"/>
  <c r="N49" i="8"/>
  <c r="E24" i="8"/>
  <c r="E51" i="8"/>
  <c r="E32" i="8"/>
  <c r="E36" i="8"/>
  <c r="H22" i="9"/>
  <c r="K24" i="9"/>
  <c r="I32" i="9"/>
  <c r="J21" i="9"/>
  <c r="O38" i="9"/>
  <c r="O182" i="50"/>
  <c r="O68" i="4" s="1"/>
  <c r="O189" i="4" s="1"/>
  <c r="D449" i="50"/>
  <c r="P355" i="50" s="1"/>
  <c r="N199" i="50"/>
  <c r="I187" i="50"/>
  <c r="N205" i="50"/>
  <c r="N91" i="4" s="1"/>
  <c r="N212" i="4" s="1"/>
  <c r="H55" i="50"/>
  <c r="H23" i="50" s="1"/>
  <c r="K187" i="50"/>
  <c r="N178" i="50"/>
  <c r="N197" i="50"/>
  <c r="I55" i="50"/>
  <c r="I23" i="50" s="1"/>
  <c r="D339" i="50"/>
  <c r="D107" i="4" s="1"/>
  <c r="D228" i="4" s="1"/>
  <c r="D329" i="50"/>
  <c r="J363" i="50"/>
  <c r="J131" i="4" s="1"/>
  <c r="J252" i="4" s="1"/>
  <c r="I363" i="50"/>
  <c r="D363" i="50"/>
  <c r="D131" i="4" s="1"/>
  <c r="D252" i="4" s="1"/>
  <c r="I339" i="50"/>
  <c r="H363" i="50"/>
  <c r="G131" i="4" s="1"/>
  <c r="G252" i="4" s="1"/>
  <c r="I353" i="50"/>
  <c r="I121" i="4" s="1"/>
  <c r="I242" i="4" s="1"/>
  <c r="J344" i="50"/>
  <c r="J112" i="4" s="1"/>
  <c r="J233" i="4" s="1"/>
  <c r="E353" i="50"/>
  <c r="E121" i="4" s="1"/>
  <c r="E242" i="4" s="1"/>
  <c r="G344" i="50"/>
  <c r="G112" i="4" s="1"/>
  <c r="G233" i="4" s="1"/>
  <c r="I329" i="50"/>
  <c r="I97" i="4" s="1"/>
  <c r="I218" i="4" s="1"/>
  <c r="F363" i="50"/>
  <c r="F131" i="4" s="1"/>
  <c r="F252" i="4" s="1"/>
  <c r="G353" i="50"/>
  <c r="G121" i="4" s="1"/>
  <c r="G242" i="4" s="1"/>
  <c r="I344" i="50"/>
  <c r="J339" i="50"/>
  <c r="J107" i="4" s="1"/>
  <c r="J228" i="4" s="1"/>
  <c r="D334" i="50"/>
  <c r="D102" i="4" s="1"/>
  <c r="D223" i="4" s="1"/>
  <c r="D353" i="50"/>
  <c r="D121" i="4" s="1"/>
  <c r="D242" i="4" s="1"/>
  <c r="E344" i="50"/>
  <c r="E112" i="4" s="1"/>
  <c r="E233" i="4" s="1"/>
  <c r="H339" i="50"/>
  <c r="G329" i="50"/>
  <c r="G97" i="4" s="1"/>
  <c r="G218" i="4" s="1"/>
  <c r="G358" i="50"/>
  <c r="I348" i="50"/>
  <c r="J343" i="50"/>
  <c r="J111" i="4" s="1"/>
  <c r="J232" i="4" s="1"/>
  <c r="F339" i="50"/>
  <c r="F107" i="4" s="1"/>
  <c r="F228" i="4" s="1"/>
  <c r="E329" i="50"/>
  <c r="E97" i="4" s="1"/>
  <c r="E218" i="4" s="1"/>
  <c r="G334" i="50"/>
  <c r="G102" i="4" s="1"/>
  <c r="G223" i="4" s="1"/>
  <c r="H358" i="50"/>
  <c r="N192" i="50"/>
  <c r="J55" i="50"/>
  <c r="J23" i="50" s="1"/>
  <c r="E358" i="50"/>
  <c r="E126" i="4" s="1"/>
  <c r="E247" i="4" s="1"/>
  <c r="D358" i="50"/>
  <c r="J348" i="50"/>
  <c r="J116" i="4" s="1"/>
  <c r="J237" i="4" s="1"/>
  <c r="D444" i="50"/>
  <c r="Q347" i="50" s="1"/>
  <c r="D434" i="50"/>
  <c r="R336" i="50" s="1"/>
  <c r="G55" i="50"/>
  <c r="G23" i="50" s="1"/>
  <c r="G35" i="4" s="1"/>
  <c r="K55" i="50"/>
  <c r="K23" i="50" s="1"/>
  <c r="K35" i="4" s="1"/>
  <c r="G348" i="50"/>
  <c r="G116" i="4" s="1"/>
  <c r="G237" i="4" s="1"/>
  <c r="F348" i="50"/>
  <c r="E343" i="50"/>
  <c r="E111" i="4" s="1"/>
  <c r="E232" i="4" s="1"/>
  <c r="D454" i="50"/>
  <c r="P361" i="50" s="1"/>
  <c r="I334" i="50"/>
  <c r="I102" i="4" s="1"/>
  <c r="I223" i="4" s="1"/>
  <c r="D343" i="50"/>
  <c r="I358" i="50"/>
  <c r="I126" i="4" s="1"/>
  <c r="I247" i="4" s="1"/>
  <c r="E44" i="41"/>
  <c r="E53" i="16" s="1"/>
  <c r="G44" i="41"/>
  <c r="G53" i="16" s="1"/>
  <c r="F44" i="41"/>
  <c r="F53" i="16" s="1"/>
  <c r="E36" i="41"/>
  <c r="E45" i="16" s="1"/>
  <c r="G36" i="41"/>
  <c r="G45" i="16" s="1"/>
  <c r="F36" i="41"/>
  <c r="F45" i="16" s="1"/>
  <c r="L40" i="41"/>
  <c r="L49" i="16" s="1"/>
  <c r="I40" i="41"/>
  <c r="I49" i="16" s="1"/>
  <c r="H40" i="41"/>
  <c r="H49" i="16" s="1"/>
  <c r="G40" i="41"/>
  <c r="G49" i="16" s="1"/>
  <c r="J40" i="41"/>
  <c r="J49" i="16" s="1"/>
  <c r="F40" i="41"/>
  <c r="F49" i="16" s="1"/>
  <c r="E40" i="41"/>
  <c r="E49" i="16" s="1"/>
  <c r="K40" i="41"/>
  <c r="K49" i="16" s="1"/>
  <c r="R35" i="42"/>
  <c r="R23" i="42"/>
  <c r="R21" i="42"/>
  <c r="R31" i="42"/>
  <c r="R29" i="42"/>
  <c r="R34" i="42"/>
  <c r="R8" i="42"/>
  <c r="P77" i="42"/>
  <c r="N91" i="42"/>
  <c r="Q91" i="42" s="1"/>
  <c r="Q89" i="42"/>
  <c r="R26" i="42"/>
  <c r="R12" i="42"/>
  <c r="R18" i="42"/>
  <c r="R24" i="42"/>
  <c r="D89" i="42"/>
  <c r="D91" i="42" s="1"/>
  <c r="R9" i="42"/>
  <c r="R22" i="42"/>
  <c r="R20" i="42"/>
  <c r="R41" i="42"/>
  <c r="O103" i="42"/>
  <c r="O15" i="42" s="1"/>
  <c r="R16" i="42"/>
  <c r="R17" i="42"/>
  <c r="R30" i="42"/>
  <c r="R28" i="42"/>
  <c r="J15" i="42"/>
  <c r="R39" i="42"/>
  <c r="I89" i="42"/>
  <c r="I91" i="42" s="1"/>
  <c r="H89" i="42"/>
  <c r="H91" i="42" s="1"/>
  <c r="R25" i="42"/>
  <c r="R38" i="42"/>
  <c r="P89" i="42"/>
  <c r="E89" i="42"/>
  <c r="R32" i="42"/>
  <c r="R15" i="42"/>
  <c r="R10" i="42"/>
  <c r="R42" i="42"/>
  <c r="H32" i="43"/>
  <c r="I24" i="43"/>
  <c r="I37" i="13" s="1"/>
  <c r="I82" i="13" s="1"/>
  <c r="L56" i="43"/>
  <c r="P56" i="43" s="1"/>
  <c r="P69" i="43"/>
  <c r="I13" i="43"/>
  <c r="I26" i="13" s="1"/>
  <c r="I71" i="13" s="1"/>
  <c r="I32" i="43"/>
  <c r="I45" i="13" s="1"/>
  <c r="I90" i="13" s="1"/>
  <c r="R354" i="50"/>
  <c r="Q354" i="50"/>
  <c r="P354" i="50"/>
  <c r="R329" i="50"/>
  <c r="P329" i="50"/>
  <c r="P97" i="4" s="1"/>
  <c r="Q329" i="50"/>
  <c r="R355" i="50"/>
  <c r="G199" i="50"/>
  <c r="G187" i="50"/>
  <c r="D452" i="50"/>
  <c r="F178" i="50"/>
  <c r="D456" i="50"/>
  <c r="O187" i="50"/>
  <c r="O199" i="50"/>
  <c r="O85" i="4" s="1"/>
  <c r="O206" i="4" s="1"/>
  <c r="O173" i="50"/>
  <c r="O59" i="4" s="1"/>
  <c r="O192" i="50"/>
  <c r="O78" i="4" s="1"/>
  <c r="O199" i="4" s="1"/>
  <c r="O188" i="50"/>
  <c r="O197" i="50"/>
  <c r="O83" i="4" s="1"/>
  <c r="O204" i="4" s="1"/>
  <c r="O178" i="50"/>
  <c r="O64" i="4" s="1"/>
  <c r="O185" i="4" s="1"/>
  <c r="O183" i="50"/>
  <c r="O69" i="4" s="1"/>
  <c r="O190" i="4" s="1"/>
  <c r="F173" i="50"/>
  <c r="D441" i="50"/>
  <c r="D445" i="50"/>
  <c r="R60" i="50"/>
  <c r="R43" i="50" s="1"/>
  <c r="Q60" i="50"/>
  <c r="Q43" i="50" s="1"/>
  <c r="P60" i="50"/>
  <c r="P43" i="50" s="1"/>
  <c r="O55" i="4" s="1"/>
  <c r="O176" i="4" s="1"/>
  <c r="Q332" i="50"/>
  <c r="P332" i="50"/>
  <c r="R332" i="50"/>
  <c r="K199" i="50"/>
  <c r="D439" i="50"/>
  <c r="D451" i="50"/>
  <c r="D443" i="50"/>
  <c r="R59" i="50"/>
  <c r="R38" i="50" s="1"/>
  <c r="Q59" i="50"/>
  <c r="Q38" i="50" s="1"/>
  <c r="P59" i="50"/>
  <c r="P38" i="50" s="1"/>
  <c r="O50" i="4" s="1"/>
  <c r="O171" i="4" s="1"/>
  <c r="D433" i="50"/>
  <c r="K60" i="50"/>
  <c r="K43" i="50" s="1"/>
  <c r="I60" i="50"/>
  <c r="I43" i="50" s="1"/>
  <c r="H60" i="50"/>
  <c r="H43" i="50" s="1"/>
  <c r="H55" i="4" s="1"/>
  <c r="G60" i="50"/>
  <c r="G43" i="50" s="1"/>
  <c r="L60" i="50"/>
  <c r="L43" i="50" s="1"/>
  <c r="J60" i="50"/>
  <c r="J43" i="50" s="1"/>
  <c r="D60" i="50"/>
  <c r="D43" i="50" s="1"/>
  <c r="M60" i="50"/>
  <c r="M43" i="50" s="1"/>
  <c r="M55" i="4" s="1"/>
  <c r="M176" i="4" s="1"/>
  <c r="E60" i="50"/>
  <c r="E43" i="50" s="1"/>
  <c r="E55" i="4" s="1"/>
  <c r="E176" i="4" s="1"/>
  <c r="D455" i="50"/>
  <c r="Q58" i="50"/>
  <c r="Q33" i="50" s="1"/>
  <c r="R58" i="50"/>
  <c r="R33" i="50" s="1"/>
  <c r="P58" i="50"/>
  <c r="P33" i="50" s="1"/>
  <c r="D437" i="50"/>
  <c r="E173" i="50"/>
  <c r="P340" i="50"/>
  <c r="R340" i="50"/>
  <c r="Q340" i="50"/>
  <c r="Q361" i="50"/>
  <c r="R361" i="50"/>
  <c r="M54" i="50"/>
  <c r="H54" i="50"/>
  <c r="G54" i="50"/>
  <c r="D54" i="50"/>
  <c r="D19" i="50" s="1"/>
  <c r="D31" i="4" s="1"/>
  <c r="D152" i="4" s="1"/>
  <c r="J54" i="50"/>
  <c r="I54" i="50"/>
  <c r="K54" i="50"/>
  <c r="L54" i="50"/>
  <c r="J188" i="50"/>
  <c r="M173" i="50"/>
  <c r="D432" i="50"/>
  <c r="N7" i="50"/>
  <c r="N188" i="50"/>
  <c r="N187" i="50"/>
  <c r="K52" i="50"/>
  <c r="K14" i="50" s="1"/>
  <c r="J52" i="50"/>
  <c r="J14" i="50" s="1"/>
  <c r="I52" i="50"/>
  <c r="I14" i="50" s="1"/>
  <c r="H52" i="50"/>
  <c r="H14" i="50" s="1"/>
  <c r="G52" i="50"/>
  <c r="G14" i="50" s="1"/>
  <c r="M52" i="50"/>
  <c r="M14" i="50" s="1"/>
  <c r="M26" i="4" s="1"/>
  <c r="M147" i="4" s="1"/>
  <c r="D52" i="50"/>
  <c r="D14" i="50" s="1"/>
  <c r="L52" i="50"/>
  <c r="L14" i="50" s="1"/>
  <c r="E52" i="50"/>
  <c r="E14" i="50" s="1"/>
  <c r="F52" i="50"/>
  <c r="F14" i="50" s="1"/>
  <c r="N183" i="50"/>
  <c r="P53" i="50"/>
  <c r="P18" i="50" s="1"/>
  <c r="R53" i="50"/>
  <c r="R18" i="50" s="1"/>
  <c r="Q53" i="50"/>
  <c r="Q18" i="50" s="1"/>
  <c r="Q30" i="4" s="1"/>
  <c r="Q151" i="4" s="1"/>
  <c r="J59" i="50"/>
  <c r="J38" i="50" s="1"/>
  <c r="E59" i="50"/>
  <c r="E38" i="50" s="1"/>
  <c r="M59" i="50"/>
  <c r="M38" i="50" s="1"/>
  <c r="M50" i="4" s="1"/>
  <c r="M171" i="4" s="1"/>
  <c r="D59" i="50"/>
  <c r="D38" i="50" s="1"/>
  <c r="L59" i="50"/>
  <c r="L38" i="50" s="1"/>
  <c r="H59" i="50"/>
  <c r="H38" i="50" s="1"/>
  <c r="G59" i="50"/>
  <c r="G38" i="50" s="1"/>
  <c r="I59" i="50"/>
  <c r="I38" i="50" s="1"/>
  <c r="K59" i="50"/>
  <c r="K38" i="50" s="1"/>
  <c r="Q350" i="50"/>
  <c r="R350" i="50"/>
  <c r="P350" i="50"/>
  <c r="G173" i="50"/>
  <c r="D453" i="50"/>
  <c r="D429" i="50"/>
  <c r="D435" i="50"/>
  <c r="L197" i="50"/>
  <c r="E54" i="50"/>
  <c r="D442" i="50"/>
  <c r="P57" i="50"/>
  <c r="P28" i="50" s="1"/>
  <c r="R57" i="50"/>
  <c r="R28" i="50" s="1"/>
  <c r="Q57" i="50"/>
  <c r="Q28" i="50" s="1"/>
  <c r="F59" i="50"/>
  <c r="F38" i="50" s="1"/>
  <c r="F50" i="4" s="1"/>
  <c r="I58" i="50"/>
  <c r="I33" i="50" s="1"/>
  <c r="L58" i="50"/>
  <c r="L33" i="50" s="1"/>
  <c r="K58" i="50"/>
  <c r="K33" i="50" s="1"/>
  <c r="J58" i="50"/>
  <c r="J33" i="50" s="1"/>
  <c r="H58" i="50"/>
  <c r="H33" i="50" s="1"/>
  <c r="E58" i="50"/>
  <c r="E33" i="50" s="1"/>
  <c r="M58" i="50"/>
  <c r="M33" i="50" s="1"/>
  <c r="M45" i="4" s="1"/>
  <c r="M166" i="4" s="1"/>
  <c r="D58" i="50"/>
  <c r="D33" i="50" s="1"/>
  <c r="G58" i="50"/>
  <c r="G33" i="50" s="1"/>
  <c r="G45" i="4" s="1"/>
  <c r="F58" i="50"/>
  <c r="F33" i="50" s="1"/>
  <c r="N173" i="50"/>
  <c r="N59" i="4" s="1"/>
  <c r="N180" i="4" s="1"/>
  <c r="R9" i="50"/>
  <c r="P51" i="50"/>
  <c r="P9" i="50" s="1"/>
  <c r="Q51" i="50"/>
  <c r="Q9" i="50" s="1"/>
  <c r="R342" i="50"/>
  <c r="P342" i="50"/>
  <c r="Q342" i="50"/>
  <c r="K173" i="50"/>
  <c r="D450" i="50"/>
  <c r="D447" i="50"/>
  <c r="Q54" i="50"/>
  <c r="P54" i="50"/>
  <c r="R54" i="50"/>
  <c r="L53" i="50"/>
  <c r="L18" i="50" s="1"/>
  <c r="D53" i="50"/>
  <c r="D18" i="50" s="1"/>
  <c r="E53" i="50"/>
  <c r="E18" i="50" s="1"/>
  <c r="E30" i="4" s="1"/>
  <c r="E151" i="4" s="1"/>
  <c r="M53" i="50"/>
  <c r="M18" i="50" s="1"/>
  <c r="M30" i="4" s="1"/>
  <c r="M151" i="4" s="1"/>
  <c r="K53" i="50"/>
  <c r="K18" i="50" s="1"/>
  <c r="J53" i="50"/>
  <c r="J18" i="50" s="1"/>
  <c r="G53" i="50"/>
  <c r="G18" i="50" s="1"/>
  <c r="I53" i="50"/>
  <c r="I18" i="50" s="1"/>
  <c r="H53" i="50"/>
  <c r="H18" i="50" s="1"/>
  <c r="G56" i="50"/>
  <c r="G24" i="50" s="1"/>
  <c r="E56" i="50"/>
  <c r="E24" i="50" s="1"/>
  <c r="E36" i="4" s="1"/>
  <c r="E157" i="4" s="1"/>
  <c r="M56" i="50"/>
  <c r="M24" i="50" s="1"/>
  <c r="M36" i="4" s="1"/>
  <c r="M157" i="4" s="1"/>
  <c r="D56" i="50"/>
  <c r="D24" i="50" s="1"/>
  <c r="L56" i="50"/>
  <c r="L24" i="50" s="1"/>
  <c r="K56" i="50"/>
  <c r="K24" i="50" s="1"/>
  <c r="K36" i="4" s="1"/>
  <c r="H56" i="50"/>
  <c r="H24" i="50" s="1"/>
  <c r="J56" i="50"/>
  <c r="J24" i="50" s="1"/>
  <c r="I56" i="50"/>
  <c r="I24" i="50" s="1"/>
  <c r="I36" i="4" s="1"/>
  <c r="D436" i="50"/>
  <c r="L205" i="50"/>
  <c r="D205" i="50"/>
  <c r="J197" i="50"/>
  <c r="I192" i="50"/>
  <c r="H188" i="50"/>
  <c r="F183" i="50"/>
  <c r="M182" i="50"/>
  <c r="M68" i="4" s="1"/>
  <c r="M189" i="4" s="1"/>
  <c r="E182" i="50"/>
  <c r="L178" i="50"/>
  <c r="D178" i="50"/>
  <c r="H205" i="50"/>
  <c r="F197" i="50"/>
  <c r="M192" i="50"/>
  <c r="E192" i="50"/>
  <c r="L188" i="50"/>
  <c r="D188" i="50"/>
  <c r="J183" i="50"/>
  <c r="I182" i="50"/>
  <c r="H178" i="50"/>
  <c r="K192" i="50"/>
  <c r="G182" i="50"/>
  <c r="I205" i="50"/>
  <c r="J199" i="50"/>
  <c r="J85" i="4" s="1"/>
  <c r="J206" i="4" s="1"/>
  <c r="M197" i="50"/>
  <c r="M83" i="4" s="1"/>
  <c r="M204" i="4" s="1"/>
  <c r="E188" i="50"/>
  <c r="F187" i="50"/>
  <c r="F73" i="4" s="1"/>
  <c r="F194" i="4" s="1"/>
  <c r="I183" i="50"/>
  <c r="K182" i="50"/>
  <c r="M178" i="50"/>
  <c r="M64" i="4" s="1"/>
  <c r="M185" i="4" s="1"/>
  <c r="G205" i="50"/>
  <c r="G91" i="4" s="1"/>
  <c r="G212" i="4" s="1"/>
  <c r="I199" i="50"/>
  <c r="I85" i="4" s="1"/>
  <c r="I206" i="4" s="1"/>
  <c r="K197" i="50"/>
  <c r="K83" i="4" s="1"/>
  <c r="K204" i="4" s="1"/>
  <c r="E187" i="50"/>
  <c r="G183" i="50"/>
  <c r="J182" i="50"/>
  <c r="K178" i="50"/>
  <c r="K188" i="50"/>
  <c r="E205" i="50"/>
  <c r="E91" i="4" s="1"/>
  <c r="E212" i="4" s="1"/>
  <c r="H199" i="50"/>
  <c r="H85" i="4" s="1"/>
  <c r="H206" i="4" s="1"/>
  <c r="I197" i="50"/>
  <c r="I83" i="4" s="1"/>
  <c r="I204" i="4" s="1"/>
  <c r="L192" i="50"/>
  <c r="D187" i="50"/>
  <c r="E183" i="50"/>
  <c r="H182" i="50"/>
  <c r="J178" i="50"/>
  <c r="J64" i="4" s="1"/>
  <c r="J185" i="4" s="1"/>
  <c r="L173" i="50"/>
  <c r="F199" i="50"/>
  <c r="H197" i="50"/>
  <c r="H83" i="4" s="1"/>
  <c r="H204" i="4" s="1"/>
  <c r="J192" i="50"/>
  <c r="M188" i="50"/>
  <c r="D183" i="50"/>
  <c r="D69" i="4" s="1"/>
  <c r="D190" i="4" s="1"/>
  <c r="F182" i="50"/>
  <c r="I178" i="50"/>
  <c r="J173" i="50"/>
  <c r="G197" i="50"/>
  <c r="H192" i="50"/>
  <c r="K205" i="50"/>
  <c r="K91" i="4" s="1"/>
  <c r="K212" i="4" s="1"/>
  <c r="F192" i="50"/>
  <c r="G188" i="50"/>
  <c r="J187" i="50"/>
  <c r="L183" i="50"/>
  <c r="L69" i="4" s="1"/>
  <c r="L190" i="4" s="1"/>
  <c r="J205" i="50"/>
  <c r="L199" i="50"/>
  <c r="L85" i="4" s="1"/>
  <c r="L206" i="4" s="1"/>
  <c r="D192" i="50"/>
  <c r="D78" i="4" s="1"/>
  <c r="D199" i="4" s="1"/>
  <c r="F188" i="50"/>
  <c r="H187" i="50"/>
  <c r="K183" i="50"/>
  <c r="L182" i="50"/>
  <c r="D173" i="50"/>
  <c r="D59" i="4" s="1"/>
  <c r="D180" i="4" s="1"/>
  <c r="M187" i="50"/>
  <c r="G178" i="50"/>
  <c r="G64" i="4" s="1"/>
  <c r="G185" i="4" s="1"/>
  <c r="L187" i="50"/>
  <c r="L73" i="4" s="1"/>
  <c r="L194" i="4" s="1"/>
  <c r="E178" i="50"/>
  <c r="G192" i="50"/>
  <c r="I188" i="50"/>
  <c r="M205" i="50"/>
  <c r="I173" i="50"/>
  <c r="I59" i="4" s="1"/>
  <c r="I180" i="4" s="1"/>
  <c r="M183" i="50"/>
  <c r="H173" i="50"/>
  <c r="D182" i="50"/>
  <c r="D68" i="4" s="1"/>
  <c r="D189" i="4" s="1"/>
  <c r="E197" i="50"/>
  <c r="D83" i="4" s="1"/>
  <c r="D204" i="4" s="1"/>
  <c r="H183" i="50"/>
  <c r="P336" i="50"/>
  <c r="H57" i="50"/>
  <c r="H28" i="50" s="1"/>
  <c r="I57" i="50"/>
  <c r="I28" i="50" s="1"/>
  <c r="G57" i="50"/>
  <c r="G28" i="50" s="1"/>
  <c r="E57" i="50"/>
  <c r="E28" i="50" s="1"/>
  <c r="E40" i="4" s="1"/>
  <c r="E161" i="4" s="1"/>
  <c r="K57" i="50"/>
  <c r="K28" i="50" s="1"/>
  <c r="J57" i="50"/>
  <c r="J28" i="50" s="1"/>
  <c r="L57" i="50"/>
  <c r="L28" i="50" s="1"/>
  <c r="D57" i="50"/>
  <c r="D28" i="50" s="1"/>
  <c r="M57" i="50"/>
  <c r="M28" i="50" s="1"/>
  <c r="M40" i="4" s="1"/>
  <c r="M161" i="4" s="1"/>
  <c r="Q56" i="50"/>
  <c r="Q24" i="50" s="1"/>
  <c r="P56" i="50"/>
  <c r="P24" i="50" s="1"/>
  <c r="R56" i="50"/>
  <c r="R24" i="50" s="1"/>
  <c r="J51" i="50"/>
  <c r="J9" i="50" s="1"/>
  <c r="G51" i="50"/>
  <c r="G9" i="50" s="1"/>
  <c r="E51" i="50"/>
  <c r="E9" i="50" s="1"/>
  <c r="E21" i="4" s="1"/>
  <c r="E142" i="4" s="1"/>
  <c r="M51" i="50"/>
  <c r="M9" i="50" s="1"/>
  <c r="M21" i="4" s="1"/>
  <c r="M142" i="4" s="1"/>
  <c r="D51" i="50"/>
  <c r="D9" i="50" s="1"/>
  <c r="I51" i="50"/>
  <c r="I9" i="50" s="1"/>
  <c r="H51" i="50"/>
  <c r="H9" i="50" s="1"/>
  <c r="L51" i="50"/>
  <c r="L9" i="50" s="1"/>
  <c r="K51" i="50"/>
  <c r="K9" i="50" s="1"/>
  <c r="P331" i="50"/>
  <c r="R55" i="50"/>
  <c r="R23" i="50" s="1"/>
  <c r="Q55" i="50"/>
  <c r="Q23" i="50" s="1"/>
  <c r="P55" i="50"/>
  <c r="P23" i="50" s="1"/>
  <c r="P35" i="4" s="1"/>
  <c r="P156" i="4" s="1"/>
  <c r="R52" i="50"/>
  <c r="R14" i="50" s="1"/>
  <c r="Q52" i="50"/>
  <c r="Q14" i="50" s="1"/>
  <c r="P52" i="50"/>
  <c r="P14" i="50" s="1"/>
  <c r="P26" i="4" s="1"/>
  <c r="P147" i="4" s="1"/>
  <c r="S7" i="49"/>
  <c r="Q21" i="5" s="1"/>
  <c r="R32" i="49"/>
  <c r="P59" i="5" s="1"/>
  <c r="P6" i="49"/>
  <c r="R28" i="47"/>
  <c r="Q28" i="47"/>
  <c r="P28" i="47"/>
  <c r="R10" i="47"/>
  <c r="Q10" i="47"/>
  <c r="P10" i="47"/>
  <c r="R34" i="47"/>
  <c r="Q34" i="47"/>
  <c r="P34" i="47"/>
  <c r="R20" i="47"/>
  <c r="Q20" i="47"/>
  <c r="P20" i="47"/>
  <c r="R42" i="47"/>
  <c r="Q42" i="47"/>
  <c r="P42" i="47"/>
  <c r="R36" i="47"/>
  <c r="Q36" i="47"/>
  <c r="P36" i="47"/>
  <c r="P63" i="43"/>
  <c r="I23" i="43"/>
  <c r="I36" i="13" s="1"/>
  <c r="I81" i="13" s="1"/>
  <c r="P72" i="43"/>
  <c r="I41" i="43"/>
  <c r="I54" i="13" s="1"/>
  <c r="I99" i="13" s="1"/>
  <c r="I10" i="43"/>
  <c r="I23" i="13" s="1"/>
  <c r="I68" i="13" s="1"/>
  <c r="L68" i="43"/>
  <c r="H34" i="43" s="1"/>
  <c r="L65" i="43"/>
  <c r="H26" i="43" s="1"/>
  <c r="L59" i="43"/>
  <c r="H18" i="43" s="1"/>
  <c r="L57" i="43"/>
  <c r="H11" i="43" s="1"/>
  <c r="L70" i="43"/>
  <c r="L60" i="43"/>
  <c r="H19" i="43" s="1"/>
  <c r="H13" i="43"/>
  <c r="H35" i="43"/>
  <c r="H48" i="13" s="1"/>
  <c r="H93" i="13" s="1"/>
  <c r="G6" i="43"/>
  <c r="G32" i="43" s="1"/>
  <c r="H41" i="43"/>
  <c r="H24" i="43"/>
  <c r="H27" i="43"/>
  <c r="H40" i="13" s="1"/>
  <c r="H85" i="13" s="1"/>
  <c r="H40" i="43"/>
  <c r="H23" i="43"/>
  <c r="L62" i="43"/>
  <c r="H21" i="43" s="1"/>
  <c r="L73" i="43"/>
  <c r="H42" i="43" s="1"/>
  <c r="M38" i="42"/>
  <c r="M30" i="42"/>
  <c r="M22" i="42"/>
  <c r="M39" i="42"/>
  <c r="M14" i="42"/>
  <c r="M7" i="42"/>
  <c r="M40" i="42"/>
  <c r="M32" i="42"/>
  <c r="M8" i="42"/>
  <c r="M41" i="42"/>
  <c r="M33" i="42"/>
  <c r="M25" i="42"/>
  <c r="M9" i="42"/>
  <c r="M42" i="42"/>
  <c r="M34" i="42"/>
  <c r="M36" i="42"/>
  <c r="M28" i="42"/>
  <c r="M20" i="42"/>
  <c r="M12" i="42"/>
  <c r="M35" i="42"/>
  <c r="M19" i="42"/>
  <c r="M37" i="42"/>
  <c r="M11" i="42"/>
  <c r="M13" i="42"/>
  <c r="M21" i="42"/>
  <c r="M27" i="42"/>
  <c r="M29" i="42"/>
  <c r="M16" i="42"/>
  <c r="M23" i="42"/>
  <c r="M26" i="42"/>
  <c r="M18" i="42"/>
  <c r="M17" i="42"/>
  <c r="M24" i="42"/>
  <c r="M10" i="42"/>
  <c r="O40" i="42"/>
  <c r="O32" i="42"/>
  <c r="O24" i="42"/>
  <c r="O8" i="42"/>
  <c r="O41" i="42"/>
  <c r="O33" i="42"/>
  <c r="O25" i="42"/>
  <c r="O9" i="42"/>
  <c r="O42" i="42"/>
  <c r="O34" i="42"/>
  <c r="O18" i="42"/>
  <c r="O10" i="42"/>
  <c r="O35" i="42"/>
  <c r="O27" i="42"/>
  <c r="O19" i="42"/>
  <c r="O11" i="42"/>
  <c r="O36" i="42"/>
  <c r="O28" i="42"/>
  <c r="O38" i="42"/>
  <c r="O30" i="42"/>
  <c r="O37" i="42"/>
  <c r="O23" i="42"/>
  <c r="O39" i="42"/>
  <c r="O7" i="42"/>
  <c r="O21" i="42"/>
  <c r="O29" i="42"/>
  <c r="O31" i="42"/>
  <c r="O26" i="42"/>
  <c r="O14" i="42"/>
  <c r="O20" i="42"/>
  <c r="O22" i="42"/>
  <c r="O16" i="42"/>
  <c r="O13" i="42"/>
  <c r="O12" i="42"/>
  <c r="J27" i="42"/>
  <c r="J19" i="42"/>
  <c r="J11" i="42"/>
  <c r="J36" i="42"/>
  <c r="J28" i="42"/>
  <c r="J20" i="42"/>
  <c r="J12" i="42"/>
  <c r="J37" i="42"/>
  <c r="J29" i="42"/>
  <c r="J21" i="42"/>
  <c r="J13" i="42"/>
  <c r="J38" i="42"/>
  <c r="J30" i="42"/>
  <c r="J22" i="42"/>
  <c r="J39" i="42"/>
  <c r="J23" i="42"/>
  <c r="J14" i="42"/>
  <c r="J7" i="42"/>
  <c r="J33" i="42"/>
  <c r="J25" i="42"/>
  <c r="J9" i="42"/>
  <c r="J16" i="42"/>
  <c r="J32" i="42"/>
  <c r="J18" i="42"/>
  <c r="J24" i="42"/>
  <c r="J34" i="42"/>
  <c r="J26" i="42"/>
  <c r="J40" i="42"/>
  <c r="J8" i="42"/>
  <c r="J42" i="42"/>
  <c r="J10" i="42"/>
  <c r="J41" i="42"/>
  <c r="Q77" i="42"/>
  <c r="M31" i="42"/>
  <c r="P91" i="42"/>
  <c r="J17" i="42"/>
  <c r="F91" i="42"/>
  <c r="O17" i="42"/>
  <c r="L103" i="42"/>
  <c r="L15" i="42" s="1"/>
  <c r="L28" i="15" s="1"/>
  <c r="K103" i="42"/>
  <c r="N39" i="41"/>
  <c r="N48" i="16" s="1"/>
  <c r="N36" i="41"/>
  <c r="N45" i="16" s="1"/>
  <c r="N32" i="41"/>
  <c r="N41" i="16" s="1"/>
  <c r="N24" i="41"/>
  <c r="N33" i="16" s="1"/>
  <c r="N45" i="41"/>
  <c r="N54" i="16" s="1"/>
  <c r="N41" i="41"/>
  <c r="N50" i="16" s="1"/>
  <c r="N37" i="41"/>
  <c r="N46" i="16" s="1"/>
  <c r="N33" i="41"/>
  <c r="N42" i="16" s="1"/>
  <c r="N29" i="41"/>
  <c r="N38" i="16" s="1"/>
  <c r="N25" i="41"/>
  <c r="N34" i="16" s="1"/>
  <c r="N21" i="41"/>
  <c r="N30" i="16" s="1"/>
  <c r="N17" i="41"/>
  <c r="N26" i="16" s="1"/>
  <c r="N13" i="41"/>
  <c r="N22" i="16" s="1"/>
  <c r="N43" i="41"/>
  <c r="N52" i="16" s="1"/>
  <c r="N35" i="41"/>
  <c r="N44" i="16" s="1"/>
  <c r="N27" i="41"/>
  <c r="N36" i="16" s="1"/>
  <c r="N44" i="41"/>
  <c r="N53" i="16" s="1"/>
  <c r="N40" i="41"/>
  <c r="N49" i="16" s="1"/>
  <c r="N15" i="41"/>
  <c r="N24" i="16" s="1"/>
  <c r="N46" i="41"/>
  <c r="N55" i="16" s="1"/>
  <c r="N42" i="41"/>
  <c r="N51" i="16" s="1"/>
  <c r="N38" i="41"/>
  <c r="N47" i="16" s="1"/>
  <c r="N34" i="41"/>
  <c r="N43" i="16" s="1"/>
  <c r="N30" i="41"/>
  <c r="N39" i="16" s="1"/>
  <c r="N26" i="41"/>
  <c r="N35" i="16" s="1"/>
  <c r="N22" i="41"/>
  <c r="N31" i="16" s="1"/>
  <c r="N14" i="41"/>
  <c r="N23" i="16" s="1"/>
  <c r="N11" i="41"/>
  <c r="N20" i="16" s="1"/>
  <c r="N28" i="41"/>
  <c r="N37" i="16" s="1"/>
  <c r="N31" i="41"/>
  <c r="N40" i="16" s="1"/>
  <c r="N23" i="41"/>
  <c r="N32" i="16" s="1"/>
  <c r="N20" i="41"/>
  <c r="N29" i="16" s="1"/>
  <c r="N16" i="41"/>
  <c r="N25" i="16" s="1"/>
  <c r="N12" i="41"/>
  <c r="N21" i="16" s="1"/>
  <c r="G41" i="41"/>
  <c r="G50" i="16" s="1"/>
  <c r="I41" i="41"/>
  <c r="I50" i="16" s="1"/>
  <c r="F41" i="41"/>
  <c r="F50" i="16" s="1"/>
  <c r="E41" i="41"/>
  <c r="E50" i="16" s="1"/>
  <c r="H41" i="41"/>
  <c r="H50" i="16" s="1"/>
  <c r="L41" i="41"/>
  <c r="L50" i="16" s="1"/>
  <c r="D41" i="41"/>
  <c r="D50" i="16" s="1"/>
  <c r="K41" i="41"/>
  <c r="K50" i="16" s="1"/>
  <c r="J41" i="41"/>
  <c r="J50" i="16" s="1"/>
  <c r="I38" i="41"/>
  <c r="I47" i="16" s="1"/>
  <c r="H38" i="41"/>
  <c r="H47" i="16" s="1"/>
  <c r="L38" i="41"/>
  <c r="L47" i="16" s="1"/>
  <c r="G38" i="41"/>
  <c r="G47" i="16" s="1"/>
  <c r="J38" i="41"/>
  <c r="J47" i="16" s="1"/>
  <c r="F38" i="41"/>
  <c r="F47" i="16" s="1"/>
  <c r="D38" i="41"/>
  <c r="D47" i="16" s="1"/>
  <c r="K38" i="41"/>
  <c r="K47" i="16" s="1"/>
  <c r="E38" i="41"/>
  <c r="E47" i="16" s="1"/>
  <c r="K39" i="41"/>
  <c r="K48" i="16" s="1"/>
  <c r="L39" i="41"/>
  <c r="L48" i="16" s="1"/>
  <c r="J39" i="41"/>
  <c r="J48" i="16" s="1"/>
  <c r="E39" i="41"/>
  <c r="E48" i="16" s="1"/>
  <c r="D39" i="41"/>
  <c r="D48" i="16" s="1"/>
  <c r="I39" i="41"/>
  <c r="I48" i="16" s="1"/>
  <c r="H39" i="41"/>
  <c r="H48" i="16" s="1"/>
  <c r="G39" i="41"/>
  <c r="G48" i="16" s="1"/>
  <c r="F39" i="41"/>
  <c r="F48" i="16" s="1"/>
  <c r="G33" i="41"/>
  <c r="G42" i="16" s="1"/>
  <c r="J33" i="41"/>
  <c r="J42" i="16" s="1"/>
  <c r="F33" i="41"/>
  <c r="F42" i="16" s="1"/>
  <c r="I33" i="41"/>
  <c r="I42" i="16" s="1"/>
  <c r="E33" i="41"/>
  <c r="E42" i="16" s="1"/>
  <c r="H33" i="41"/>
  <c r="H42" i="16" s="1"/>
  <c r="L33" i="41"/>
  <c r="L42" i="16" s="1"/>
  <c r="D33" i="41"/>
  <c r="D42" i="16" s="1"/>
  <c r="K33" i="41"/>
  <c r="K42" i="16" s="1"/>
  <c r="K23" i="41"/>
  <c r="K32" i="16" s="1"/>
  <c r="D23" i="41"/>
  <c r="D32" i="16" s="1"/>
  <c r="J23" i="41"/>
  <c r="J32" i="16" s="1"/>
  <c r="L23" i="41"/>
  <c r="L32" i="16" s="1"/>
  <c r="I23" i="41"/>
  <c r="I32" i="16" s="1"/>
  <c r="H23" i="41"/>
  <c r="H32" i="16" s="1"/>
  <c r="F23" i="41"/>
  <c r="F32" i="16" s="1"/>
  <c r="E23" i="41"/>
  <c r="E32" i="16" s="1"/>
  <c r="G23" i="41"/>
  <c r="G32" i="16" s="1"/>
  <c r="M39" i="41"/>
  <c r="M48" i="16" s="1"/>
  <c r="K31" i="41"/>
  <c r="K40" i="16" s="1"/>
  <c r="E31" i="41"/>
  <c r="E40" i="16" s="1"/>
  <c r="J31" i="41"/>
  <c r="J40" i="16" s="1"/>
  <c r="L31" i="41"/>
  <c r="L40" i="16" s="1"/>
  <c r="I31" i="41"/>
  <c r="I40" i="16" s="1"/>
  <c r="H31" i="41"/>
  <c r="H40" i="16" s="1"/>
  <c r="F31" i="41"/>
  <c r="F40" i="16" s="1"/>
  <c r="G31" i="41"/>
  <c r="G40" i="16" s="1"/>
  <c r="D31" i="41"/>
  <c r="D40" i="16" s="1"/>
  <c r="G25" i="41"/>
  <c r="G34" i="16" s="1"/>
  <c r="F25" i="41"/>
  <c r="F34" i="16" s="1"/>
  <c r="I25" i="41"/>
  <c r="I34" i="16" s="1"/>
  <c r="E25" i="41"/>
  <c r="E34" i="16" s="1"/>
  <c r="L25" i="41"/>
  <c r="L34" i="16" s="1"/>
  <c r="D25" i="41"/>
  <c r="D34" i="16" s="1"/>
  <c r="J25" i="41"/>
  <c r="J34" i="16" s="1"/>
  <c r="K25" i="41"/>
  <c r="K34" i="16" s="1"/>
  <c r="H25" i="41"/>
  <c r="H34" i="16" s="1"/>
  <c r="K15" i="41"/>
  <c r="K24" i="16" s="1"/>
  <c r="F15" i="41"/>
  <c r="F24" i="16" s="1"/>
  <c r="E15" i="41"/>
  <c r="E24" i="16" s="1"/>
  <c r="J15" i="41"/>
  <c r="J24" i="16" s="1"/>
  <c r="I15" i="41"/>
  <c r="I24" i="16" s="1"/>
  <c r="H15" i="41"/>
  <c r="H24" i="16" s="1"/>
  <c r="G15" i="41"/>
  <c r="G24" i="16" s="1"/>
  <c r="D15" i="41"/>
  <c r="D24" i="16" s="1"/>
  <c r="L15" i="41"/>
  <c r="L24" i="16" s="1"/>
  <c r="M33" i="41"/>
  <c r="M42" i="16" s="1"/>
  <c r="P7" i="41"/>
  <c r="O10" i="41"/>
  <c r="I34" i="41"/>
  <c r="I43" i="16" s="1"/>
  <c r="J34" i="41"/>
  <c r="J43" i="16" s="1"/>
  <c r="H34" i="41"/>
  <c r="H43" i="16" s="1"/>
  <c r="G34" i="41"/>
  <c r="G43" i="16" s="1"/>
  <c r="L34" i="41"/>
  <c r="L43" i="16" s="1"/>
  <c r="F34" i="41"/>
  <c r="F43" i="16" s="1"/>
  <c r="K34" i="41"/>
  <c r="K43" i="16" s="1"/>
  <c r="E34" i="41"/>
  <c r="E43" i="16" s="1"/>
  <c r="D34" i="41"/>
  <c r="D43" i="16" s="1"/>
  <c r="G17" i="41"/>
  <c r="G26" i="16" s="1"/>
  <c r="F17" i="41"/>
  <c r="F26" i="16" s="1"/>
  <c r="I17" i="41"/>
  <c r="I26" i="16" s="1"/>
  <c r="E17" i="41"/>
  <c r="E26" i="16" s="1"/>
  <c r="J17" i="41"/>
  <c r="J26" i="16" s="1"/>
  <c r="L17" i="41"/>
  <c r="L26" i="16" s="1"/>
  <c r="D17" i="41"/>
  <c r="D26" i="16" s="1"/>
  <c r="K17" i="41"/>
  <c r="K26" i="16" s="1"/>
  <c r="H17" i="41"/>
  <c r="H26" i="16" s="1"/>
  <c r="I46" i="41"/>
  <c r="I55" i="16" s="1"/>
  <c r="L46" i="41"/>
  <c r="L55" i="16" s="1"/>
  <c r="J46" i="41"/>
  <c r="J55" i="16" s="1"/>
  <c r="H46" i="41"/>
  <c r="H55" i="16" s="1"/>
  <c r="G46" i="41"/>
  <c r="G55" i="16" s="1"/>
  <c r="K46" i="41"/>
  <c r="K55" i="16" s="1"/>
  <c r="F46" i="41"/>
  <c r="F55" i="16" s="1"/>
  <c r="D46" i="41"/>
  <c r="D55" i="16" s="1"/>
  <c r="E46" i="41"/>
  <c r="E55" i="16" s="1"/>
  <c r="H69" i="4" l="1"/>
  <c r="H190" i="4" s="1"/>
  <c r="I68" i="4"/>
  <c r="I189" i="4" s="1"/>
  <c r="D91" i="4"/>
  <c r="D212" i="4" s="1"/>
  <c r="K30" i="4"/>
  <c r="E26" i="4"/>
  <c r="E147" i="4" s="1"/>
  <c r="G21" i="4"/>
  <c r="J40" i="4"/>
  <c r="F74" i="4"/>
  <c r="F195" i="4" s="1"/>
  <c r="J69" i="4"/>
  <c r="J190" i="4" s="1"/>
  <c r="K45" i="4"/>
  <c r="N73" i="4"/>
  <c r="N194" i="4" s="1"/>
  <c r="R12" i="49"/>
  <c r="S12" i="49" s="1"/>
  <c r="K131" i="4"/>
  <c r="K252" i="4" s="1"/>
  <c r="E59" i="4"/>
  <c r="E180" i="4" s="1"/>
  <c r="D126" i="4"/>
  <c r="D247" i="4" s="1"/>
  <c r="L68" i="4"/>
  <c r="L189" i="4" s="1"/>
  <c r="G30" i="4"/>
  <c r="L55" i="4"/>
  <c r="L176" i="4" s="1"/>
  <c r="N107" i="4"/>
  <c r="N228" i="4" s="1"/>
  <c r="E69" i="4"/>
  <c r="E190" i="4" s="1"/>
  <c r="F26" i="4"/>
  <c r="Q73" i="4"/>
  <c r="Q194" i="4" s="1"/>
  <c r="J35" i="42"/>
  <c r="H97" i="4"/>
  <c r="H218" i="4" s="1"/>
  <c r="Q48" i="6"/>
  <c r="Q35" i="4"/>
  <c r="Q156" i="4" s="1"/>
  <c r="E107" i="4"/>
  <c r="E228" i="4" s="1"/>
  <c r="K21" i="4"/>
  <c r="K40" i="4"/>
  <c r="K59" i="4"/>
  <c r="K180" i="4" s="1"/>
  <c r="Q59" i="4"/>
  <c r="Q180" i="4" s="1"/>
  <c r="P59" i="4"/>
  <c r="P180" i="4" s="1"/>
  <c r="J93" i="4"/>
  <c r="J214" i="4" s="1"/>
  <c r="Q26" i="4"/>
  <c r="Q147" i="4" s="1"/>
  <c r="D55" i="4"/>
  <c r="D176" i="4" s="1"/>
  <c r="Q36" i="4"/>
  <c r="Q157" i="4" s="1"/>
  <c r="K74" i="4"/>
  <c r="K195" i="4" s="1"/>
  <c r="G68" i="4"/>
  <c r="G189" i="4" s="1"/>
  <c r="H74" i="4"/>
  <c r="H195" i="4" s="1"/>
  <c r="H36" i="4"/>
  <c r="I30" i="4"/>
  <c r="Q40" i="4"/>
  <c r="Q161" i="4" s="1"/>
  <c r="H50" i="4"/>
  <c r="P30" i="4"/>
  <c r="P151" i="4" s="1"/>
  <c r="H26" i="4"/>
  <c r="J55" i="4"/>
  <c r="Q100" i="4"/>
  <c r="Q221" i="4" s="1"/>
  <c r="P85" i="4"/>
  <c r="P206" i="4" s="1"/>
  <c r="H121" i="4"/>
  <c r="H242" i="4" s="1"/>
  <c r="H8" i="43"/>
  <c r="I8" i="43"/>
  <c r="I21" i="13" s="1"/>
  <c r="I66" i="13" s="1"/>
  <c r="H54" i="13"/>
  <c r="H99" i="13" s="1"/>
  <c r="I40" i="43"/>
  <c r="I53" i="13" s="1"/>
  <c r="I98" i="13" s="1"/>
  <c r="G45" i="13"/>
  <c r="G90" i="13" s="1"/>
  <c r="I20" i="43"/>
  <c r="I33" i="13" s="1"/>
  <c r="I78" i="13" s="1"/>
  <c r="H20" i="43"/>
  <c r="H33" i="13" s="1"/>
  <c r="H78" i="13" s="1"/>
  <c r="N78" i="4"/>
  <c r="N199" i="4" s="1"/>
  <c r="G83" i="4"/>
  <c r="G204" i="4" s="1"/>
  <c r="F85" i="4"/>
  <c r="F206" i="4" s="1"/>
  <c r="L74" i="4"/>
  <c r="L195" i="4" s="1"/>
  <c r="D30" i="4"/>
  <c r="D151" i="4" s="1"/>
  <c r="I45" i="4"/>
  <c r="K55" i="4"/>
  <c r="D111" i="4"/>
  <c r="D232" i="4" s="1"/>
  <c r="P74" i="4"/>
  <c r="P195" i="4" s="1"/>
  <c r="O78" i="5"/>
  <c r="O161" i="5" s="1"/>
  <c r="M102" i="4"/>
  <c r="M223" i="4" s="1"/>
  <c r="I93" i="4"/>
  <c r="I214" i="4" s="1"/>
  <c r="H36" i="13"/>
  <c r="H81" i="13" s="1"/>
  <c r="Q40" i="6"/>
  <c r="H21" i="4"/>
  <c r="P36" i="4"/>
  <c r="P157" i="4" s="1"/>
  <c r="G40" i="4"/>
  <c r="F35" i="4"/>
  <c r="I111" i="4"/>
  <c r="I232" i="4" s="1"/>
  <c r="O53" i="5"/>
  <c r="O136" i="5" s="1"/>
  <c r="F93" i="4"/>
  <c r="F214" i="4" s="1"/>
  <c r="N111" i="4"/>
  <c r="N232" i="4" s="1"/>
  <c r="M78" i="4"/>
  <c r="M199" i="4" s="1"/>
  <c r="M59" i="4"/>
  <c r="M180" i="4" s="1"/>
  <c r="G93" i="4"/>
  <c r="G214" i="4" s="1"/>
  <c r="Q31" i="49"/>
  <c r="D21" i="4"/>
  <c r="D142" i="4" s="1"/>
  <c r="J73" i="4"/>
  <c r="J194" i="4" s="1"/>
  <c r="H68" i="4"/>
  <c r="H189" i="4" s="1"/>
  <c r="K64" i="4"/>
  <c r="K185" i="4" s="1"/>
  <c r="K78" i="4"/>
  <c r="K199" i="4" s="1"/>
  <c r="F83" i="4"/>
  <c r="F204" i="4" s="1"/>
  <c r="I78" i="4"/>
  <c r="I199" i="4" s="1"/>
  <c r="Q21" i="4"/>
  <c r="E45" i="4"/>
  <c r="E166" i="4" s="1"/>
  <c r="G59" i="4"/>
  <c r="G180" i="4" s="1"/>
  <c r="I26" i="4"/>
  <c r="I35" i="4"/>
  <c r="R6" i="49"/>
  <c r="N97" i="4"/>
  <c r="N218" i="4" s="1"/>
  <c r="I64" i="4"/>
  <c r="I185" i="4" s="1"/>
  <c r="Q6" i="49"/>
  <c r="D40" i="4"/>
  <c r="D161" i="4" s="1"/>
  <c r="Q122" i="4"/>
  <c r="Q243" i="4" s="1"/>
  <c r="F116" i="4"/>
  <c r="F237" i="4" s="1"/>
  <c r="I116" i="4"/>
  <c r="I237" i="4" s="1"/>
  <c r="I112" i="4"/>
  <c r="I233" i="4" s="1"/>
  <c r="H131" i="4"/>
  <c r="H252" i="4" s="1"/>
  <c r="N83" i="4"/>
  <c r="N204" i="4" s="1"/>
  <c r="Q68" i="4"/>
  <c r="Q189" i="4" s="1"/>
  <c r="P73" i="4"/>
  <c r="P194" i="4" s="1"/>
  <c r="N126" i="4"/>
  <c r="N247" i="4" s="1"/>
  <c r="K93" i="4"/>
  <c r="K214" i="4" s="1"/>
  <c r="Q54" i="6"/>
  <c r="Q331" i="50"/>
  <c r="P99" i="4" s="1"/>
  <c r="P220" i="4" s="1"/>
  <c r="G78" i="4"/>
  <c r="G199" i="4" s="1"/>
  <c r="M74" i="4"/>
  <c r="M195" i="4" s="1"/>
  <c r="D73" i="4"/>
  <c r="D194" i="4" s="1"/>
  <c r="D64" i="4"/>
  <c r="D185" i="4" s="1"/>
  <c r="D36" i="4"/>
  <c r="D157" i="4" s="1"/>
  <c r="J45" i="4"/>
  <c r="K26" i="4"/>
  <c r="G55" i="4"/>
  <c r="Q55" i="4"/>
  <c r="Q176" i="4" s="1"/>
  <c r="G126" i="4"/>
  <c r="G247" i="4" s="1"/>
  <c r="K73" i="4"/>
  <c r="K194" i="4" s="1"/>
  <c r="P142" i="5"/>
  <c r="O104" i="4"/>
  <c r="O225" i="4" s="1"/>
  <c r="G36" i="4"/>
  <c r="K85" i="4"/>
  <c r="K206" i="4" s="1"/>
  <c r="Q104" i="5"/>
  <c r="P64" i="4"/>
  <c r="P185" i="4" s="1"/>
  <c r="F112" i="4"/>
  <c r="F233" i="4" s="1"/>
  <c r="S14" i="49"/>
  <c r="Q40" i="5" s="1"/>
  <c r="Q123" i="5" s="1"/>
  <c r="P48" i="6"/>
  <c r="O48" i="6"/>
  <c r="O100" i="4"/>
  <c r="O221" i="4" s="1"/>
  <c r="P100" i="4"/>
  <c r="P221" i="4" s="1"/>
  <c r="G103" i="42"/>
  <c r="G15" i="42" s="1"/>
  <c r="P32" i="6"/>
  <c r="O32" i="6"/>
  <c r="Q336" i="50"/>
  <c r="Q104" i="4" s="1"/>
  <c r="Q225" i="4" s="1"/>
  <c r="H59" i="4"/>
  <c r="H180" i="4" s="1"/>
  <c r="Q110" i="4"/>
  <c r="Q231" i="4" s="1"/>
  <c r="D103" i="42"/>
  <c r="D15" i="42" s="1"/>
  <c r="H26" i="13"/>
  <c r="H71" i="13" s="1"/>
  <c r="Q32" i="6"/>
  <c r="P40" i="6"/>
  <c r="O40" i="6"/>
  <c r="L40" i="4"/>
  <c r="L161" i="4" s="1"/>
  <c r="M69" i="4"/>
  <c r="M190" i="4" s="1"/>
  <c r="M73" i="4"/>
  <c r="M194" i="4" s="1"/>
  <c r="J91" i="4"/>
  <c r="J212" i="4" s="1"/>
  <c r="J59" i="4"/>
  <c r="J180" i="4" s="1"/>
  <c r="L59" i="4"/>
  <c r="L180" i="4" s="1"/>
  <c r="I91" i="4"/>
  <c r="I212" i="4" s="1"/>
  <c r="E78" i="4"/>
  <c r="E199" i="4" s="1"/>
  <c r="F69" i="4"/>
  <c r="F190" i="4" s="1"/>
  <c r="J36" i="4"/>
  <c r="H30" i="4"/>
  <c r="L30" i="4"/>
  <c r="L151" i="4" s="1"/>
  <c r="O110" i="4"/>
  <c r="O231" i="4" s="1"/>
  <c r="P110" i="4"/>
  <c r="P231" i="4" s="1"/>
  <c r="D45" i="4"/>
  <c r="D166" i="4" s="1"/>
  <c r="G50" i="4"/>
  <c r="G26" i="4"/>
  <c r="O108" i="4"/>
  <c r="O229" i="4" s="1"/>
  <c r="P108" i="4"/>
  <c r="P229" i="4" s="1"/>
  <c r="F59" i="4"/>
  <c r="F180" i="4" s="1"/>
  <c r="O73" i="4"/>
  <c r="O194" i="4" s="1"/>
  <c r="Q97" i="4"/>
  <c r="H103" i="42"/>
  <c r="H126" i="4"/>
  <c r="H247" i="4" s="1"/>
  <c r="H107" i="4"/>
  <c r="H228" i="4" s="1"/>
  <c r="I131" i="4"/>
  <c r="I252" i="4" s="1"/>
  <c r="H35" i="4"/>
  <c r="S10" i="49"/>
  <c r="Q31" i="5" s="1"/>
  <c r="Q114" i="5" s="1"/>
  <c r="S9" i="49"/>
  <c r="Q30" i="5" s="1"/>
  <c r="Q113" i="5" s="1"/>
  <c r="S33" i="49"/>
  <c r="Q68" i="5" s="1"/>
  <c r="Q151" i="5" s="1"/>
  <c r="Q41" i="6"/>
  <c r="H102" i="4"/>
  <c r="H223" i="4" s="1"/>
  <c r="F30" i="4"/>
  <c r="S13" i="49"/>
  <c r="Q37" i="5" s="1"/>
  <c r="Q120" i="5" s="1"/>
  <c r="O104" i="5"/>
  <c r="O56" i="5"/>
  <c r="S20" i="49"/>
  <c r="Q53" i="5" s="1"/>
  <c r="Q136" i="5" s="1"/>
  <c r="O46" i="6"/>
  <c r="P46" i="6"/>
  <c r="M91" i="4"/>
  <c r="M212" i="4" s="1"/>
  <c r="Q142" i="4"/>
  <c r="F64" i="4"/>
  <c r="F185" i="4" s="1"/>
  <c r="I73" i="4"/>
  <c r="I194" i="4" s="1"/>
  <c r="S19" i="49"/>
  <c r="Q50" i="5" s="1"/>
  <c r="Q133" i="5" s="1"/>
  <c r="S17" i="49"/>
  <c r="Q47" i="5" s="1"/>
  <c r="Q130" i="5" s="1"/>
  <c r="O99" i="4"/>
  <c r="O220" i="4" s="1"/>
  <c r="O26" i="4"/>
  <c r="O147" i="4" s="1"/>
  <c r="F68" i="4"/>
  <c r="F189" i="4" s="1"/>
  <c r="N69" i="4"/>
  <c r="N190" i="4" s="1"/>
  <c r="P50" i="4"/>
  <c r="P171" i="4" s="1"/>
  <c r="F102" i="4"/>
  <c r="F223" i="4" s="1"/>
  <c r="S8" i="49"/>
  <c r="Q23" i="5" s="1"/>
  <c r="Q106" i="5" s="1"/>
  <c r="O97" i="4"/>
  <c r="H37" i="13"/>
  <c r="H82" i="13" s="1"/>
  <c r="Q46" i="6"/>
  <c r="L21" i="4"/>
  <c r="L142" i="4" s="1"/>
  <c r="R347" i="50"/>
  <c r="Q115" i="4" s="1"/>
  <c r="Q236" i="4" s="1"/>
  <c r="I74" i="4"/>
  <c r="I195" i="4" s="1"/>
  <c r="K69" i="4"/>
  <c r="K190" i="4" s="1"/>
  <c r="G74" i="4"/>
  <c r="G195" i="4" s="1"/>
  <c r="J68" i="4"/>
  <c r="J189" i="4" s="1"/>
  <c r="I69" i="4"/>
  <c r="I190" i="4" s="1"/>
  <c r="H64" i="4"/>
  <c r="H185" i="4" s="1"/>
  <c r="H91" i="4"/>
  <c r="H212" i="4" s="1"/>
  <c r="J83" i="4"/>
  <c r="J204" i="4" s="1"/>
  <c r="L36" i="4"/>
  <c r="L157" i="4" s="1"/>
  <c r="J30" i="4"/>
  <c r="P21" i="4"/>
  <c r="H45" i="4"/>
  <c r="P40" i="4"/>
  <c r="P161" i="4" s="1"/>
  <c r="O118" i="4"/>
  <c r="O239" i="4" s="1"/>
  <c r="P118" i="4"/>
  <c r="P239" i="4" s="1"/>
  <c r="J26" i="4"/>
  <c r="P129" i="4"/>
  <c r="P250" i="4" s="1"/>
  <c r="O129" i="4"/>
  <c r="O250" i="4" s="1"/>
  <c r="P45" i="4"/>
  <c r="P166" i="4" s="1"/>
  <c r="Q50" i="4"/>
  <c r="Q171" i="4" s="1"/>
  <c r="P55" i="4"/>
  <c r="P176" i="4" s="1"/>
  <c r="P122" i="4"/>
  <c r="P243" i="4" s="1"/>
  <c r="O122" i="4"/>
  <c r="O243" i="4" s="1"/>
  <c r="H45" i="13"/>
  <c r="H90" i="13" s="1"/>
  <c r="N85" i="4"/>
  <c r="N206" i="4" s="1"/>
  <c r="F55" i="4"/>
  <c r="G107" i="4"/>
  <c r="G228" i="4" s="1"/>
  <c r="Q78" i="4"/>
  <c r="Q199" i="4" s="1"/>
  <c r="P30" i="5"/>
  <c r="P113" i="5" s="1"/>
  <c r="O91" i="4"/>
  <c r="O212" i="4" s="1"/>
  <c r="F40" i="4"/>
  <c r="P69" i="4"/>
  <c r="P190" i="4" s="1"/>
  <c r="Q93" i="4"/>
  <c r="Q214" i="4" s="1"/>
  <c r="F21" i="4"/>
  <c r="S38" i="49"/>
  <c r="Q83" i="5" s="1"/>
  <c r="Q166" i="5" s="1"/>
  <c r="L253" i="4"/>
  <c r="S39" i="49"/>
  <c r="Q88" i="5" s="1"/>
  <c r="Q171" i="5" s="1"/>
  <c r="H116" i="4"/>
  <c r="H237" i="4" s="1"/>
  <c r="O142" i="5"/>
  <c r="Q64" i="4"/>
  <c r="Q185" i="4" s="1"/>
  <c r="R40" i="49"/>
  <c r="H10" i="43"/>
  <c r="H23" i="13" s="1"/>
  <c r="H68" i="13" s="1"/>
  <c r="K50" i="4"/>
  <c r="L50" i="4"/>
  <c r="L171" i="4" s="1"/>
  <c r="O54" i="6"/>
  <c r="P54" i="6"/>
  <c r="P347" i="50"/>
  <c r="H73" i="4"/>
  <c r="H194" i="4" s="1"/>
  <c r="F78" i="4"/>
  <c r="F199" i="4" s="1"/>
  <c r="G69" i="4"/>
  <c r="G190" i="4" s="1"/>
  <c r="O74" i="4"/>
  <c r="O195" i="4" s="1"/>
  <c r="G73" i="4"/>
  <c r="G194" i="4" s="1"/>
  <c r="O123" i="4"/>
  <c r="O244" i="4" s="1"/>
  <c r="O93" i="5"/>
  <c r="O176" i="5" s="1"/>
  <c r="O35" i="4"/>
  <c r="O156" i="4" s="1"/>
  <c r="D112" i="4"/>
  <c r="D233" i="4" s="1"/>
  <c r="P104" i="5"/>
  <c r="F91" i="4"/>
  <c r="F212" i="4" s="1"/>
  <c r="S35" i="49"/>
  <c r="Q74" i="5" s="1"/>
  <c r="Q157" i="5" s="1"/>
  <c r="Q74" i="4"/>
  <c r="Q195" i="4" s="1"/>
  <c r="M93" i="4"/>
  <c r="M214" i="4" s="1"/>
  <c r="H112" i="4"/>
  <c r="H233" i="4" s="1"/>
  <c r="P218" i="4"/>
  <c r="O19" i="41"/>
  <c r="O28" i="16" s="1"/>
  <c r="O18" i="41"/>
  <c r="O27" i="16" s="1"/>
  <c r="O22" i="6"/>
  <c r="P22" i="6"/>
  <c r="I21" i="4"/>
  <c r="I40" i="4"/>
  <c r="E83" i="4"/>
  <c r="E204" i="4" s="1"/>
  <c r="E64" i="4"/>
  <c r="E185" i="4" s="1"/>
  <c r="J78" i="4"/>
  <c r="J199" i="4" s="1"/>
  <c r="L78" i="4"/>
  <c r="L199" i="4" s="1"/>
  <c r="E73" i="4"/>
  <c r="E194" i="4" s="1"/>
  <c r="E74" i="4"/>
  <c r="E195" i="4" s="1"/>
  <c r="L64" i="4"/>
  <c r="L185" i="4" s="1"/>
  <c r="L91" i="4"/>
  <c r="L212" i="4" s="1"/>
  <c r="Q118" i="4"/>
  <c r="Q239" i="4" s="1"/>
  <c r="D50" i="4"/>
  <c r="D171" i="4" s="1"/>
  <c r="E50" i="4"/>
  <c r="E171" i="4" s="1"/>
  <c r="L26" i="4"/>
  <c r="L147" i="4" s="1"/>
  <c r="Q129" i="4"/>
  <c r="Q250" i="4" s="1"/>
  <c r="Q45" i="4"/>
  <c r="Q166" i="4" s="1"/>
  <c r="G85" i="4"/>
  <c r="G206" i="4" s="1"/>
  <c r="O36" i="4"/>
  <c r="O157" i="4" s="1"/>
  <c r="D93" i="4"/>
  <c r="D214" i="4" s="1"/>
  <c r="E93" i="4"/>
  <c r="E214" i="4" s="1"/>
  <c r="E85" i="4"/>
  <c r="E206" i="4" s="1"/>
  <c r="S11" i="49"/>
  <c r="Q32" i="5" s="1"/>
  <c r="Q115" i="5" s="1"/>
  <c r="S34" i="49"/>
  <c r="Q69" i="5" s="1"/>
  <c r="Q152" i="5" s="1"/>
  <c r="O40" i="4"/>
  <c r="O161" i="4" s="1"/>
  <c r="F97" i="4"/>
  <c r="N68" i="4"/>
  <c r="N189" i="4" s="1"/>
  <c r="O21" i="4"/>
  <c r="F121" i="4"/>
  <c r="F242" i="4" s="1"/>
  <c r="H111" i="4"/>
  <c r="H232" i="4" s="1"/>
  <c r="E131" i="4"/>
  <c r="E252" i="4" s="1"/>
  <c r="P41" i="6"/>
  <c r="O30" i="4"/>
  <c r="O151" i="4" s="1"/>
  <c r="S18" i="49"/>
  <c r="Q48" i="5" s="1"/>
  <c r="Q131" i="5" s="1"/>
  <c r="J7" i="50"/>
  <c r="J21" i="4"/>
  <c r="K68" i="4"/>
  <c r="K189" i="4" s="1"/>
  <c r="J74" i="4"/>
  <c r="J195" i="4" s="1"/>
  <c r="D97" i="4"/>
  <c r="D218" i="4" s="1"/>
  <c r="Q22" i="6"/>
  <c r="H40" i="4"/>
  <c r="H78" i="4"/>
  <c r="H199" i="4" s="1"/>
  <c r="D74" i="4"/>
  <c r="D195" i="4" s="1"/>
  <c r="E68" i="4"/>
  <c r="E189" i="4" s="1"/>
  <c r="F45" i="4"/>
  <c r="L45" i="4"/>
  <c r="L166" i="4" s="1"/>
  <c r="L83" i="4"/>
  <c r="L204" i="4" s="1"/>
  <c r="I50" i="4"/>
  <c r="J50" i="4"/>
  <c r="D26" i="4"/>
  <c r="D147" i="4" s="1"/>
  <c r="N74" i="4"/>
  <c r="N195" i="4" s="1"/>
  <c r="Q108" i="4"/>
  <c r="Q229" i="4" s="1"/>
  <c r="I55" i="4"/>
  <c r="O180" i="4"/>
  <c r="Q355" i="50"/>
  <c r="Q123" i="4" s="1"/>
  <c r="Q244" i="4" s="1"/>
  <c r="J35" i="4"/>
  <c r="I107" i="4"/>
  <c r="I228" i="4" s="1"/>
  <c r="N64" i="4"/>
  <c r="N185" i="4" s="1"/>
  <c r="F36" i="4"/>
  <c r="S15" i="49"/>
  <c r="Q39" i="5" s="1"/>
  <c r="Q122" i="5" s="1"/>
  <c r="O45" i="4"/>
  <c r="O166" i="4" s="1"/>
  <c r="M85" i="4"/>
  <c r="M206" i="4" s="1"/>
  <c r="Q83" i="4"/>
  <c r="Q204" i="4" s="1"/>
  <c r="E116" i="4"/>
  <c r="E237" i="4" s="1"/>
  <c r="F126" i="4"/>
  <c r="F247" i="4" s="1"/>
  <c r="P36" i="5"/>
  <c r="P119" i="5" s="1"/>
  <c r="S37" i="49"/>
  <c r="Q78" i="5" s="1"/>
  <c r="Q161" i="5" s="1"/>
  <c r="Q85" i="4"/>
  <c r="Q206" i="4" s="1"/>
  <c r="D116" i="4"/>
  <c r="D237" i="4" s="1"/>
  <c r="P40" i="5"/>
  <c r="P123" i="5" s="1"/>
  <c r="S36" i="49"/>
  <c r="Q75" i="5" s="1"/>
  <c r="Q158" i="5" s="1"/>
  <c r="P68" i="4"/>
  <c r="P189" i="4" s="1"/>
  <c r="D457" i="50"/>
  <c r="K7" i="50"/>
  <c r="D7" i="50"/>
  <c r="E7" i="50"/>
  <c r="F7" i="50"/>
  <c r="H7" i="42"/>
  <c r="H14" i="42"/>
  <c r="H9" i="42"/>
  <c r="H32" i="42"/>
  <c r="H36" i="42"/>
  <c r="H25" i="42"/>
  <c r="H24" i="42"/>
  <c r="H39" i="42"/>
  <c r="H11" i="42"/>
  <c r="H33" i="42"/>
  <c r="H38" i="42"/>
  <c r="H28" i="42"/>
  <c r="H23" i="42"/>
  <c r="K31" i="42"/>
  <c r="K15" i="42"/>
  <c r="K28" i="15" s="1"/>
  <c r="H30" i="42"/>
  <c r="H13" i="42"/>
  <c r="N103" i="42"/>
  <c r="N24" i="42" s="1"/>
  <c r="N37" i="15" s="1"/>
  <c r="L31" i="42"/>
  <c r="L44" i="15" s="1"/>
  <c r="H31" i="42"/>
  <c r="H37" i="42"/>
  <c r="H15" i="42"/>
  <c r="H34" i="42"/>
  <c r="H41" i="42"/>
  <c r="H42" i="42"/>
  <c r="Q103" i="42"/>
  <c r="Q15" i="42" s="1"/>
  <c r="Q28" i="15" s="1"/>
  <c r="H22" i="42"/>
  <c r="H21" i="42"/>
  <c r="H27" i="42"/>
  <c r="H17" i="42"/>
  <c r="H40" i="42"/>
  <c r="H26" i="42"/>
  <c r="H35" i="42"/>
  <c r="H16" i="42"/>
  <c r="H29" i="42"/>
  <c r="H10" i="42"/>
  <c r="I103" i="42"/>
  <c r="H20" i="42"/>
  <c r="E91" i="42"/>
  <c r="E103" i="42" s="1"/>
  <c r="E29" i="42" s="1"/>
  <c r="R345" i="50"/>
  <c r="Q345" i="50"/>
  <c r="P345" i="50"/>
  <c r="L7" i="50"/>
  <c r="R358" i="50"/>
  <c r="P358" i="50"/>
  <c r="Q358" i="50"/>
  <c r="Q126" i="4" s="1"/>
  <c r="Q247" i="4" s="1"/>
  <c r="R338" i="50"/>
  <c r="Q338" i="50"/>
  <c r="P338" i="50"/>
  <c r="Q356" i="50"/>
  <c r="P356" i="50"/>
  <c r="R356" i="50"/>
  <c r="R363" i="50"/>
  <c r="Q363" i="50"/>
  <c r="Q131" i="4" s="1"/>
  <c r="Q252" i="4" s="1"/>
  <c r="P363" i="50"/>
  <c r="H7" i="50"/>
  <c r="Q337" i="50"/>
  <c r="R337" i="50"/>
  <c r="P337" i="50"/>
  <c r="R362" i="50"/>
  <c r="Q362" i="50"/>
  <c r="P362" i="50"/>
  <c r="Q341" i="50"/>
  <c r="P341" i="50"/>
  <c r="R341" i="50"/>
  <c r="P348" i="50"/>
  <c r="R348" i="50"/>
  <c r="Q348" i="50"/>
  <c r="R359" i="50"/>
  <c r="Q359" i="50"/>
  <c r="Q127" i="4" s="1"/>
  <c r="Q248" i="4" s="1"/>
  <c r="P359" i="50"/>
  <c r="I7" i="50"/>
  <c r="R330" i="50"/>
  <c r="Q330" i="50"/>
  <c r="P330" i="50"/>
  <c r="R343" i="50"/>
  <c r="Q343" i="50"/>
  <c r="P343" i="50"/>
  <c r="P360" i="50"/>
  <c r="R360" i="50"/>
  <c r="Q360" i="50"/>
  <c r="R334" i="50"/>
  <c r="P334" i="50"/>
  <c r="Q334" i="50"/>
  <c r="R335" i="50"/>
  <c r="Q335" i="50"/>
  <c r="Q103" i="4" s="1"/>
  <c r="Q224" i="4" s="1"/>
  <c r="P335" i="50"/>
  <c r="M7" i="50"/>
  <c r="Q7" i="50"/>
  <c r="P7" i="50"/>
  <c r="R339" i="50"/>
  <c r="Q339" i="50"/>
  <c r="P339" i="50"/>
  <c r="G7" i="50"/>
  <c r="R353" i="50"/>
  <c r="P353" i="50"/>
  <c r="Q353" i="50"/>
  <c r="R7" i="50"/>
  <c r="Q344" i="50"/>
  <c r="R344" i="50"/>
  <c r="P344" i="50"/>
  <c r="S32" i="49"/>
  <c r="P57" i="43"/>
  <c r="I11" i="43"/>
  <c r="I24" i="13" s="1"/>
  <c r="I69" i="13" s="1"/>
  <c r="P70" i="43"/>
  <c r="I37" i="43"/>
  <c r="I50" i="13" s="1"/>
  <c r="I95" i="13" s="1"/>
  <c r="H37" i="43"/>
  <c r="P60" i="43"/>
  <c r="I19" i="43"/>
  <c r="I32" i="13" s="1"/>
  <c r="I77" i="13" s="1"/>
  <c r="P59" i="43"/>
  <c r="I18" i="43"/>
  <c r="I31" i="13" s="1"/>
  <c r="I76" i="13" s="1"/>
  <c r="P73" i="43"/>
  <c r="I42" i="43"/>
  <c r="I55" i="13" s="1"/>
  <c r="I100" i="13" s="1"/>
  <c r="P65" i="43"/>
  <c r="I26" i="43"/>
  <c r="I39" i="13" s="1"/>
  <c r="I84" i="13" s="1"/>
  <c r="P62" i="43"/>
  <c r="I21" i="43"/>
  <c r="I34" i="13" s="1"/>
  <c r="I79" i="13" s="1"/>
  <c r="G8" i="43"/>
  <c r="G21" i="13" s="1"/>
  <c r="G66" i="13" s="1"/>
  <c r="G37" i="43"/>
  <c r="G50" i="13" s="1"/>
  <c r="G95" i="13" s="1"/>
  <c r="G13" i="43"/>
  <c r="G26" i="13" s="1"/>
  <c r="G71" i="13" s="1"/>
  <c r="G21" i="43"/>
  <c r="G34" i="13" s="1"/>
  <c r="G79" i="13" s="1"/>
  <c r="G42" i="43"/>
  <c r="G55" i="13" s="1"/>
  <c r="G100" i="13" s="1"/>
  <c r="G35" i="43"/>
  <c r="G48" i="13" s="1"/>
  <c r="G93" i="13" s="1"/>
  <c r="G20" i="43"/>
  <c r="G11" i="43"/>
  <c r="G24" i="13" s="1"/>
  <c r="G69" i="13" s="1"/>
  <c r="F6" i="43"/>
  <c r="F32" i="43" s="1"/>
  <c r="F45" i="13" s="1"/>
  <c r="F90" i="13" s="1"/>
  <c r="G27" i="43"/>
  <c r="G40" i="13" s="1"/>
  <c r="G85" i="13" s="1"/>
  <c r="G41" i="43"/>
  <c r="G54" i="13" s="1"/>
  <c r="G99" i="13" s="1"/>
  <c r="G34" i="43"/>
  <c r="G47" i="13" s="1"/>
  <c r="G92" i="13" s="1"/>
  <c r="G24" i="43"/>
  <c r="G37" i="13" s="1"/>
  <c r="G82" i="13" s="1"/>
  <c r="G19" i="43"/>
  <c r="G32" i="13" s="1"/>
  <c r="G77" i="13" s="1"/>
  <c r="G10" i="43"/>
  <c r="G23" i="13" s="1"/>
  <c r="G68" i="13" s="1"/>
  <c r="G40" i="43"/>
  <c r="G53" i="13" s="1"/>
  <c r="G98" i="13" s="1"/>
  <c r="G23" i="43"/>
  <c r="G36" i="13" s="1"/>
  <c r="G81" i="13" s="1"/>
  <c r="G18" i="43"/>
  <c r="G31" i="13" s="1"/>
  <c r="G76" i="13" s="1"/>
  <c r="G26" i="43"/>
  <c r="G39" i="13" s="1"/>
  <c r="G84" i="13" s="1"/>
  <c r="P68" i="43"/>
  <c r="I34" i="43"/>
  <c r="I47" i="13" s="1"/>
  <c r="I92" i="13" s="1"/>
  <c r="Q36" i="42"/>
  <c r="Q49" i="15" s="1"/>
  <c r="Q9" i="42"/>
  <c r="Q22" i="15" s="1"/>
  <c r="Q35" i="42"/>
  <c r="Q48" i="15" s="1"/>
  <c r="Q24" i="42"/>
  <c r="Q37" i="15" s="1"/>
  <c r="Q23" i="42"/>
  <c r="Q36" i="15" s="1"/>
  <c r="Q26" i="42"/>
  <c r="Q39" i="15" s="1"/>
  <c r="Q20" i="42"/>
  <c r="Q33" i="15" s="1"/>
  <c r="Q13" i="42"/>
  <c r="Q26" i="15" s="1"/>
  <c r="Q8" i="42"/>
  <c r="Q21" i="15" s="1"/>
  <c r="D25" i="42"/>
  <c r="L37" i="42"/>
  <c r="L50" i="15" s="1"/>
  <c r="L21" i="42"/>
  <c r="L34" i="15" s="1"/>
  <c r="L13" i="42"/>
  <c r="L26" i="15" s="1"/>
  <c r="L38" i="42"/>
  <c r="L51" i="15" s="1"/>
  <c r="L30" i="42"/>
  <c r="L43" i="15" s="1"/>
  <c r="L22" i="42"/>
  <c r="L35" i="15" s="1"/>
  <c r="L23" i="42"/>
  <c r="L36" i="15" s="1"/>
  <c r="L14" i="42"/>
  <c r="L27" i="15" s="1"/>
  <c r="L7" i="42"/>
  <c r="L20" i="15" s="1"/>
  <c r="L32" i="42"/>
  <c r="L45" i="15" s="1"/>
  <c r="L24" i="42"/>
  <c r="L37" i="15" s="1"/>
  <c r="L16" i="42"/>
  <c r="L29" i="15" s="1"/>
  <c r="L8" i="42"/>
  <c r="L21" i="15" s="1"/>
  <c r="L41" i="42"/>
  <c r="L54" i="15" s="1"/>
  <c r="L25" i="42"/>
  <c r="L38" i="15" s="1"/>
  <c r="L17" i="42"/>
  <c r="L30" i="15" s="1"/>
  <c r="L9" i="42"/>
  <c r="L22" i="15" s="1"/>
  <c r="L35" i="42"/>
  <c r="L48" i="15" s="1"/>
  <c r="L27" i="42"/>
  <c r="L40" i="15" s="1"/>
  <c r="L19" i="42"/>
  <c r="L32" i="15" s="1"/>
  <c r="L11" i="42"/>
  <c r="L24" i="15" s="1"/>
  <c r="L18" i="42"/>
  <c r="L31" i="15" s="1"/>
  <c r="L36" i="42"/>
  <c r="L49" i="15" s="1"/>
  <c r="L20" i="42"/>
  <c r="L33" i="15" s="1"/>
  <c r="L26" i="42"/>
  <c r="L39" i="15" s="1"/>
  <c r="L34" i="42"/>
  <c r="L47" i="15" s="1"/>
  <c r="L28" i="42"/>
  <c r="L41" i="15" s="1"/>
  <c r="L42" i="42"/>
  <c r="L55" i="15" s="1"/>
  <c r="L10" i="42"/>
  <c r="L23" i="15" s="1"/>
  <c r="L12" i="42"/>
  <c r="L25" i="15" s="1"/>
  <c r="L33" i="42"/>
  <c r="L46" i="15" s="1"/>
  <c r="L39" i="42"/>
  <c r="L52" i="15" s="1"/>
  <c r="L40" i="42"/>
  <c r="L53" i="15" s="1"/>
  <c r="F103" i="42"/>
  <c r="F15" i="42" s="1"/>
  <c r="F28" i="15" s="1"/>
  <c r="G40" i="42"/>
  <c r="G32" i="42"/>
  <c r="G24" i="42"/>
  <c r="G8" i="42"/>
  <c r="G41" i="42"/>
  <c r="G33" i="42"/>
  <c r="G46" i="15" s="1"/>
  <c r="G25" i="42"/>
  <c r="G9" i="42"/>
  <c r="G42" i="42"/>
  <c r="G18" i="42"/>
  <c r="G10" i="42"/>
  <c r="G23" i="15" s="1"/>
  <c r="G35" i="42"/>
  <c r="G27" i="42"/>
  <c r="G19" i="42"/>
  <c r="G11" i="42"/>
  <c r="G24" i="15" s="1"/>
  <c r="G36" i="42"/>
  <c r="G49" i="15" s="1"/>
  <c r="G28" i="42"/>
  <c r="G38" i="42"/>
  <c r="G51" i="15" s="1"/>
  <c r="G30" i="42"/>
  <c r="G29" i="42"/>
  <c r="G13" i="42"/>
  <c r="G26" i="15" s="1"/>
  <c r="G31" i="42"/>
  <c r="G37" i="42"/>
  <c r="G39" i="42"/>
  <c r="G7" i="42"/>
  <c r="G21" i="42"/>
  <c r="G23" i="42"/>
  <c r="G14" i="42"/>
  <c r="G27" i="15" s="1"/>
  <c r="G22" i="42"/>
  <c r="G20" i="42"/>
  <c r="G26" i="42"/>
  <c r="G12" i="42"/>
  <c r="G16" i="42"/>
  <c r="G29" i="15" s="1"/>
  <c r="L29" i="42"/>
  <c r="L42" i="15" s="1"/>
  <c r="N23" i="42"/>
  <c r="N36" i="15" s="1"/>
  <c r="N14" i="42"/>
  <c r="N27" i="15" s="1"/>
  <c r="N7" i="42"/>
  <c r="N20" i="15" s="1"/>
  <c r="N40" i="42"/>
  <c r="N53" i="15" s="1"/>
  <c r="N25" i="42"/>
  <c r="N38" i="15" s="1"/>
  <c r="N9" i="42"/>
  <c r="N22" i="15" s="1"/>
  <c r="N34" i="42"/>
  <c r="N47" i="15" s="1"/>
  <c r="N26" i="42"/>
  <c r="N39" i="15" s="1"/>
  <c r="N19" i="42"/>
  <c r="N32" i="15" s="1"/>
  <c r="N11" i="42"/>
  <c r="N24" i="15" s="1"/>
  <c r="N21" i="42"/>
  <c r="N34" i="15" s="1"/>
  <c r="N13" i="42"/>
  <c r="N26" i="15" s="1"/>
  <c r="N30" i="42"/>
  <c r="N43" i="15" s="1"/>
  <c r="N12" i="42"/>
  <c r="N25" i="15" s="1"/>
  <c r="N38" i="42"/>
  <c r="N51" i="15" s="1"/>
  <c r="N39" i="42"/>
  <c r="N52" i="15" s="1"/>
  <c r="N17" i="42"/>
  <c r="N30" i="15" s="1"/>
  <c r="G34" i="42"/>
  <c r="P103" i="42"/>
  <c r="G17" i="42"/>
  <c r="K36" i="42"/>
  <c r="K49" i="15" s="1"/>
  <c r="K28" i="42"/>
  <c r="K20" i="42"/>
  <c r="K33" i="15" s="1"/>
  <c r="K12" i="42"/>
  <c r="K37" i="42"/>
  <c r="K21" i="42"/>
  <c r="K13" i="42"/>
  <c r="J26" i="15" s="1"/>
  <c r="K38" i="42"/>
  <c r="K30" i="42"/>
  <c r="K22" i="42"/>
  <c r="K39" i="42"/>
  <c r="K52" i="15" s="1"/>
  <c r="K23" i="42"/>
  <c r="K36" i="15" s="1"/>
  <c r="K14" i="42"/>
  <c r="K7" i="42"/>
  <c r="J20" i="15" s="1"/>
  <c r="K40" i="42"/>
  <c r="K32" i="42"/>
  <c r="J45" i="15" s="1"/>
  <c r="K16" i="42"/>
  <c r="K8" i="42"/>
  <c r="K42" i="42"/>
  <c r="K26" i="42"/>
  <c r="K33" i="42"/>
  <c r="K46" i="15" s="1"/>
  <c r="K35" i="42"/>
  <c r="K41" i="42"/>
  <c r="K9" i="42"/>
  <c r="J22" i="15" s="1"/>
  <c r="K17" i="42"/>
  <c r="K19" i="42"/>
  <c r="K11" i="42"/>
  <c r="K25" i="42"/>
  <c r="K38" i="15" s="1"/>
  <c r="K10" i="42"/>
  <c r="K29" i="42"/>
  <c r="J42" i="15" s="1"/>
  <c r="K24" i="42"/>
  <c r="J37" i="15" s="1"/>
  <c r="K34" i="42"/>
  <c r="J47" i="15" s="1"/>
  <c r="K27" i="42"/>
  <c r="K18" i="42"/>
  <c r="N29" i="42"/>
  <c r="N42" i="15" s="1"/>
  <c r="O45" i="41"/>
  <c r="O54" i="16" s="1"/>
  <c r="O41" i="41"/>
  <c r="O50" i="16" s="1"/>
  <c r="O37" i="41"/>
  <c r="O46" i="16" s="1"/>
  <c r="O33" i="41"/>
  <c r="O42" i="16" s="1"/>
  <c r="O29" i="41"/>
  <c r="O38" i="16" s="1"/>
  <c r="O25" i="41"/>
  <c r="O34" i="16" s="1"/>
  <c r="O21" i="41"/>
  <c r="O30" i="16" s="1"/>
  <c r="O17" i="41"/>
  <c r="O26" i="16" s="1"/>
  <c r="O13" i="41"/>
  <c r="O22" i="16" s="1"/>
  <c r="O44" i="41"/>
  <c r="O53" i="16" s="1"/>
  <c r="O28" i="41"/>
  <c r="O37" i="16" s="1"/>
  <c r="O46" i="41"/>
  <c r="O55" i="16" s="1"/>
  <c r="O42" i="41"/>
  <c r="O51" i="16" s="1"/>
  <c r="O38" i="41"/>
  <c r="O47" i="16" s="1"/>
  <c r="O34" i="41"/>
  <c r="O43" i="16" s="1"/>
  <c r="O30" i="41"/>
  <c r="O39" i="16" s="1"/>
  <c r="O26" i="41"/>
  <c r="O35" i="16" s="1"/>
  <c r="O22" i="41"/>
  <c r="O31" i="16" s="1"/>
  <c r="O14" i="41"/>
  <c r="O23" i="16" s="1"/>
  <c r="O40" i="41"/>
  <c r="O49" i="16" s="1"/>
  <c r="O36" i="41"/>
  <c r="O45" i="16" s="1"/>
  <c r="O32" i="41"/>
  <c r="O41" i="16" s="1"/>
  <c r="O24" i="41"/>
  <c r="O33" i="16" s="1"/>
  <c r="O16" i="41"/>
  <c r="O25" i="16" s="1"/>
  <c r="O43" i="41"/>
  <c r="O52" i="16" s="1"/>
  <c r="O39" i="41"/>
  <c r="O48" i="16" s="1"/>
  <c r="O35" i="41"/>
  <c r="O44" i="16" s="1"/>
  <c r="O31" i="41"/>
  <c r="O40" i="16" s="1"/>
  <c r="O27" i="41"/>
  <c r="O36" i="16" s="1"/>
  <c r="O23" i="41"/>
  <c r="O32" i="16" s="1"/>
  <c r="O15" i="41"/>
  <c r="O24" i="16" s="1"/>
  <c r="O11" i="41"/>
  <c r="O20" i="16" s="1"/>
  <c r="O20" i="41"/>
  <c r="O29" i="16" s="1"/>
  <c r="O12" i="41"/>
  <c r="O21" i="16" s="1"/>
  <c r="P10" i="41"/>
  <c r="Q7" i="41"/>
  <c r="Q10" i="41" s="1"/>
  <c r="K30" i="15" l="1"/>
  <c r="G50" i="15"/>
  <c r="G38" i="15"/>
  <c r="D22" i="42"/>
  <c r="Q107" i="4"/>
  <c r="Q228" i="4" s="1"/>
  <c r="Q116" i="4"/>
  <c r="Q237" i="4" s="1"/>
  <c r="Q99" i="4"/>
  <c r="Q220" i="4" s="1"/>
  <c r="G40" i="15"/>
  <c r="D39" i="42"/>
  <c r="D41" i="42"/>
  <c r="D40" i="42"/>
  <c r="D12" i="42"/>
  <c r="Q121" i="4"/>
  <c r="Q242" i="4" s="1"/>
  <c r="Q128" i="4"/>
  <c r="Q249" i="4" s="1"/>
  <c r="Q113" i="4"/>
  <c r="Q234" i="4" s="1"/>
  <c r="D23" i="42"/>
  <c r="G33" i="15"/>
  <c r="K27" i="15"/>
  <c r="G36" i="15"/>
  <c r="D10" i="42"/>
  <c r="Q106" i="4"/>
  <c r="Q227" i="4" s="1"/>
  <c r="K25" i="15"/>
  <c r="Q98" i="4"/>
  <c r="Q219" i="4" s="1"/>
  <c r="Q124" i="4"/>
  <c r="Q245" i="4" s="1"/>
  <c r="H53" i="13"/>
  <c r="H98" i="13" s="1"/>
  <c r="G33" i="13"/>
  <c r="G78" i="13" s="1"/>
  <c r="H21" i="13"/>
  <c r="H66" i="13" s="1"/>
  <c r="K31" i="15"/>
  <c r="K21" i="15"/>
  <c r="G41" i="15"/>
  <c r="D36" i="42"/>
  <c r="D42" i="42"/>
  <c r="D8" i="42"/>
  <c r="D30" i="42"/>
  <c r="H34" i="13"/>
  <c r="H79" i="13" s="1"/>
  <c r="K35" i="15"/>
  <c r="G22" i="15"/>
  <c r="D29" i="42"/>
  <c r="D42" i="15" s="1"/>
  <c r="D34" i="42"/>
  <c r="D11" i="42"/>
  <c r="D16" i="42"/>
  <c r="D38" i="42"/>
  <c r="D24" i="42"/>
  <c r="G45" i="15"/>
  <c r="D19" i="42"/>
  <c r="K54" i="15"/>
  <c r="D31" i="42"/>
  <c r="G44" i="15"/>
  <c r="D28" i="42"/>
  <c r="D27" i="42"/>
  <c r="D32" i="42"/>
  <c r="D21" i="42"/>
  <c r="J27" i="15"/>
  <c r="G35" i="15"/>
  <c r="D33" i="42"/>
  <c r="D26" i="42"/>
  <c r="D35" i="42"/>
  <c r="D7" i="42"/>
  <c r="D37" i="42"/>
  <c r="K44" i="15"/>
  <c r="G34" i="15"/>
  <c r="D20" i="42"/>
  <c r="D13" i="42"/>
  <c r="G42" i="15"/>
  <c r="D17" i="42"/>
  <c r="D18" i="42"/>
  <c r="D9" i="42"/>
  <c r="D14" i="42"/>
  <c r="H50" i="13"/>
  <c r="H95" i="13" s="1"/>
  <c r="S6" i="49"/>
  <c r="O57" i="6"/>
  <c r="O94" i="4"/>
  <c r="P57" i="6"/>
  <c r="E215" i="4"/>
  <c r="P94" i="4"/>
  <c r="Q215" i="4"/>
  <c r="S40" i="49"/>
  <c r="Q93" i="5" s="1"/>
  <c r="Q176" i="5" s="1"/>
  <c r="Q102" i="4"/>
  <c r="Q223" i="4" s="1"/>
  <c r="H55" i="13"/>
  <c r="H100" i="13" s="1"/>
  <c r="F132" i="4"/>
  <c r="F218" i="4"/>
  <c r="H47" i="13"/>
  <c r="H92" i="13" s="1"/>
  <c r="K24" i="15"/>
  <c r="Q112" i="4"/>
  <c r="Q233" i="4" s="1"/>
  <c r="P102" i="4"/>
  <c r="P223" i="4" s="1"/>
  <c r="O102" i="4"/>
  <c r="O223" i="4" s="1"/>
  <c r="P98" i="4"/>
  <c r="O98" i="4"/>
  <c r="O219" i="4" s="1"/>
  <c r="P105" i="4"/>
  <c r="P226" i="4" s="1"/>
  <c r="O105" i="4"/>
  <c r="O226" i="4" s="1"/>
  <c r="O124" i="4"/>
  <c r="O245" i="4" s="1"/>
  <c r="P124" i="4"/>
  <c r="P245" i="4" s="1"/>
  <c r="Q94" i="4"/>
  <c r="P93" i="5"/>
  <c r="G28" i="15"/>
  <c r="Q36" i="5"/>
  <c r="Q119" i="5" s="1"/>
  <c r="H39" i="13"/>
  <c r="H84" i="13" s="1"/>
  <c r="Q105" i="4"/>
  <c r="Q226" i="4" s="1"/>
  <c r="P106" i="4"/>
  <c r="P227" i="4" s="1"/>
  <c r="O106" i="4"/>
  <c r="O227" i="4" s="1"/>
  <c r="O218" i="4"/>
  <c r="G39" i="15"/>
  <c r="P121" i="4"/>
  <c r="P242" i="4" s="1"/>
  <c r="O121" i="4"/>
  <c r="O242" i="4" s="1"/>
  <c r="O109" i="4"/>
  <c r="O230" i="4" s="1"/>
  <c r="P109" i="4"/>
  <c r="P230" i="4" s="1"/>
  <c r="P215" i="4"/>
  <c r="P123" i="4"/>
  <c r="P244" i="4" s="1"/>
  <c r="O94" i="5"/>
  <c r="P142" i="4"/>
  <c r="P56" i="4"/>
  <c r="Q56" i="4"/>
  <c r="P104" i="4"/>
  <c r="P225" i="4" s="1"/>
  <c r="P116" i="4"/>
  <c r="P237" i="4" s="1"/>
  <c r="O116" i="4"/>
  <c r="O237" i="4" s="1"/>
  <c r="P115" i="4"/>
  <c r="P236" i="4" s="1"/>
  <c r="O115" i="4"/>
  <c r="O236" i="4" s="1"/>
  <c r="Q18" i="41"/>
  <c r="Q27" i="16" s="1"/>
  <c r="Q19" i="41"/>
  <c r="Q28" i="16" s="1"/>
  <c r="F31" i="42"/>
  <c r="P103" i="4"/>
  <c r="P224" i="4" s="1"/>
  <c r="O103" i="4"/>
  <c r="O224" i="4" s="1"/>
  <c r="P128" i="4"/>
  <c r="P249" i="4" s="1"/>
  <c r="O128" i="4"/>
  <c r="O249" i="4" s="1"/>
  <c r="P127" i="4"/>
  <c r="P248" i="4" s="1"/>
  <c r="O127" i="4"/>
  <c r="O248" i="4" s="1"/>
  <c r="Q109" i="4"/>
  <c r="Q230" i="4" s="1"/>
  <c r="P131" i="4"/>
  <c r="P252" i="4" s="1"/>
  <c r="O131" i="4"/>
  <c r="O252" i="4" s="1"/>
  <c r="Q57" i="6"/>
  <c r="O142" i="4"/>
  <c r="O56" i="4"/>
  <c r="H24" i="13"/>
  <c r="H69" i="13" s="1"/>
  <c r="Q177" i="4"/>
  <c r="J28" i="15"/>
  <c r="H32" i="13"/>
  <c r="H77" i="13" s="1"/>
  <c r="G54" i="15"/>
  <c r="R31" i="49"/>
  <c r="P111" i="4"/>
  <c r="P232" i="4" s="1"/>
  <c r="O111" i="4"/>
  <c r="O232" i="4" s="1"/>
  <c r="P130" i="4"/>
  <c r="P251" i="4" s="1"/>
  <c r="O130" i="4"/>
  <c r="O251" i="4" s="1"/>
  <c r="O215" i="4"/>
  <c r="H31" i="13"/>
  <c r="H76" i="13" s="1"/>
  <c r="P56" i="5"/>
  <c r="H19" i="42"/>
  <c r="G32" i="15" s="1"/>
  <c r="H12" i="42"/>
  <c r="G25" i="15" s="1"/>
  <c r="H8" i="42"/>
  <c r="G21" i="15" s="1"/>
  <c r="H18" i="42"/>
  <c r="G31" i="15" s="1"/>
  <c r="O113" i="4"/>
  <c r="O234" i="4" s="1"/>
  <c r="P113" i="4"/>
  <c r="P234" i="4" s="1"/>
  <c r="P19" i="41"/>
  <c r="P28" i="16" s="1"/>
  <c r="P18" i="41"/>
  <c r="P27" i="16" s="1"/>
  <c r="K23" i="15"/>
  <c r="K50" i="15"/>
  <c r="G47" i="15"/>
  <c r="P112" i="4"/>
  <c r="P233" i="4" s="1"/>
  <c r="O112" i="4"/>
  <c r="O233" i="4" s="1"/>
  <c r="P107" i="4"/>
  <c r="P228" i="4" s="1"/>
  <c r="O107" i="4"/>
  <c r="O228" i="4" s="1"/>
  <c r="Q111" i="4"/>
  <c r="Q232" i="4" s="1"/>
  <c r="Q130" i="4"/>
  <c r="Q251" i="4" s="1"/>
  <c r="P126" i="4"/>
  <c r="P247" i="4" s="1"/>
  <c r="O126" i="4"/>
  <c r="O247" i="4" s="1"/>
  <c r="Q59" i="5"/>
  <c r="Q218" i="4"/>
  <c r="Q37" i="42"/>
  <c r="Q50" i="15" s="1"/>
  <c r="M27" i="15"/>
  <c r="Q19" i="42"/>
  <c r="Q32" i="15" s="1"/>
  <c r="K55" i="15"/>
  <c r="F44" i="15"/>
  <c r="Q29" i="42"/>
  <c r="Q42" i="15" s="1"/>
  <c r="K40" i="15"/>
  <c r="K43" i="15"/>
  <c r="N32" i="42"/>
  <c r="N27" i="42"/>
  <c r="G48" i="15"/>
  <c r="Q16" i="42"/>
  <c r="Q29" i="15" s="1"/>
  <c r="Q39" i="42"/>
  <c r="Q52" i="15" s="1"/>
  <c r="I15" i="42"/>
  <c r="I28" i="15" s="1"/>
  <c r="I27" i="42"/>
  <c r="I40" i="15" s="1"/>
  <c r="I39" i="42"/>
  <c r="I52" i="15" s="1"/>
  <c r="I20" i="42"/>
  <c r="I33" i="15" s="1"/>
  <c r="I32" i="42"/>
  <c r="I42" i="42"/>
  <c r="I55" i="15" s="1"/>
  <c r="I37" i="42"/>
  <c r="I24" i="42"/>
  <c r="I37" i="15" s="1"/>
  <c r="I9" i="42"/>
  <c r="I22" i="15" s="1"/>
  <c r="I19" i="42"/>
  <c r="I26" i="42"/>
  <c r="I39" i="15" s="1"/>
  <c r="I29" i="42"/>
  <c r="I42" i="15" s="1"/>
  <c r="I16" i="42"/>
  <c r="I29" i="15" s="1"/>
  <c r="I14" i="42"/>
  <c r="I27" i="15" s="1"/>
  <c r="I31" i="42"/>
  <c r="I7" i="42"/>
  <c r="I20" i="15" s="1"/>
  <c r="I22" i="42"/>
  <c r="I40" i="42"/>
  <c r="I53" i="15" s="1"/>
  <c r="I28" i="42"/>
  <c r="I41" i="15" s="1"/>
  <c r="I18" i="42"/>
  <c r="I21" i="42"/>
  <c r="I34" i="15" s="1"/>
  <c r="I8" i="42"/>
  <c r="I23" i="42"/>
  <c r="I36" i="15" s="1"/>
  <c r="I30" i="42"/>
  <c r="I43" i="15" s="1"/>
  <c r="I10" i="42"/>
  <c r="I23" i="15" s="1"/>
  <c r="I13" i="42"/>
  <c r="I26" i="15" s="1"/>
  <c r="I33" i="42"/>
  <c r="I46" i="15" s="1"/>
  <c r="I25" i="42"/>
  <c r="I38" i="15" s="1"/>
  <c r="I34" i="42"/>
  <c r="I47" i="15" s="1"/>
  <c r="I35" i="42"/>
  <c r="I48" i="15" s="1"/>
  <c r="I38" i="42"/>
  <c r="I51" i="15" s="1"/>
  <c r="I17" i="42"/>
  <c r="I30" i="15" s="1"/>
  <c r="I12" i="42"/>
  <c r="I11" i="42"/>
  <c r="I24" i="15" s="1"/>
  <c r="I36" i="42"/>
  <c r="I49" i="15" s="1"/>
  <c r="I41" i="42"/>
  <c r="I54" i="15" s="1"/>
  <c r="H38" i="15"/>
  <c r="K51" i="15"/>
  <c r="Q17" i="42"/>
  <c r="Q30" i="15" s="1"/>
  <c r="N37" i="42"/>
  <c r="N50" i="15" s="1"/>
  <c r="N22" i="42"/>
  <c r="N35" i="42"/>
  <c r="N48" i="15" s="1"/>
  <c r="N8" i="42"/>
  <c r="N21" i="15" s="1"/>
  <c r="Q31" i="42"/>
  <c r="Q44" i="15" s="1"/>
  <c r="G43" i="15"/>
  <c r="G37" i="15"/>
  <c r="Q22" i="42"/>
  <c r="Q35" i="15" s="1"/>
  <c r="Q10" i="42"/>
  <c r="Q23" i="15" s="1"/>
  <c r="Q41" i="42"/>
  <c r="Q54" i="15" s="1"/>
  <c r="J44" i="15"/>
  <c r="H36" i="15"/>
  <c r="K29" i="15"/>
  <c r="K37" i="15"/>
  <c r="G30" i="15"/>
  <c r="N42" i="42"/>
  <c r="N36" i="42"/>
  <c r="N10" i="42"/>
  <c r="N23" i="15" s="1"/>
  <c r="N16" i="42"/>
  <c r="N29" i="15" s="1"/>
  <c r="G20" i="15"/>
  <c r="Q42" i="42"/>
  <c r="Q55" i="15" s="1"/>
  <c r="Q38" i="42"/>
  <c r="Q51" i="15" s="1"/>
  <c r="Q21" i="42"/>
  <c r="Q34" i="15" s="1"/>
  <c r="Q30" i="42"/>
  <c r="Q43" i="15" s="1"/>
  <c r="H42" i="15"/>
  <c r="H41" i="15"/>
  <c r="K32" i="15"/>
  <c r="K41" i="15"/>
  <c r="Q18" i="42"/>
  <c r="Q31" i="15" s="1"/>
  <c r="N28" i="42"/>
  <c r="N41" i="15" s="1"/>
  <c r="N41" i="42"/>
  <c r="N54" i="15" s="1"/>
  <c r="Q27" i="42"/>
  <c r="Q40" i="15" s="1"/>
  <c r="Q12" i="42"/>
  <c r="Q25" i="15" s="1"/>
  <c r="K42" i="15"/>
  <c r="N33" i="42"/>
  <c r="N46" i="15" s="1"/>
  <c r="N20" i="42"/>
  <c r="N18" i="42"/>
  <c r="N31" i="15" s="1"/>
  <c r="G52" i="15"/>
  <c r="G55" i="15"/>
  <c r="G53" i="15"/>
  <c r="Q40" i="42"/>
  <c r="Q53" i="15" s="1"/>
  <c r="Q11" i="42"/>
  <c r="Q24" i="15" s="1"/>
  <c r="Q33" i="42"/>
  <c r="Q46" i="15" s="1"/>
  <c r="Q14" i="42"/>
  <c r="Q27" i="15" s="1"/>
  <c r="Q28" i="42"/>
  <c r="Q41" i="15" s="1"/>
  <c r="M20" i="15"/>
  <c r="H29" i="15"/>
  <c r="H51" i="15"/>
  <c r="E15" i="42"/>
  <c r="E28" i="15" s="1"/>
  <c r="E23" i="42"/>
  <c r="D36" i="15" s="1"/>
  <c r="E10" i="42"/>
  <c r="D23" i="15" s="1"/>
  <c r="E17" i="42"/>
  <c r="D30" i="15" s="1"/>
  <c r="E16" i="42"/>
  <c r="D29" i="15" s="1"/>
  <c r="E26" i="42"/>
  <c r="D39" i="15" s="1"/>
  <c r="E24" i="42"/>
  <c r="D37" i="15" s="1"/>
  <c r="E20" i="42"/>
  <c r="D33" i="15" s="1"/>
  <c r="E18" i="42"/>
  <c r="E39" i="42"/>
  <c r="D52" i="15" s="1"/>
  <c r="E25" i="42"/>
  <c r="D38" i="15" s="1"/>
  <c r="E27" i="42"/>
  <c r="D40" i="15" s="1"/>
  <c r="E9" i="42"/>
  <c r="D22" i="15" s="1"/>
  <c r="E13" i="42"/>
  <c r="D26" i="15" s="1"/>
  <c r="E28" i="42"/>
  <c r="E41" i="42"/>
  <c r="D54" i="15" s="1"/>
  <c r="E33" i="42"/>
  <c r="D46" i="15" s="1"/>
  <c r="E14" i="42"/>
  <c r="D27" i="15" s="1"/>
  <c r="E12" i="42"/>
  <c r="D25" i="15" s="1"/>
  <c r="E7" i="42"/>
  <c r="D20" i="15" s="1"/>
  <c r="E42" i="42"/>
  <c r="D55" i="15" s="1"/>
  <c r="E35" i="42"/>
  <c r="E32" i="42"/>
  <c r="D45" i="15" s="1"/>
  <c r="E37" i="42"/>
  <c r="D50" i="15" s="1"/>
  <c r="E38" i="42"/>
  <c r="E19" i="42"/>
  <c r="E40" i="42"/>
  <c r="D53" i="15" s="1"/>
  <c r="E34" i="42"/>
  <c r="E11" i="42"/>
  <c r="D24" i="15" s="1"/>
  <c r="E36" i="42"/>
  <c r="D49" i="15" s="1"/>
  <c r="E8" i="42"/>
  <c r="E30" i="42"/>
  <c r="E21" i="42"/>
  <c r="D34" i="15" s="1"/>
  <c r="E22" i="42"/>
  <c r="D35" i="15" s="1"/>
  <c r="H48" i="15"/>
  <c r="N31" i="42"/>
  <c r="N15" i="42"/>
  <c r="Q32" i="42"/>
  <c r="Q45" i="15" s="1"/>
  <c r="Q25" i="42"/>
  <c r="Q38" i="15" s="1"/>
  <c r="J25" i="15"/>
  <c r="E31" i="42"/>
  <c r="E44" i="15" s="1"/>
  <c r="H39" i="15"/>
  <c r="H24" i="15"/>
  <c r="P31" i="42"/>
  <c r="O44" i="15" s="1"/>
  <c r="P15" i="42"/>
  <c r="D51" i="15"/>
  <c r="Q34" i="42"/>
  <c r="Q47" i="15" s="1"/>
  <c r="Q7" i="42"/>
  <c r="Q20" i="15" s="1"/>
  <c r="K48" i="15"/>
  <c r="J48" i="15"/>
  <c r="K34" i="15"/>
  <c r="M24" i="15"/>
  <c r="J34" i="15"/>
  <c r="M34" i="15"/>
  <c r="M43" i="15"/>
  <c r="M36" i="15"/>
  <c r="J32" i="15"/>
  <c r="J46" i="15"/>
  <c r="K39" i="15"/>
  <c r="J21" i="15"/>
  <c r="M30" i="15"/>
  <c r="J23" i="15"/>
  <c r="J24" i="15"/>
  <c r="J39" i="15"/>
  <c r="J31" i="15"/>
  <c r="J41" i="15"/>
  <c r="J43" i="15"/>
  <c r="J36" i="15"/>
  <c r="M26" i="15"/>
  <c r="M37" i="15"/>
  <c r="M25" i="15"/>
  <c r="M38" i="15"/>
  <c r="K47" i="15"/>
  <c r="K22" i="15"/>
  <c r="K45" i="15"/>
  <c r="J38" i="15"/>
  <c r="M31" i="15"/>
  <c r="M51" i="15"/>
  <c r="J29" i="15"/>
  <c r="M23" i="15"/>
  <c r="M39" i="15"/>
  <c r="K53" i="15"/>
  <c r="K26" i="15"/>
  <c r="M53" i="15"/>
  <c r="J53" i="15"/>
  <c r="J33" i="15"/>
  <c r="M21" i="15"/>
  <c r="J55" i="15"/>
  <c r="J50" i="15"/>
  <c r="M22" i="15"/>
  <c r="J54" i="15"/>
  <c r="J49" i="15"/>
  <c r="K20" i="15"/>
  <c r="M47" i="15"/>
  <c r="M52" i="15"/>
  <c r="J35" i="15"/>
  <c r="J30" i="15"/>
  <c r="J52" i="15"/>
  <c r="J40" i="15"/>
  <c r="M32" i="15"/>
  <c r="J51" i="15"/>
  <c r="M42" i="15"/>
  <c r="P74" i="43"/>
  <c r="F40" i="43"/>
  <c r="F53" i="13" s="1"/>
  <c r="F98" i="13" s="1"/>
  <c r="F8" i="43"/>
  <c r="F21" i="13" s="1"/>
  <c r="F66" i="13" s="1"/>
  <c r="F21" i="43"/>
  <c r="F34" i="13" s="1"/>
  <c r="F79" i="13" s="1"/>
  <c r="F24" i="43"/>
  <c r="F37" i="13" s="1"/>
  <c r="F82" i="13" s="1"/>
  <c r="F23" i="43"/>
  <c r="F36" i="13" s="1"/>
  <c r="F81" i="13" s="1"/>
  <c r="F18" i="43"/>
  <c r="F31" i="13" s="1"/>
  <c r="F76" i="13" s="1"/>
  <c r="F42" i="43"/>
  <c r="F55" i="13" s="1"/>
  <c r="F100" i="13" s="1"/>
  <c r="F35" i="43"/>
  <c r="F48" i="13" s="1"/>
  <c r="F93" i="13" s="1"/>
  <c r="F20" i="43"/>
  <c r="F33" i="13" s="1"/>
  <c r="F78" i="13" s="1"/>
  <c r="F11" i="43"/>
  <c r="F24" i="13" s="1"/>
  <c r="F69" i="13" s="1"/>
  <c r="E6" i="43"/>
  <c r="E32" i="43" s="1"/>
  <c r="E45" i="13" s="1"/>
  <c r="E90" i="13" s="1"/>
  <c r="F41" i="43"/>
  <c r="F54" i="13" s="1"/>
  <c r="F99" i="13" s="1"/>
  <c r="F34" i="43"/>
  <c r="F47" i="13" s="1"/>
  <c r="F92" i="13" s="1"/>
  <c r="F19" i="43"/>
  <c r="F32" i="13" s="1"/>
  <c r="F77" i="13" s="1"/>
  <c r="F10" i="43"/>
  <c r="F23" i="13" s="1"/>
  <c r="F68" i="13" s="1"/>
  <c r="F37" i="43"/>
  <c r="F50" i="13" s="1"/>
  <c r="F95" i="13" s="1"/>
  <c r="F27" i="43"/>
  <c r="F40" i="13" s="1"/>
  <c r="F85" i="13" s="1"/>
  <c r="F13" i="43"/>
  <c r="F26" i="13" s="1"/>
  <c r="F71" i="13" s="1"/>
  <c r="F26" i="43"/>
  <c r="F39" i="13" s="1"/>
  <c r="F84" i="13" s="1"/>
  <c r="P25" i="42"/>
  <c r="P9" i="42"/>
  <c r="P36" i="42"/>
  <c r="P28" i="42"/>
  <c r="P7" i="42"/>
  <c r="P30" i="42"/>
  <c r="P8" i="42"/>
  <c r="P32" i="42"/>
  <c r="P35" i="42"/>
  <c r="P19" i="42"/>
  <c r="P21" i="42"/>
  <c r="P41" i="42"/>
  <c r="P11" i="42"/>
  <c r="P20" i="42"/>
  <c r="P14" i="42"/>
  <c r="P12" i="42"/>
  <c r="P34" i="42"/>
  <c r="P18" i="42"/>
  <c r="P27" i="42"/>
  <c r="P17" i="42"/>
  <c r="P29" i="42"/>
  <c r="P38" i="42"/>
  <c r="P13" i="42"/>
  <c r="P23" i="42"/>
  <c r="P16" i="42"/>
  <c r="P22" i="42"/>
  <c r="P10" i="42"/>
  <c r="P39" i="42"/>
  <c r="P26" i="42"/>
  <c r="P42" i="42"/>
  <c r="P33" i="42"/>
  <c r="P40" i="42"/>
  <c r="P24" i="42"/>
  <c r="P37" i="42"/>
  <c r="F23" i="42"/>
  <c r="F14" i="42"/>
  <c r="F27" i="15" s="1"/>
  <c r="F7" i="42"/>
  <c r="F40" i="42"/>
  <c r="F24" i="42"/>
  <c r="F16" i="42"/>
  <c r="F8" i="42"/>
  <c r="F41" i="42"/>
  <c r="F25" i="42"/>
  <c r="F9" i="42"/>
  <c r="F26" i="42"/>
  <c r="F18" i="42"/>
  <c r="F10" i="42"/>
  <c r="F35" i="42"/>
  <c r="F27" i="42"/>
  <c r="F19" i="42"/>
  <c r="F11" i="42"/>
  <c r="F21" i="42"/>
  <c r="F13" i="42"/>
  <c r="F12" i="42"/>
  <c r="F28" i="42"/>
  <c r="F30" i="42"/>
  <c r="F20" i="42"/>
  <c r="F22" i="42"/>
  <c r="F36" i="42"/>
  <c r="F38" i="42"/>
  <c r="F39" i="42"/>
  <c r="F32" i="42"/>
  <c r="F17" i="42"/>
  <c r="F33" i="42"/>
  <c r="F37" i="42"/>
  <c r="F34" i="42"/>
  <c r="F42" i="42"/>
  <c r="F29" i="42"/>
  <c r="Q46" i="41"/>
  <c r="Q55" i="16" s="1"/>
  <c r="Q42" i="41"/>
  <c r="Q51" i="16" s="1"/>
  <c r="Q38" i="41"/>
  <c r="Q47" i="16" s="1"/>
  <c r="Q34" i="41"/>
  <c r="Q43" i="16" s="1"/>
  <c r="Q30" i="41"/>
  <c r="Q39" i="16" s="1"/>
  <c r="Q26" i="41"/>
  <c r="Q35" i="16" s="1"/>
  <c r="Q22" i="41"/>
  <c r="Q31" i="16" s="1"/>
  <c r="Q14" i="41"/>
  <c r="Q23" i="16" s="1"/>
  <c r="Q33" i="41"/>
  <c r="Q42" i="16" s="1"/>
  <c r="Q29" i="41"/>
  <c r="Q38" i="16" s="1"/>
  <c r="Q21" i="41"/>
  <c r="Q30" i="16" s="1"/>
  <c r="Q43" i="41"/>
  <c r="Q52" i="16" s="1"/>
  <c r="Q39" i="41"/>
  <c r="Q48" i="16" s="1"/>
  <c r="Q35" i="41"/>
  <c r="Q44" i="16" s="1"/>
  <c r="Q31" i="41"/>
  <c r="Q40" i="16" s="1"/>
  <c r="Q27" i="41"/>
  <c r="Q36" i="16" s="1"/>
  <c r="Q23" i="41"/>
  <c r="Q32" i="16" s="1"/>
  <c r="Q15" i="41"/>
  <c r="Q24" i="16" s="1"/>
  <c r="Q11" i="41"/>
  <c r="Q20" i="16" s="1"/>
  <c r="Q45" i="41"/>
  <c r="Q54" i="16" s="1"/>
  <c r="Q41" i="41"/>
  <c r="Q50" i="16" s="1"/>
  <c r="Q37" i="41"/>
  <c r="Q46" i="16" s="1"/>
  <c r="Q13" i="41"/>
  <c r="Q22" i="16" s="1"/>
  <c r="Q25" i="41"/>
  <c r="Q34" i="16" s="1"/>
  <c r="Q44" i="41"/>
  <c r="Q53" i="16" s="1"/>
  <c r="Q40" i="41"/>
  <c r="Q49" i="16" s="1"/>
  <c r="Q36" i="41"/>
  <c r="Q45" i="16" s="1"/>
  <c r="Q32" i="41"/>
  <c r="Q41" i="16" s="1"/>
  <c r="Q28" i="41"/>
  <c r="Q37" i="16" s="1"/>
  <c r="Q24" i="41"/>
  <c r="Q33" i="16" s="1"/>
  <c r="Q20" i="41"/>
  <c r="Q29" i="16" s="1"/>
  <c r="Q16" i="41"/>
  <c r="Q25" i="16" s="1"/>
  <c r="Q12" i="41"/>
  <c r="Q21" i="16" s="1"/>
  <c r="Q17" i="41"/>
  <c r="Q26" i="16" s="1"/>
  <c r="P20" i="41"/>
  <c r="P29" i="16" s="1"/>
  <c r="P16" i="41"/>
  <c r="P25" i="16" s="1"/>
  <c r="P12" i="41"/>
  <c r="P21" i="16" s="1"/>
  <c r="P46" i="41"/>
  <c r="P55" i="16" s="1"/>
  <c r="P42" i="41"/>
  <c r="P51" i="16" s="1"/>
  <c r="P38" i="41"/>
  <c r="P47" i="16" s="1"/>
  <c r="P34" i="41"/>
  <c r="P43" i="16" s="1"/>
  <c r="P30" i="41"/>
  <c r="P39" i="16" s="1"/>
  <c r="P26" i="41"/>
  <c r="P35" i="16" s="1"/>
  <c r="P22" i="41"/>
  <c r="P31" i="16" s="1"/>
  <c r="P14" i="41"/>
  <c r="P23" i="16" s="1"/>
  <c r="P40" i="41"/>
  <c r="P49" i="16" s="1"/>
  <c r="P32" i="41"/>
  <c r="P41" i="16" s="1"/>
  <c r="P24" i="41"/>
  <c r="P33" i="16" s="1"/>
  <c r="P33" i="41"/>
  <c r="P42" i="16" s="1"/>
  <c r="P25" i="41"/>
  <c r="P34" i="16" s="1"/>
  <c r="P36" i="41"/>
  <c r="P45" i="16" s="1"/>
  <c r="P28" i="41"/>
  <c r="P37" i="16" s="1"/>
  <c r="P45" i="41"/>
  <c r="P54" i="16" s="1"/>
  <c r="P29" i="41"/>
  <c r="P38" i="16" s="1"/>
  <c r="P43" i="41"/>
  <c r="P52" i="16" s="1"/>
  <c r="P39" i="41"/>
  <c r="P48" i="16" s="1"/>
  <c r="P35" i="41"/>
  <c r="P44" i="16" s="1"/>
  <c r="P31" i="41"/>
  <c r="P40" i="16" s="1"/>
  <c r="P27" i="41"/>
  <c r="P36" i="16" s="1"/>
  <c r="P23" i="41"/>
  <c r="P32" i="16" s="1"/>
  <c r="P15" i="41"/>
  <c r="P24" i="16" s="1"/>
  <c r="P11" i="41"/>
  <c r="P20" i="16" s="1"/>
  <c r="P41" i="41"/>
  <c r="P50" i="16" s="1"/>
  <c r="P37" i="41"/>
  <c r="P46" i="16" s="1"/>
  <c r="P44" i="41"/>
  <c r="P53" i="16" s="1"/>
  <c r="P21" i="41"/>
  <c r="P30" i="16" s="1"/>
  <c r="P13" i="41"/>
  <c r="P22" i="16" s="1"/>
  <c r="P17" i="41"/>
  <c r="P26" i="16" s="1"/>
  <c r="H49" i="15" l="1"/>
  <c r="D32" i="15"/>
  <c r="S31" i="49"/>
  <c r="D21" i="15"/>
  <c r="M54" i="15"/>
  <c r="D47" i="15"/>
  <c r="D31" i="15"/>
  <c r="H43" i="15"/>
  <c r="D43" i="15"/>
  <c r="D44" i="15"/>
  <c r="H28" i="15"/>
  <c r="D41" i="15"/>
  <c r="H22" i="15"/>
  <c r="H37" i="15"/>
  <c r="D48" i="15"/>
  <c r="Q56" i="5"/>
  <c r="H26" i="15"/>
  <c r="H27" i="15"/>
  <c r="Q132" i="4"/>
  <c r="Q253" i="4"/>
  <c r="O177" i="4"/>
  <c r="P177" i="4"/>
  <c r="O253" i="4"/>
  <c r="Q142" i="5"/>
  <c r="Q94" i="5"/>
  <c r="H40" i="15"/>
  <c r="E27" i="15"/>
  <c r="H23" i="15"/>
  <c r="H53" i="15"/>
  <c r="D28" i="15"/>
  <c r="P219" i="4"/>
  <c r="P132" i="4"/>
  <c r="O132" i="4"/>
  <c r="P176" i="5"/>
  <c r="P94" i="5"/>
  <c r="P27" i="15"/>
  <c r="O27" i="15"/>
  <c r="M41" i="15"/>
  <c r="N28" i="15"/>
  <c r="M28" i="15"/>
  <c r="P28" i="15"/>
  <c r="O28" i="15"/>
  <c r="M29" i="15"/>
  <c r="M48" i="15"/>
  <c r="P44" i="15"/>
  <c r="H32" i="15"/>
  <c r="I32" i="15"/>
  <c r="N45" i="15"/>
  <c r="M45" i="15"/>
  <c r="H20" i="15"/>
  <c r="M46" i="15"/>
  <c r="N40" i="15"/>
  <c r="M40" i="15"/>
  <c r="H52" i="15"/>
  <c r="H46" i="15"/>
  <c r="N49" i="15"/>
  <c r="M49" i="15"/>
  <c r="N35" i="15"/>
  <c r="M35" i="15"/>
  <c r="I25" i="15"/>
  <c r="H25" i="15"/>
  <c r="I35" i="15"/>
  <c r="H35" i="15"/>
  <c r="H30" i="15"/>
  <c r="N55" i="15"/>
  <c r="M55" i="15"/>
  <c r="H33" i="15"/>
  <c r="M50" i="15"/>
  <c r="N44" i="15"/>
  <c r="M44" i="15"/>
  <c r="H34" i="15"/>
  <c r="I44" i="15"/>
  <c r="H44" i="15"/>
  <c r="I50" i="15"/>
  <c r="H50" i="15"/>
  <c r="H47" i="15"/>
  <c r="N33" i="15"/>
  <c r="M33" i="15"/>
  <c r="H21" i="15"/>
  <c r="I21" i="15"/>
  <c r="I45" i="15"/>
  <c r="H45" i="15"/>
  <c r="H54" i="15"/>
  <c r="H31" i="15"/>
  <c r="I31" i="15"/>
  <c r="H55" i="15"/>
  <c r="F24" i="15"/>
  <c r="E24" i="15"/>
  <c r="P41" i="15"/>
  <c r="O41" i="15"/>
  <c r="F40" i="15"/>
  <c r="E40" i="15"/>
  <c r="P47" i="15"/>
  <c r="O47" i="15"/>
  <c r="F30" i="15"/>
  <c r="E30" i="15"/>
  <c r="F48" i="15"/>
  <c r="E48" i="15"/>
  <c r="F29" i="15"/>
  <c r="E29" i="15"/>
  <c r="P53" i="15"/>
  <c r="O53" i="15"/>
  <c r="P36" i="15"/>
  <c r="O36" i="15"/>
  <c r="P25" i="15"/>
  <c r="O25" i="15"/>
  <c r="P45" i="15"/>
  <c r="O45" i="15"/>
  <c r="P38" i="15"/>
  <c r="O38" i="15"/>
  <c r="F22" i="15"/>
  <c r="E22" i="15"/>
  <c r="P20" i="15"/>
  <c r="O20" i="15"/>
  <c r="P23" i="15"/>
  <c r="O23" i="15"/>
  <c r="F21" i="15"/>
  <c r="E21" i="15"/>
  <c r="P48" i="15"/>
  <c r="O48" i="15"/>
  <c r="F45" i="15"/>
  <c r="E45" i="15"/>
  <c r="F41" i="15"/>
  <c r="E41" i="15"/>
  <c r="F23" i="15"/>
  <c r="E23" i="15"/>
  <c r="F37" i="15"/>
  <c r="E37" i="15"/>
  <c r="P46" i="15"/>
  <c r="O46" i="15"/>
  <c r="P26" i="15"/>
  <c r="O26" i="15"/>
  <c r="F49" i="15"/>
  <c r="E49" i="15"/>
  <c r="P30" i="15"/>
  <c r="O30" i="15"/>
  <c r="F36" i="15"/>
  <c r="E36" i="15"/>
  <c r="F46" i="15"/>
  <c r="E46" i="15"/>
  <c r="P29" i="15"/>
  <c r="O29" i="15"/>
  <c r="F52" i="15"/>
  <c r="E52" i="15"/>
  <c r="F25" i="15"/>
  <c r="E25" i="15"/>
  <c r="F31" i="15"/>
  <c r="E31" i="15"/>
  <c r="F53" i="15"/>
  <c r="E53" i="15"/>
  <c r="P55" i="15"/>
  <c r="O55" i="15"/>
  <c r="P51" i="15"/>
  <c r="O51" i="15"/>
  <c r="P33" i="15"/>
  <c r="O33" i="15"/>
  <c r="P21" i="15"/>
  <c r="O21" i="15"/>
  <c r="F34" i="15"/>
  <c r="E34" i="15"/>
  <c r="P52" i="15"/>
  <c r="O52" i="15"/>
  <c r="F35" i="15"/>
  <c r="E35" i="15"/>
  <c r="P34" i="15"/>
  <c r="O34" i="15"/>
  <c r="F43" i="15"/>
  <c r="E43" i="15"/>
  <c r="P37" i="15"/>
  <c r="O37" i="15"/>
  <c r="P22" i="15"/>
  <c r="O22" i="15"/>
  <c r="F42" i="15"/>
  <c r="E42" i="15"/>
  <c r="F51" i="15"/>
  <c r="E51" i="15"/>
  <c r="F26" i="15"/>
  <c r="E26" i="15"/>
  <c r="F39" i="15"/>
  <c r="E39" i="15"/>
  <c r="F20" i="15"/>
  <c r="E20" i="15"/>
  <c r="P39" i="15"/>
  <c r="O39" i="15"/>
  <c r="P42" i="15"/>
  <c r="O42" i="15"/>
  <c r="P24" i="15"/>
  <c r="O24" i="15"/>
  <c r="P43" i="15"/>
  <c r="O43" i="15"/>
  <c r="F55" i="15"/>
  <c r="E55" i="15"/>
  <c r="P54" i="15"/>
  <c r="O54" i="15"/>
  <c r="F47" i="15"/>
  <c r="E47" i="15"/>
  <c r="F38" i="15"/>
  <c r="E38" i="15"/>
  <c r="P40" i="15"/>
  <c r="O40" i="15"/>
  <c r="F50" i="15"/>
  <c r="E50" i="15"/>
  <c r="F33" i="15"/>
  <c r="E33" i="15"/>
  <c r="F32" i="15"/>
  <c r="E32" i="15"/>
  <c r="F54" i="15"/>
  <c r="E54" i="15"/>
  <c r="P50" i="15"/>
  <c r="O50" i="15"/>
  <c r="P35" i="15"/>
  <c r="O35" i="15"/>
  <c r="P31" i="15"/>
  <c r="O31" i="15"/>
  <c r="P32" i="15"/>
  <c r="O32" i="15"/>
  <c r="P49" i="15"/>
  <c r="O49" i="15"/>
  <c r="E26" i="43"/>
  <c r="E39" i="13" s="1"/>
  <c r="E84" i="13" s="1"/>
  <c r="E11" i="43"/>
  <c r="E24" i="13" s="1"/>
  <c r="E69" i="13" s="1"/>
  <c r="E41" i="43"/>
  <c r="E54" i="13" s="1"/>
  <c r="E99" i="13" s="1"/>
  <c r="E24" i="43"/>
  <c r="E37" i="13" s="1"/>
  <c r="E82" i="13" s="1"/>
  <c r="E10" i="43"/>
  <c r="E23" i="13" s="1"/>
  <c r="E68" i="13" s="1"/>
  <c r="E8" i="43"/>
  <c r="E21" i="13" s="1"/>
  <c r="E66" i="13" s="1"/>
  <c r="D6" i="43"/>
  <c r="D32" i="43" s="1"/>
  <c r="D45" i="13" s="1"/>
  <c r="D90" i="13" s="1"/>
  <c r="E34" i="43"/>
  <c r="E47" i="13" s="1"/>
  <c r="E92" i="13" s="1"/>
  <c r="E19" i="43"/>
  <c r="E32" i="13" s="1"/>
  <c r="E77" i="13" s="1"/>
  <c r="E21" i="43"/>
  <c r="E34" i="13" s="1"/>
  <c r="E79" i="13" s="1"/>
  <c r="E42" i="43"/>
  <c r="E55" i="13" s="1"/>
  <c r="E100" i="13" s="1"/>
  <c r="E35" i="43"/>
  <c r="E48" i="13" s="1"/>
  <c r="E93" i="13" s="1"/>
  <c r="E20" i="43"/>
  <c r="E33" i="13" s="1"/>
  <c r="E78" i="13" s="1"/>
  <c r="E40" i="43"/>
  <c r="E53" i="13" s="1"/>
  <c r="E98" i="13" s="1"/>
  <c r="E23" i="43"/>
  <c r="E36" i="13" s="1"/>
  <c r="E81" i="13" s="1"/>
  <c r="E18" i="43"/>
  <c r="E31" i="13" s="1"/>
  <c r="E76" i="13" s="1"/>
  <c r="E37" i="43"/>
  <c r="E50" i="13" s="1"/>
  <c r="E95" i="13" s="1"/>
  <c r="E27" i="43"/>
  <c r="E40" i="13" s="1"/>
  <c r="E85" i="13" s="1"/>
  <c r="E13" i="43"/>
  <c r="E26" i="13" s="1"/>
  <c r="E71" i="13" s="1"/>
  <c r="P253" i="4" l="1"/>
  <c r="D37" i="43"/>
  <c r="D50" i="13" s="1"/>
  <c r="D95" i="13" s="1"/>
  <c r="D27" i="43"/>
  <c r="D40" i="13" s="1"/>
  <c r="D85" i="13" s="1"/>
  <c r="D13" i="43"/>
  <c r="D26" i="13" s="1"/>
  <c r="D71" i="13" s="1"/>
  <c r="D11" i="43"/>
  <c r="D24" i="13" s="1"/>
  <c r="D69" i="13" s="1"/>
  <c r="D26" i="43"/>
  <c r="D39" i="13" s="1"/>
  <c r="D84" i="13" s="1"/>
  <c r="D9" i="43"/>
  <c r="D22" i="13" s="1"/>
  <c r="D67" i="13" s="1"/>
  <c r="D35" i="43"/>
  <c r="D48" i="13" s="1"/>
  <c r="D93" i="13" s="1"/>
  <c r="D25" i="43"/>
  <c r="D38" i="13" s="1"/>
  <c r="D83" i="13" s="1"/>
  <c r="D20" i="43"/>
  <c r="D33" i="13" s="1"/>
  <c r="D78" i="13" s="1"/>
  <c r="D38" i="43"/>
  <c r="D52" i="13" s="1"/>
  <c r="D97" i="13" s="1"/>
  <c r="D33" i="43"/>
  <c r="D46" i="13" s="1"/>
  <c r="D91" i="13" s="1"/>
  <c r="D31" i="43"/>
  <c r="D44" i="13" s="1"/>
  <c r="D89" i="13" s="1"/>
  <c r="D29" i="43"/>
  <c r="D42" i="13" s="1"/>
  <c r="D87" i="13" s="1"/>
  <c r="D22" i="43"/>
  <c r="D35" i="13" s="1"/>
  <c r="D80" i="13" s="1"/>
  <c r="D17" i="43"/>
  <c r="D30" i="13" s="1"/>
  <c r="D75" i="13" s="1"/>
  <c r="D15" i="43"/>
  <c r="D28" i="13" s="1"/>
  <c r="D73" i="13" s="1"/>
  <c r="D8" i="43"/>
  <c r="D21" i="13" s="1"/>
  <c r="D66" i="13" s="1"/>
  <c r="D36" i="43"/>
  <c r="D49" i="13" s="1"/>
  <c r="D94" i="13" s="1"/>
  <c r="D21" i="43"/>
  <c r="D34" i="13" s="1"/>
  <c r="D79" i="13" s="1"/>
  <c r="D12" i="43"/>
  <c r="D25" i="13" s="1"/>
  <c r="D70" i="13" s="1"/>
  <c r="D42" i="43"/>
  <c r="D55" i="13" s="1"/>
  <c r="D100" i="13" s="1"/>
  <c r="D41" i="43"/>
  <c r="D54" i="13" s="1"/>
  <c r="D99" i="13" s="1"/>
  <c r="D34" i="43"/>
  <c r="D47" i="13" s="1"/>
  <c r="D92" i="13" s="1"/>
  <c r="D24" i="43"/>
  <c r="D37" i="13" s="1"/>
  <c r="D82" i="13" s="1"/>
  <c r="D19" i="43"/>
  <c r="D32" i="13" s="1"/>
  <c r="D77" i="13" s="1"/>
  <c r="D10" i="43"/>
  <c r="D23" i="13" s="1"/>
  <c r="D68" i="13" s="1"/>
  <c r="D40" i="43"/>
  <c r="D53" i="13" s="1"/>
  <c r="D98" i="13" s="1"/>
  <c r="D39" i="43"/>
  <c r="D51" i="13" s="1"/>
  <c r="D96" i="13" s="1"/>
  <c r="D30" i="43"/>
  <c r="D43" i="13" s="1"/>
  <c r="D88" i="13" s="1"/>
  <c r="D28" i="43"/>
  <c r="D41" i="13" s="1"/>
  <c r="D86" i="13" s="1"/>
  <c r="D23" i="43"/>
  <c r="D36" i="13" s="1"/>
  <c r="D81" i="13" s="1"/>
  <c r="D18" i="43"/>
  <c r="D31" i="13" s="1"/>
  <c r="D76" i="13" s="1"/>
  <c r="D16" i="43"/>
  <c r="D29" i="13" s="1"/>
  <c r="D74" i="13" s="1"/>
  <c r="D14" i="43"/>
  <c r="D27" i="13" s="1"/>
  <c r="D72" i="13" s="1"/>
  <c r="Q66" i="6" l="1"/>
  <c r="O101" i="6"/>
  <c r="P101" i="6"/>
  <c r="Q101" i="6"/>
  <c r="O100" i="6"/>
  <c r="P100" i="6"/>
  <c r="Q100" i="6"/>
  <c r="O99" i="6"/>
  <c r="P99" i="6"/>
  <c r="Q99" i="6"/>
  <c r="O98" i="6"/>
  <c r="P98" i="6"/>
  <c r="Q98" i="6"/>
  <c r="O97" i="6"/>
  <c r="P97" i="6"/>
  <c r="Q97" i="6"/>
  <c r="O96" i="6"/>
  <c r="P96" i="6"/>
  <c r="Q96" i="6"/>
  <c r="O95" i="6"/>
  <c r="P95" i="6"/>
  <c r="Q95" i="6"/>
  <c r="O94" i="6"/>
  <c r="P94" i="6"/>
  <c r="Q94" i="6"/>
  <c r="O93" i="6"/>
  <c r="P93" i="6"/>
  <c r="Q93" i="6"/>
  <c r="O92" i="6"/>
  <c r="P92" i="6"/>
  <c r="Q92" i="6"/>
  <c r="O91" i="6"/>
  <c r="P91" i="6"/>
  <c r="Q91" i="6"/>
  <c r="O90" i="6"/>
  <c r="P90" i="6"/>
  <c r="Q90" i="6"/>
  <c r="O89" i="6"/>
  <c r="P89" i="6"/>
  <c r="Q89" i="6"/>
  <c r="O88" i="6"/>
  <c r="P88" i="6"/>
  <c r="Q88" i="6"/>
  <c r="O87" i="6"/>
  <c r="P87" i="6"/>
  <c r="Q87" i="6"/>
  <c r="O86" i="6"/>
  <c r="P86" i="6"/>
  <c r="Q86" i="6"/>
  <c r="O85" i="6"/>
  <c r="P85" i="6"/>
  <c r="Q85" i="6"/>
  <c r="O84" i="6"/>
  <c r="P84" i="6"/>
  <c r="Q84" i="6"/>
  <c r="O83" i="6"/>
  <c r="P83" i="6"/>
  <c r="Q83" i="6"/>
  <c r="O82" i="6"/>
  <c r="P82" i="6"/>
  <c r="Q82" i="6"/>
  <c r="O81" i="6"/>
  <c r="P81" i="6"/>
  <c r="Q81" i="6"/>
  <c r="Q80" i="6"/>
  <c r="O80" i="6"/>
  <c r="P80" i="6"/>
  <c r="O79" i="6"/>
  <c r="P79" i="6"/>
  <c r="Q79" i="6"/>
  <c r="O78" i="6"/>
  <c r="P78" i="6"/>
  <c r="Q78" i="6"/>
  <c r="O77" i="6"/>
  <c r="P77" i="6"/>
  <c r="Q77" i="6"/>
  <c r="O76" i="6"/>
  <c r="P76" i="6"/>
  <c r="Q76" i="6"/>
  <c r="O75" i="6"/>
  <c r="P75" i="6"/>
  <c r="Q75" i="6"/>
  <c r="O74" i="6"/>
  <c r="P74" i="6"/>
  <c r="Q74" i="6"/>
  <c r="O73" i="6"/>
  <c r="P73" i="6"/>
  <c r="Q73" i="6"/>
  <c r="O72" i="6"/>
  <c r="P72" i="6"/>
  <c r="Q72" i="6"/>
  <c r="O71" i="6"/>
  <c r="P71" i="6"/>
  <c r="Q71" i="6"/>
  <c r="O70" i="6"/>
  <c r="P70" i="6"/>
  <c r="Q70" i="6"/>
  <c r="O69" i="6"/>
  <c r="P69" i="6"/>
  <c r="Q69" i="6"/>
  <c r="O68" i="6"/>
  <c r="P68" i="6"/>
  <c r="Q68" i="6"/>
  <c r="O67" i="6"/>
  <c r="P67" i="6"/>
  <c r="Q67" i="6"/>
  <c r="O66" i="6"/>
  <c r="P66" i="6"/>
  <c r="P56" i="7"/>
  <c r="Q65" i="39"/>
  <c r="Q69" i="39"/>
  <c r="Q72" i="39"/>
  <c r="Q77" i="39"/>
  <c r="Q80" i="39"/>
  <c r="Q81" i="39"/>
  <c r="Q89" i="39"/>
  <c r="Q93" i="39"/>
  <c r="Q96" i="39"/>
  <c r="Q97" i="39"/>
  <c r="P55" i="39"/>
  <c r="P66" i="39"/>
  <c r="P68" i="39"/>
  <c r="P72" i="39"/>
  <c r="P78" i="39"/>
  <c r="P80" i="39"/>
  <c r="P81" i="39"/>
  <c r="P84" i="39"/>
  <c r="P88" i="39"/>
  <c r="P89" i="39"/>
  <c r="P96" i="39"/>
  <c r="O55" i="39"/>
  <c r="Q55" i="39"/>
  <c r="O69" i="39"/>
  <c r="O72" i="39"/>
  <c r="O73" i="39"/>
  <c r="O77" i="39"/>
  <c r="O80" i="39"/>
  <c r="O81" i="39"/>
  <c r="O85" i="39"/>
  <c r="O88" i="39"/>
  <c r="O96" i="39"/>
  <c r="O99" i="39"/>
  <c r="P99" i="39"/>
  <c r="Q99" i="39"/>
  <c r="O98" i="39"/>
  <c r="P98" i="39"/>
  <c r="Q98" i="39"/>
  <c r="O97" i="39"/>
  <c r="P97" i="39"/>
  <c r="O95" i="39"/>
  <c r="P95" i="39"/>
  <c r="Q95" i="39"/>
  <c r="O94" i="39"/>
  <c r="P94" i="39"/>
  <c r="Q94" i="39"/>
  <c r="O93" i="39"/>
  <c r="P93" i="39"/>
  <c r="O92" i="39"/>
  <c r="P92" i="39"/>
  <c r="Q92" i="39"/>
  <c r="O91" i="39"/>
  <c r="P91" i="39"/>
  <c r="Q91" i="39"/>
  <c r="O90" i="39"/>
  <c r="P90" i="39"/>
  <c r="Q90" i="39"/>
  <c r="O89" i="39"/>
  <c r="Q88" i="39"/>
  <c r="O86" i="39"/>
  <c r="P86" i="39"/>
  <c r="Q86" i="39"/>
  <c r="O87" i="39"/>
  <c r="P87" i="39"/>
  <c r="Q87" i="39"/>
  <c r="N87" i="39"/>
  <c r="N88" i="39"/>
  <c r="N89" i="39"/>
  <c r="N90" i="39"/>
  <c r="N91" i="39"/>
  <c r="N92" i="39"/>
  <c r="N93" i="39"/>
  <c r="N94" i="39"/>
  <c r="N95" i="39"/>
  <c r="N96" i="39"/>
  <c r="N97" i="39"/>
  <c r="N98" i="39"/>
  <c r="N99" i="39"/>
  <c r="P85" i="39"/>
  <c r="Q85" i="39"/>
  <c r="O84" i="39"/>
  <c r="Q84" i="39"/>
  <c r="O82" i="39"/>
  <c r="P82" i="39"/>
  <c r="Q82" i="39"/>
  <c r="O83" i="39"/>
  <c r="P83" i="39"/>
  <c r="Q83" i="39"/>
  <c r="O79" i="39"/>
  <c r="P79" i="39"/>
  <c r="Q79" i="39"/>
  <c r="O78" i="39"/>
  <c r="Q78" i="39"/>
  <c r="P77" i="39"/>
  <c r="O76" i="39"/>
  <c r="P76" i="39"/>
  <c r="Q76" i="39"/>
  <c r="O75" i="39"/>
  <c r="P75" i="39"/>
  <c r="Q75" i="39"/>
  <c r="O74" i="39"/>
  <c r="P74" i="39"/>
  <c r="Q74" i="39"/>
  <c r="P73" i="39"/>
  <c r="Q73" i="39"/>
  <c r="O71" i="39"/>
  <c r="P71" i="39"/>
  <c r="Q71" i="39"/>
  <c r="P69" i="39"/>
  <c r="O70" i="39"/>
  <c r="P70" i="39"/>
  <c r="Q70" i="39"/>
  <c r="O68" i="39"/>
  <c r="Q68" i="39"/>
  <c r="O67" i="39"/>
  <c r="P67" i="39"/>
  <c r="Q67" i="39"/>
  <c r="O66" i="39"/>
  <c r="Q66" i="39"/>
  <c r="O65" i="39"/>
  <c r="P65" i="39"/>
  <c r="O64" i="39"/>
  <c r="P64" i="39"/>
  <c r="Q64" i="39"/>
  <c r="Q67" i="16"/>
  <c r="Q69" i="16"/>
  <c r="Q73" i="16"/>
  <c r="Q74" i="16"/>
  <c r="Q81" i="16"/>
  <c r="Q84" i="16"/>
  <c r="Q87" i="16"/>
  <c r="Q89" i="16"/>
  <c r="Q91" i="16"/>
  <c r="Q92" i="16"/>
  <c r="Q97" i="16"/>
  <c r="P66" i="16"/>
  <c r="P67" i="16"/>
  <c r="P69" i="16"/>
  <c r="P70" i="16"/>
  <c r="P56" i="16"/>
  <c r="P74" i="16"/>
  <c r="P75" i="16"/>
  <c r="P77" i="16"/>
  <c r="P78" i="16"/>
  <c r="P81" i="16"/>
  <c r="P82" i="16"/>
  <c r="P83" i="16"/>
  <c r="P85" i="16"/>
  <c r="P86" i="16"/>
  <c r="P88" i="16"/>
  <c r="P89" i="16"/>
  <c r="P94" i="16"/>
  <c r="P96" i="16"/>
  <c r="P97" i="16"/>
  <c r="P99" i="16"/>
  <c r="O56" i="16"/>
  <c r="O66" i="16"/>
  <c r="O72" i="16"/>
  <c r="O73" i="16"/>
  <c r="O77" i="16"/>
  <c r="O80" i="16"/>
  <c r="O82" i="16"/>
  <c r="O85" i="16"/>
  <c r="O86" i="16"/>
  <c r="O89" i="16"/>
  <c r="O90" i="16"/>
  <c r="O94" i="16"/>
  <c r="O95" i="16"/>
  <c r="O97" i="16"/>
  <c r="O98" i="16"/>
  <c r="O65" i="16"/>
  <c r="P65" i="16"/>
  <c r="Q65" i="16"/>
  <c r="P98" i="16"/>
  <c r="Q98" i="16"/>
  <c r="P95" i="16"/>
  <c r="Q95" i="16"/>
  <c r="O96" i="16"/>
  <c r="Q96" i="16"/>
  <c r="Q94" i="16"/>
  <c r="O93" i="16"/>
  <c r="P93" i="16"/>
  <c r="Q93" i="16"/>
  <c r="O92" i="16"/>
  <c r="P92" i="16"/>
  <c r="O91" i="16"/>
  <c r="P91" i="16"/>
  <c r="P90" i="16"/>
  <c r="Q90" i="16"/>
  <c r="O88" i="16"/>
  <c r="Q88" i="16"/>
  <c r="O87" i="16"/>
  <c r="P87" i="16"/>
  <c r="Q86" i="16"/>
  <c r="O99" i="16"/>
  <c r="Q99" i="16"/>
  <c r="O100" i="16"/>
  <c r="P100" i="16"/>
  <c r="Q100" i="16"/>
  <c r="Q85" i="16"/>
  <c r="O84" i="16"/>
  <c r="P84" i="16"/>
  <c r="O83" i="16"/>
  <c r="Q83" i="16"/>
  <c r="Q82" i="16"/>
  <c r="O81" i="16"/>
  <c r="P80" i="16"/>
  <c r="Q80" i="16"/>
  <c r="O79" i="16"/>
  <c r="P79" i="16"/>
  <c r="Q79" i="16"/>
  <c r="O78" i="16"/>
  <c r="Q78" i="16"/>
  <c r="O76" i="16"/>
  <c r="P76" i="16"/>
  <c r="Q76" i="16"/>
  <c r="Q77" i="16"/>
  <c r="O75" i="16"/>
  <c r="Q75" i="16"/>
  <c r="P73" i="16"/>
  <c r="O74" i="16"/>
  <c r="Q72" i="16"/>
  <c r="O71" i="16"/>
  <c r="P71" i="16"/>
  <c r="Q71" i="16"/>
  <c r="O70" i="16"/>
  <c r="Q70" i="16"/>
  <c r="O69" i="16"/>
  <c r="O68" i="16"/>
  <c r="P68" i="16"/>
  <c r="Q68" i="16"/>
  <c r="O67" i="16"/>
  <c r="Q66" i="16"/>
  <c r="O100" i="15"/>
  <c r="P100" i="15"/>
  <c r="Q100" i="15"/>
  <c r="O99" i="15"/>
  <c r="P99" i="15"/>
  <c r="Q99" i="15"/>
  <c r="O98" i="15"/>
  <c r="P98" i="15"/>
  <c r="Q98" i="15"/>
  <c r="O97" i="15"/>
  <c r="P97" i="15"/>
  <c r="Q97" i="15"/>
  <c r="O96" i="15"/>
  <c r="P96" i="15"/>
  <c r="Q96" i="15"/>
  <c r="O95" i="15"/>
  <c r="P95" i="15"/>
  <c r="Q95" i="15"/>
  <c r="O94" i="15"/>
  <c r="P94" i="15"/>
  <c r="Q94" i="15"/>
  <c r="O93" i="15"/>
  <c r="P93" i="15"/>
  <c r="Q93" i="15"/>
  <c r="O92" i="15"/>
  <c r="P92" i="15"/>
  <c r="Q92" i="15"/>
  <c r="O91" i="15"/>
  <c r="P91" i="15"/>
  <c r="Q91" i="15"/>
  <c r="O90" i="15"/>
  <c r="P90" i="15"/>
  <c r="Q90" i="15"/>
  <c r="O89" i="15"/>
  <c r="P89" i="15"/>
  <c r="Q89" i="15"/>
  <c r="O88" i="15"/>
  <c r="P88" i="15"/>
  <c r="Q88" i="15"/>
  <c r="O86" i="15"/>
  <c r="P86" i="15"/>
  <c r="Q86" i="15"/>
  <c r="O87" i="15"/>
  <c r="P87" i="15"/>
  <c r="Q87" i="15"/>
  <c r="O85" i="15"/>
  <c r="P85" i="15"/>
  <c r="Q85" i="15"/>
  <c r="O84" i="15"/>
  <c r="P84" i="15"/>
  <c r="Q84" i="15"/>
  <c r="O83" i="15"/>
  <c r="P83" i="15"/>
  <c r="Q83" i="15"/>
  <c r="O81" i="15"/>
  <c r="P81" i="15"/>
  <c r="Q81" i="15"/>
  <c r="O82" i="15"/>
  <c r="P82" i="15"/>
  <c r="Q82" i="15"/>
  <c r="O80" i="15"/>
  <c r="P80" i="15"/>
  <c r="Q80" i="15"/>
  <c r="O79" i="15"/>
  <c r="P79" i="15"/>
  <c r="Q79" i="15"/>
  <c r="O78" i="15"/>
  <c r="P78" i="15"/>
  <c r="Q78" i="15"/>
  <c r="O77" i="15"/>
  <c r="P77" i="15"/>
  <c r="Q77" i="15"/>
  <c r="O76" i="15"/>
  <c r="P76" i="15"/>
  <c r="Q76" i="15"/>
  <c r="O75" i="15"/>
  <c r="P75" i="15"/>
  <c r="Q75" i="15"/>
  <c r="O74" i="15"/>
  <c r="P74" i="15"/>
  <c r="Q74" i="15"/>
  <c r="O73" i="15"/>
  <c r="P73" i="15"/>
  <c r="Q73" i="15"/>
  <c r="O72" i="15"/>
  <c r="P72" i="15"/>
  <c r="Q72" i="15"/>
  <c r="O71" i="15"/>
  <c r="P71" i="15"/>
  <c r="Q71" i="15"/>
  <c r="O70" i="15"/>
  <c r="P70" i="15"/>
  <c r="Q70" i="15"/>
  <c r="O69" i="15"/>
  <c r="P69" i="15"/>
  <c r="Q69" i="15"/>
  <c r="O68" i="15"/>
  <c r="P68" i="15"/>
  <c r="Q68" i="15"/>
  <c r="O67" i="15"/>
  <c r="P67" i="15"/>
  <c r="Q67" i="15"/>
  <c r="O66" i="15"/>
  <c r="P66" i="15"/>
  <c r="Q66" i="15"/>
  <c r="O65" i="15"/>
  <c r="P65" i="15"/>
  <c r="Q65" i="15"/>
  <c r="P56" i="15"/>
  <c r="O56" i="15"/>
  <c r="Q56" i="15"/>
  <c r="O100" i="11"/>
  <c r="P100" i="11"/>
  <c r="Q100" i="11"/>
  <c r="O99" i="11"/>
  <c r="P99" i="11"/>
  <c r="Q99" i="11"/>
  <c r="O98" i="11"/>
  <c r="P98" i="11"/>
  <c r="Q98" i="11"/>
  <c r="O97" i="11"/>
  <c r="P97" i="11"/>
  <c r="Q97" i="11"/>
  <c r="O96" i="11"/>
  <c r="P96" i="11"/>
  <c r="Q96" i="11"/>
  <c r="O95" i="11"/>
  <c r="P95" i="11"/>
  <c r="Q95" i="11"/>
  <c r="O94" i="11"/>
  <c r="P94" i="11"/>
  <c r="Q94" i="11"/>
  <c r="O93" i="11"/>
  <c r="P93" i="11"/>
  <c r="Q93" i="11"/>
  <c r="O92" i="11"/>
  <c r="P92" i="11"/>
  <c r="Q92" i="11"/>
  <c r="O91" i="11"/>
  <c r="P91" i="11"/>
  <c r="Q91" i="11"/>
  <c r="O90" i="11"/>
  <c r="P90" i="11"/>
  <c r="Q90" i="11"/>
  <c r="O89" i="11"/>
  <c r="P89" i="11"/>
  <c r="Q89" i="11"/>
  <c r="O88" i="11"/>
  <c r="P88" i="11"/>
  <c r="Q88" i="11"/>
  <c r="O87" i="11"/>
  <c r="P87" i="11"/>
  <c r="Q87" i="11"/>
  <c r="O86" i="11"/>
  <c r="P86" i="11"/>
  <c r="Q86" i="11"/>
  <c r="O85" i="11"/>
  <c r="P85" i="11"/>
  <c r="Q85" i="11"/>
  <c r="O84" i="11"/>
  <c r="P84" i="11"/>
  <c r="Q84" i="11"/>
  <c r="O83" i="11"/>
  <c r="P83" i="11"/>
  <c r="Q83" i="11"/>
  <c r="O82" i="11"/>
  <c r="P82" i="11"/>
  <c r="Q82" i="11"/>
  <c r="O81" i="11"/>
  <c r="P81" i="11"/>
  <c r="Q81" i="11"/>
  <c r="O80" i="11"/>
  <c r="P80" i="11"/>
  <c r="Q80" i="11"/>
  <c r="O79" i="11"/>
  <c r="P79" i="11"/>
  <c r="Q79" i="11"/>
  <c r="O78" i="11"/>
  <c r="P78" i="11"/>
  <c r="Q78" i="11"/>
  <c r="O77" i="11"/>
  <c r="P77" i="11"/>
  <c r="Q77" i="11"/>
  <c r="O76" i="11"/>
  <c r="P76" i="11"/>
  <c r="Q76" i="11"/>
  <c r="O75" i="11"/>
  <c r="P75" i="11"/>
  <c r="Q75" i="11"/>
  <c r="O74" i="11"/>
  <c r="P74" i="11"/>
  <c r="Q74" i="11"/>
  <c r="O73" i="11"/>
  <c r="P73" i="11"/>
  <c r="Q73" i="11"/>
  <c r="O72" i="11"/>
  <c r="P72" i="11"/>
  <c r="Q72" i="11"/>
  <c r="O71" i="11"/>
  <c r="P71" i="11"/>
  <c r="Q71" i="11"/>
  <c r="O70" i="11"/>
  <c r="P70" i="11"/>
  <c r="Q70" i="11"/>
  <c r="O69" i="11"/>
  <c r="P69" i="11"/>
  <c r="Q69" i="11"/>
  <c r="O68" i="11"/>
  <c r="P68" i="11"/>
  <c r="Q68" i="11"/>
  <c r="O67" i="11"/>
  <c r="P67" i="11"/>
  <c r="Q67" i="11"/>
  <c r="O66" i="11"/>
  <c r="P66" i="11"/>
  <c r="Q66" i="11"/>
  <c r="O65" i="11"/>
  <c r="P65" i="11"/>
  <c r="Q65" i="11"/>
  <c r="Q56" i="11"/>
  <c r="P56" i="11"/>
  <c r="O56" i="11"/>
  <c r="O100" i="9"/>
  <c r="P100" i="9"/>
  <c r="Q100" i="9"/>
  <c r="O99" i="9"/>
  <c r="P99" i="9"/>
  <c r="Q99" i="9"/>
  <c r="O98" i="9"/>
  <c r="P98" i="9"/>
  <c r="Q98" i="9"/>
  <c r="O97" i="9"/>
  <c r="P97" i="9"/>
  <c r="Q97" i="9"/>
  <c r="O96" i="9"/>
  <c r="P96" i="9"/>
  <c r="Q96" i="9"/>
  <c r="O95" i="9"/>
  <c r="P95" i="9"/>
  <c r="Q95" i="9"/>
  <c r="O94" i="9"/>
  <c r="P94" i="9"/>
  <c r="Q94" i="9"/>
  <c r="O93" i="9"/>
  <c r="P93" i="9"/>
  <c r="Q93" i="9"/>
  <c r="O92" i="9"/>
  <c r="P92" i="9"/>
  <c r="Q92" i="9"/>
  <c r="O91" i="9"/>
  <c r="P91" i="9"/>
  <c r="Q91" i="9"/>
  <c r="O90" i="9"/>
  <c r="P90" i="9"/>
  <c r="Q90" i="9"/>
  <c r="O89" i="9"/>
  <c r="P89" i="9"/>
  <c r="Q89" i="9"/>
  <c r="O88" i="9"/>
  <c r="P88" i="9"/>
  <c r="Q88" i="9"/>
  <c r="O87" i="9"/>
  <c r="P87" i="9"/>
  <c r="Q87" i="9"/>
  <c r="O86" i="9"/>
  <c r="P86" i="9"/>
  <c r="Q86" i="9"/>
  <c r="O85" i="9"/>
  <c r="P85" i="9"/>
  <c r="Q85" i="9"/>
  <c r="O84" i="9"/>
  <c r="P84" i="9"/>
  <c r="Q84" i="9"/>
  <c r="O83" i="9"/>
  <c r="P83" i="9"/>
  <c r="Q83" i="9"/>
  <c r="O82" i="9"/>
  <c r="P82" i="9"/>
  <c r="Q82" i="9"/>
  <c r="O81" i="9"/>
  <c r="P81" i="9"/>
  <c r="Q81" i="9"/>
  <c r="O80" i="9"/>
  <c r="P80" i="9"/>
  <c r="Q80" i="9"/>
  <c r="O79" i="9"/>
  <c r="P79" i="9"/>
  <c r="Q79" i="9"/>
  <c r="O78" i="9"/>
  <c r="P78" i="9"/>
  <c r="Q78" i="9"/>
  <c r="O77" i="9"/>
  <c r="P77" i="9"/>
  <c r="Q77" i="9"/>
  <c r="O76" i="9"/>
  <c r="P76" i="9"/>
  <c r="Q76" i="9"/>
  <c r="O75" i="9"/>
  <c r="P75" i="9"/>
  <c r="Q75" i="9"/>
  <c r="O74" i="9"/>
  <c r="P74" i="9"/>
  <c r="Q74" i="9"/>
  <c r="O73" i="9"/>
  <c r="P73" i="9"/>
  <c r="Q73" i="9"/>
  <c r="O72" i="9"/>
  <c r="P72" i="9"/>
  <c r="Q72" i="9"/>
  <c r="O71" i="9"/>
  <c r="P71" i="9"/>
  <c r="Q71" i="9"/>
  <c r="O70" i="9"/>
  <c r="P70" i="9"/>
  <c r="Q70" i="9"/>
  <c r="O69" i="9"/>
  <c r="P69" i="9"/>
  <c r="Q69" i="9"/>
  <c r="O68" i="9"/>
  <c r="P68" i="9"/>
  <c r="Q68" i="9"/>
  <c r="O67" i="9"/>
  <c r="P67" i="9"/>
  <c r="Q67" i="9"/>
  <c r="O66" i="9"/>
  <c r="P66" i="9"/>
  <c r="Q66" i="9"/>
  <c r="O65" i="9"/>
  <c r="P65" i="9"/>
  <c r="Q65" i="9"/>
  <c r="O56" i="9"/>
  <c r="P56" i="9"/>
  <c r="Q56" i="9"/>
  <c r="O100" i="8"/>
  <c r="P100" i="8"/>
  <c r="P186" i="8" s="1"/>
  <c r="Q100" i="8"/>
  <c r="Q186" i="8" s="1"/>
  <c r="O99" i="8"/>
  <c r="O185" i="8" s="1"/>
  <c r="P99" i="8"/>
  <c r="P185" i="8" s="1"/>
  <c r="Q99" i="8"/>
  <c r="Q185" i="8" s="1"/>
  <c r="O98" i="8"/>
  <c r="O184" i="8" s="1"/>
  <c r="P98" i="8"/>
  <c r="P184" i="8" s="1"/>
  <c r="Q98" i="8"/>
  <c r="Q184" i="8" s="1"/>
  <c r="O97" i="8"/>
  <c r="P97" i="8"/>
  <c r="P183" i="8" s="1"/>
  <c r="Q97" i="8"/>
  <c r="Q183" i="8" s="1"/>
  <c r="O96" i="8"/>
  <c r="O182" i="8" s="1"/>
  <c r="P96" i="8"/>
  <c r="Q96" i="8"/>
  <c r="Q182" i="8" s="1"/>
  <c r="O95" i="8"/>
  <c r="O181" i="8" s="1"/>
  <c r="P95" i="8"/>
  <c r="Q95" i="8"/>
  <c r="Q181" i="8" s="1"/>
  <c r="O94" i="8"/>
  <c r="O180" i="8" s="1"/>
  <c r="P94" i="8"/>
  <c r="P180" i="8" s="1"/>
  <c r="Q94" i="8"/>
  <c r="Q180" i="8" s="1"/>
  <c r="O93" i="8"/>
  <c r="O179" i="8" s="1"/>
  <c r="P93" i="8"/>
  <c r="P179" i="8" s="1"/>
  <c r="Q93" i="8"/>
  <c r="Q179" i="8" s="1"/>
  <c r="O92" i="8"/>
  <c r="P92" i="8"/>
  <c r="P178" i="8" s="1"/>
  <c r="Q92" i="8"/>
  <c r="O91" i="8"/>
  <c r="O177" i="8" s="1"/>
  <c r="P91" i="8"/>
  <c r="Q91" i="8"/>
  <c r="Q177" i="8" s="1"/>
  <c r="O90" i="8"/>
  <c r="O176" i="8" s="1"/>
  <c r="P90" i="8"/>
  <c r="P176" i="8" s="1"/>
  <c r="Q90" i="8"/>
  <c r="Q176" i="8" s="1"/>
  <c r="O89" i="8"/>
  <c r="O175" i="8" s="1"/>
  <c r="P89" i="8"/>
  <c r="P175" i="8" s="1"/>
  <c r="Q89" i="8"/>
  <c r="Q175" i="8" s="1"/>
  <c r="O88" i="8"/>
  <c r="O174" i="8" s="1"/>
  <c r="P88" i="8"/>
  <c r="P174" i="8" s="1"/>
  <c r="Q88" i="8"/>
  <c r="Q174" i="8" s="1"/>
  <c r="O87" i="8"/>
  <c r="O173" i="8" s="1"/>
  <c r="P87" i="8"/>
  <c r="Q87" i="8"/>
  <c r="Q173" i="8" s="1"/>
  <c r="O86" i="8"/>
  <c r="O172" i="8" s="1"/>
  <c r="P86" i="8"/>
  <c r="P172" i="8" s="1"/>
  <c r="Q86" i="8"/>
  <c r="Q172" i="8" s="1"/>
  <c r="O85" i="8"/>
  <c r="O171" i="8" s="1"/>
  <c r="P85" i="8"/>
  <c r="P171" i="8" s="1"/>
  <c r="Q85" i="8"/>
  <c r="O84" i="8"/>
  <c r="P84" i="8"/>
  <c r="P170" i="8" s="1"/>
  <c r="Q84" i="8"/>
  <c r="Q170" i="8" s="1"/>
  <c r="O83" i="8"/>
  <c r="O169" i="8" s="1"/>
  <c r="P83" i="8"/>
  <c r="P169" i="8" s="1"/>
  <c r="Q83" i="8"/>
  <c r="Q169" i="8" s="1"/>
  <c r="O82" i="8"/>
  <c r="O168" i="8" s="1"/>
  <c r="P82" i="8"/>
  <c r="P168" i="8" s="1"/>
  <c r="Q82" i="8"/>
  <c r="Q168" i="8" s="1"/>
  <c r="O81" i="8"/>
  <c r="O167" i="8" s="1"/>
  <c r="P81" i="8"/>
  <c r="Q81" i="8"/>
  <c r="Q167" i="8" s="1"/>
  <c r="O80" i="8"/>
  <c r="O166" i="8" s="1"/>
  <c r="P80" i="8"/>
  <c r="Q80" i="8"/>
  <c r="O79" i="8"/>
  <c r="O165" i="8" s="1"/>
  <c r="P79" i="8"/>
  <c r="P165" i="8" s="1"/>
  <c r="Q79" i="8"/>
  <c r="Q165" i="8" s="1"/>
  <c r="N80" i="8"/>
  <c r="N81" i="8"/>
  <c r="N82" i="8"/>
  <c r="N83" i="8"/>
  <c r="N84" i="8"/>
  <c r="N85" i="8"/>
  <c r="N86" i="8"/>
  <c r="N87" i="8"/>
  <c r="N88" i="8"/>
  <c r="N89" i="8"/>
  <c r="N90" i="8"/>
  <c r="N91" i="8"/>
  <c r="N92" i="8"/>
  <c r="N93" i="8"/>
  <c r="N94" i="8"/>
  <c r="N95" i="8"/>
  <c r="N96" i="8"/>
  <c r="N97" i="8"/>
  <c r="N98" i="8"/>
  <c r="N99" i="8"/>
  <c r="N100" i="8"/>
  <c r="O78" i="8"/>
  <c r="P78" i="8"/>
  <c r="Q78" i="8"/>
  <c r="Q164" i="8" s="1"/>
  <c r="O77" i="8"/>
  <c r="O163" i="8" s="1"/>
  <c r="P77" i="8"/>
  <c r="P163" i="8" s="1"/>
  <c r="Q77" i="8"/>
  <c r="Q163" i="8" s="1"/>
  <c r="O76" i="8"/>
  <c r="P76" i="8"/>
  <c r="P162" i="8" s="1"/>
  <c r="Q76" i="8"/>
  <c r="O75" i="8"/>
  <c r="O161" i="8" s="1"/>
  <c r="P75" i="8"/>
  <c r="P161" i="8" s="1"/>
  <c r="Q75" i="8"/>
  <c r="O74" i="8"/>
  <c r="P74" i="8"/>
  <c r="P160" i="8" s="1"/>
  <c r="Q74" i="8"/>
  <c r="Q160" i="8" s="1"/>
  <c r="O73" i="8"/>
  <c r="O159" i="8" s="1"/>
  <c r="P73" i="8"/>
  <c r="P159" i="8" s="1"/>
  <c r="Q73" i="8"/>
  <c r="Q159" i="8" s="1"/>
  <c r="O72" i="8"/>
  <c r="O158" i="8" s="1"/>
  <c r="P72" i="8"/>
  <c r="P158" i="8" s="1"/>
  <c r="Q72" i="8"/>
  <c r="Q158" i="8" s="1"/>
  <c r="O71" i="8"/>
  <c r="O157" i="8" s="1"/>
  <c r="P71" i="8"/>
  <c r="Q71" i="8"/>
  <c r="Q157" i="8" s="1"/>
  <c r="O70" i="8"/>
  <c r="P70" i="8"/>
  <c r="Q70" i="8"/>
  <c r="Q156" i="8" s="1"/>
  <c r="O69" i="8"/>
  <c r="O155" i="8" s="1"/>
  <c r="P69" i="8"/>
  <c r="P155" i="8" s="1"/>
  <c r="Q69" i="8"/>
  <c r="Q155" i="8" s="1"/>
  <c r="O68" i="8"/>
  <c r="P68" i="8"/>
  <c r="P154" i="8" s="1"/>
  <c r="Q68" i="8"/>
  <c r="Q154" i="8" s="1"/>
  <c r="O67" i="8"/>
  <c r="O153" i="8" s="1"/>
  <c r="P67" i="8"/>
  <c r="P153" i="8" s="1"/>
  <c r="Q67" i="8"/>
  <c r="Q153" i="8" s="1"/>
  <c r="O66" i="8"/>
  <c r="P66" i="8"/>
  <c r="P152" i="8" s="1"/>
  <c r="Q66" i="8"/>
  <c r="Q152" i="8" s="1"/>
  <c r="O65" i="8"/>
  <c r="P65" i="8"/>
  <c r="Q65" i="8"/>
  <c r="O56" i="8"/>
  <c r="O101" i="8" s="1"/>
  <c r="P56" i="8"/>
  <c r="P101" i="8" s="1"/>
  <c r="Q56" i="8"/>
  <c r="Q101" i="8" s="1"/>
  <c r="O186" i="8" l="1"/>
  <c r="O231" i="8" s="1"/>
  <c r="O272" i="8" s="1"/>
  <c r="N247" i="19" s="1"/>
  <c r="O183" i="8"/>
  <c r="O228" i="8" s="1"/>
  <c r="O269" i="8" s="1"/>
  <c r="N244" i="19" s="1"/>
  <c r="N180" i="8"/>
  <c r="N225" i="8" s="1"/>
  <c r="O170" i="8"/>
  <c r="O215" i="8" s="1"/>
  <c r="O256" i="8" s="1"/>
  <c r="N231" i="19" s="1"/>
  <c r="P151" i="8"/>
  <c r="P196" i="8" s="1"/>
  <c r="O201" i="8"/>
  <c r="O242" i="8" s="1"/>
  <c r="N217" i="19" s="1"/>
  <c r="O156" i="8"/>
  <c r="Q207" i="8"/>
  <c r="Q248" i="8" s="1"/>
  <c r="P223" i="19" s="1"/>
  <c r="Q162" i="8"/>
  <c r="O164" i="8"/>
  <c r="O209" i="8" s="1"/>
  <c r="O250" i="8" s="1"/>
  <c r="N225" i="19" s="1"/>
  <c r="N224" i="8"/>
  <c r="N179" i="8"/>
  <c r="N171" i="8"/>
  <c r="N216" i="8" s="1"/>
  <c r="Q171" i="8"/>
  <c r="Q216" i="8" s="1"/>
  <c r="Q257" i="8" s="1"/>
  <c r="P232" i="19" s="1"/>
  <c r="Q151" i="8"/>
  <c r="Q196" i="8" s="1"/>
  <c r="Q237" i="8" s="1"/>
  <c r="N172" i="8"/>
  <c r="N217" i="8" s="1"/>
  <c r="P173" i="8"/>
  <c r="P218" i="8" s="1"/>
  <c r="P259" i="8" s="1"/>
  <c r="O234" i="19" s="1"/>
  <c r="P226" i="8"/>
  <c r="P267" i="8" s="1"/>
  <c r="O242" i="19" s="1"/>
  <c r="P181" i="8"/>
  <c r="O151" i="8"/>
  <c r="O196" i="8" s="1"/>
  <c r="O237" i="8" s="1"/>
  <c r="N186" i="8"/>
  <c r="N231" i="8" s="1"/>
  <c r="N178" i="8"/>
  <c r="N223" i="8" s="1"/>
  <c r="N170" i="8"/>
  <c r="N215" i="8" s="1"/>
  <c r="Q166" i="8"/>
  <c r="Q211" i="8" s="1"/>
  <c r="Q252" i="8" s="1"/>
  <c r="P227" i="19" s="1"/>
  <c r="N173" i="8"/>
  <c r="N218" i="8" s="1"/>
  <c r="P156" i="8"/>
  <c r="P201" i="8" s="1"/>
  <c r="P242" i="8" s="1"/>
  <c r="O217" i="19" s="1"/>
  <c r="O178" i="8"/>
  <c r="O223" i="8" s="1"/>
  <c r="O264" i="8" s="1"/>
  <c r="N239" i="19" s="1"/>
  <c r="O154" i="8"/>
  <c r="O199" i="8" s="1"/>
  <c r="O240" i="8" s="1"/>
  <c r="N215" i="19" s="1"/>
  <c r="P202" i="8"/>
  <c r="P243" i="8" s="1"/>
  <c r="O218" i="19" s="1"/>
  <c r="P157" i="8"/>
  <c r="O162" i="8"/>
  <c r="O207" i="8" s="1"/>
  <c r="O248" i="8" s="1"/>
  <c r="N223" i="19" s="1"/>
  <c r="N185" i="8"/>
  <c r="N230" i="8" s="1"/>
  <c r="N177" i="8"/>
  <c r="N222" i="8" s="1"/>
  <c r="N169" i="8"/>
  <c r="N214" i="8" s="1"/>
  <c r="P166" i="8"/>
  <c r="P211" i="8" s="1"/>
  <c r="P252" i="8" s="1"/>
  <c r="O227" i="19" s="1"/>
  <c r="P182" i="8"/>
  <c r="P227" i="8" s="1"/>
  <c r="P268" i="8" s="1"/>
  <c r="O243" i="19" s="1"/>
  <c r="N181" i="8"/>
  <c r="N226" i="8" s="1"/>
  <c r="P164" i="8"/>
  <c r="P209" i="8" s="1"/>
  <c r="P250" i="8" s="1"/>
  <c r="O225" i="19" s="1"/>
  <c r="N184" i="8"/>
  <c r="N229" i="8" s="1"/>
  <c r="N176" i="8"/>
  <c r="N221" i="8" s="1"/>
  <c r="N168" i="8"/>
  <c r="N213" i="8" s="1"/>
  <c r="P177" i="8"/>
  <c r="P222" i="8" s="1"/>
  <c r="P263" i="8" s="1"/>
  <c r="O238" i="19" s="1"/>
  <c r="O152" i="8"/>
  <c r="O197" i="8" s="1"/>
  <c r="O238" i="8" s="1"/>
  <c r="N213" i="19" s="1"/>
  <c r="O205" i="8"/>
  <c r="O246" i="8" s="1"/>
  <c r="N221" i="19" s="1"/>
  <c r="O160" i="8"/>
  <c r="N183" i="8"/>
  <c r="N228" i="8" s="1"/>
  <c r="N175" i="8"/>
  <c r="N220" i="8" s="1"/>
  <c r="N167" i="8"/>
  <c r="N212" i="8" s="1"/>
  <c r="Q161" i="8"/>
  <c r="Q206" i="8" s="1"/>
  <c r="Q247" i="8" s="1"/>
  <c r="P222" i="19" s="1"/>
  <c r="N227" i="8"/>
  <c r="N182" i="8"/>
  <c r="N174" i="8"/>
  <c r="N219" i="8" s="1"/>
  <c r="N166" i="8"/>
  <c r="N211" i="8" s="1"/>
  <c r="P167" i="8"/>
  <c r="P212" i="8" s="1"/>
  <c r="P253" i="8" s="1"/>
  <c r="O228" i="19" s="1"/>
  <c r="Q178" i="8"/>
  <c r="Q223" i="8" s="1"/>
  <c r="Q264" i="8" s="1"/>
  <c r="P239" i="19" s="1"/>
  <c r="P197" i="8"/>
  <c r="P238" i="8" s="1"/>
  <c r="Q200" i="8"/>
  <c r="Q241" i="8" s="1"/>
  <c r="P216" i="19" s="1"/>
  <c r="O202" i="8"/>
  <c r="O243" i="8" s="1"/>
  <c r="N218" i="19" s="1"/>
  <c r="P205" i="8"/>
  <c r="P246" i="8" s="1"/>
  <c r="O221" i="19" s="1"/>
  <c r="Q208" i="8"/>
  <c r="Q249" i="8" s="1"/>
  <c r="P224" i="19" s="1"/>
  <c r="O211" i="8"/>
  <c r="O252" i="8" s="1"/>
  <c r="N227" i="19" s="1"/>
  <c r="P214" i="8"/>
  <c r="P255" i="8" s="1"/>
  <c r="O230" i="19" s="1"/>
  <c r="Q217" i="8"/>
  <c r="Q258" i="8" s="1"/>
  <c r="P233" i="19" s="1"/>
  <c r="O219" i="8"/>
  <c r="O260" i="8" s="1"/>
  <c r="N235" i="19" s="1"/>
  <c r="Q225" i="8"/>
  <c r="Q266" i="8" s="1"/>
  <c r="P241" i="19" s="1"/>
  <c r="O227" i="8"/>
  <c r="O268" i="8" s="1"/>
  <c r="N243" i="19" s="1"/>
  <c r="P230" i="8"/>
  <c r="P271" i="8" s="1"/>
  <c r="O246" i="19" s="1"/>
  <c r="Q197" i="8"/>
  <c r="Q238" i="8" s="1"/>
  <c r="Q205" i="8"/>
  <c r="Q246" i="8" s="1"/>
  <c r="P221" i="19" s="1"/>
  <c r="Q222" i="8"/>
  <c r="Q263" i="8" s="1"/>
  <c r="P238" i="19" s="1"/>
  <c r="P200" i="8"/>
  <c r="P241" i="8" s="1"/>
  <c r="O216" i="19" s="1"/>
  <c r="Q203" i="8"/>
  <c r="Q244" i="8" s="1"/>
  <c r="P219" i="19" s="1"/>
  <c r="P208" i="8"/>
  <c r="P249" i="8" s="1"/>
  <c r="O224" i="19" s="1"/>
  <c r="Q212" i="8"/>
  <c r="Q253" i="8" s="1"/>
  <c r="P228" i="19" s="1"/>
  <c r="O214" i="8"/>
  <c r="O255" i="8" s="1"/>
  <c r="N230" i="19" s="1"/>
  <c r="P217" i="8"/>
  <c r="P258" i="8" s="1"/>
  <c r="O233" i="19" s="1"/>
  <c r="Q220" i="8"/>
  <c r="Q261" i="8" s="1"/>
  <c r="P236" i="19" s="1"/>
  <c r="O222" i="8"/>
  <c r="O263" i="8" s="1"/>
  <c r="N238" i="19" s="1"/>
  <c r="P225" i="8"/>
  <c r="P266" i="8" s="1"/>
  <c r="O241" i="19" s="1"/>
  <c r="Q228" i="8"/>
  <c r="Q269" i="8" s="1"/>
  <c r="P244" i="19" s="1"/>
  <c r="O230" i="8"/>
  <c r="O271" i="8" s="1"/>
  <c r="N246" i="19" s="1"/>
  <c r="Q101" i="9"/>
  <c r="Q214" i="8"/>
  <c r="Q255" i="8" s="1"/>
  <c r="P230" i="19" s="1"/>
  <c r="O224" i="8"/>
  <c r="O265" i="8" s="1"/>
  <c r="N240" i="19" s="1"/>
  <c r="Q198" i="8"/>
  <c r="Q239" i="8" s="1"/>
  <c r="P214" i="19" s="1"/>
  <c r="O200" i="8"/>
  <c r="O241" i="8" s="1"/>
  <c r="N216" i="19" s="1"/>
  <c r="P203" i="8"/>
  <c r="P244" i="8" s="1"/>
  <c r="O219" i="19" s="1"/>
  <c r="O208" i="8"/>
  <c r="O249" i="8" s="1"/>
  <c r="N224" i="19" s="1"/>
  <c r="Q215" i="8"/>
  <c r="Q256" i="8" s="1"/>
  <c r="P231" i="19" s="1"/>
  <c r="O217" i="8"/>
  <c r="O258" i="8" s="1"/>
  <c r="N233" i="19" s="1"/>
  <c r="P220" i="8"/>
  <c r="P261" i="8" s="1"/>
  <c r="O236" i="19" s="1"/>
  <c r="O225" i="8"/>
  <c r="O266" i="8" s="1"/>
  <c r="N241" i="19" s="1"/>
  <c r="P228" i="8"/>
  <c r="P269" i="8" s="1"/>
  <c r="O244" i="19" s="1"/>
  <c r="Q231" i="8"/>
  <c r="Q272" i="8" s="1"/>
  <c r="P247" i="19" s="1"/>
  <c r="P219" i="8"/>
  <c r="P260" i="8" s="1"/>
  <c r="O235" i="19" s="1"/>
  <c r="Q230" i="8"/>
  <c r="Q271" i="8" s="1"/>
  <c r="P246" i="19" s="1"/>
  <c r="P198" i="8"/>
  <c r="P239" i="8" s="1"/>
  <c r="O214" i="19" s="1"/>
  <c r="Q201" i="8"/>
  <c r="Q242" i="8" s="1"/>
  <c r="P217" i="19" s="1"/>
  <c r="O203" i="8"/>
  <c r="O244" i="8" s="1"/>
  <c r="N219" i="19" s="1"/>
  <c r="P206" i="8"/>
  <c r="P247" i="8" s="1"/>
  <c r="O222" i="19" s="1"/>
  <c r="Q209" i="8"/>
  <c r="Q250" i="8" s="1"/>
  <c r="P225" i="19" s="1"/>
  <c r="Q210" i="8"/>
  <c r="Q251" i="8" s="1"/>
  <c r="P226" i="19" s="1"/>
  <c r="O212" i="8"/>
  <c r="O253" i="8" s="1"/>
  <c r="N228" i="19" s="1"/>
  <c r="P215" i="8"/>
  <c r="P256" i="8" s="1"/>
  <c r="O231" i="19" s="1"/>
  <c r="Q218" i="8"/>
  <c r="Q259" i="8" s="1"/>
  <c r="P234" i="19" s="1"/>
  <c r="O220" i="8"/>
  <c r="O261" i="8" s="1"/>
  <c r="N236" i="19" s="1"/>
  <c r="P223" i="8"/>
  <c r="P264" i="8" s="1"/>
  <c r="O239" i="19" s="1"/>
  <c r="Q226" i="8"/>
  <c r="Q267" i="8" s="1"/>
  <c r="P242" i="19" s="1"/>
  <c r="P231" i="8"/>
  <c r="P272" i="8" s="1"/>
  <c r="O247" i="19" s="1"/>
  <c r="O216" i="8"/>
  <c r="O257" i="8" s="1"/>
  <c r="N232" i="19" s="1"/>
  <c r="O198" i="8"/>
  <c r="Q204" i="8"/>
  <c r="Q245" i="8" s="1"/>
  <c r="P220" i="19" s="1"/>
  <c r="O206" i="8"/>
  <c r="O247" i="8" s="1"/>
  <c r="N222" i="19" s="1"/>
  <c r="P210" i="8"/>
  <c r="P251" i="8" s="1"/>
  <c r="O226" i="19" s="1"/>
  <c r="Q213" i="8"/>
  <c r="Q254" i="8" s="1"/>
  <c r="P229" i="19" s="1"/>
  <c r="Q221" i="8"/>
  <c r="Q262" i="8" s="1"/>
  <c r="P237" i="19" s="1"/>
  <c r="Q229" i="8"/>
  <c r="Q270" i="8" s="1"/>
  <c r="P245" i="19" s="1"/>
  <c r="Q199" i="8"/>
  <c r="Q240" i="8" s="1"/>
  <c r="P215" i="19" s="1"/>
  <c r="P204" i="8"/>
  <c r="P245" i="8" s="1"/>
  <c r="O220" i="19" s="1"/>
  <c r="O210" i="8"/>
  <c r="O251" i="8" s="1"/>
  <c r="N226" i="19" s="1"/>
  <c r="P213" i="8"/>
  <c r="P254" i="8" s="1"/>
  <c r="O229" i="19" s="1"/>
  <c r="O218" i="8"/>
  <c r="O259" i="8" s="1"/>
  <c r="N234" i="19" s="1"/>
  <c r="P221" i="8"/>
  <c r="P262" i="8" s="1"/>
  <c r="O237" i="19" s="1"/>
  <c r="Q224" i="8"/>
  <c r="Q265" i="8" s="1"/>
  <c r="P240" i="19" s="1"/>
  <c r="O226" i="8"/>
  <c r="O267" i="8" s="1"/>
  <c r="N242" i="19" s="1"/>
  <c r="P229" i="8"/>
  <c r="P270" i="8" s="1"/>
  <c r="O245" i="19" s="1"/>
  <c r="P199" i="8"/>
  <c r="P240" i="8" s="1"/>
  <c r="O215" i="19" s="1"/>
  <c r="Q202" i="8"/>
  <c r="Q243" i="8" s="1"/>
  <c r="P218" i="19" s="1"/>
  <c r="O204" i="8"/>
  <c r="O245" i="8" s="1"/>
  <c r="N220" i="19" s="1"/>
  <c r="P207" i="8"/>
  <c r="P248" i="8" s="1"/>
  <c r="O223" i="19" s="1"/>
  <c r="O213" i="8"/>
  <c r="O254" i="8" s="1"/>
  <c r="N229" i="19" s="1"/>
  <c r="P216" i="8"/>
  <c r="P257" i="8" s="1"/>
  <c r="O232" i="19" s="1"/>
  <c r="Q219" i="8"/>
  <c r="Q260" i="8" s="1"/>
  <c r="P235" i="19" s="1"/>
  <c r="O221" i="8"/>
  <c r="O262" i="8" s="1"/>
  <c r="N237" i="19" s="1"/>
  <c r="P224" i="8"/>
  <c r="P265" i="8" s="1"/>
  <c r="O240" i="19" s="1"/>
  <c r="Q227" i="8"/>
  <c r="Q268" i="8" s="1"/>
  <c r="O229" i="8"/>
  <c r="O270" i="8" s="1"/>
  <c r="N245" i="19" s="1"/>
  <c r="Q102" i="6"/>
  <c r="Q56" i="7"/>
  <c r="O56" i="7"/>
  <c r="Q101" i="7"/>
  <c r="O101" i="7"/>
  <c r="P101" i="7"/>
  <c r="O101" i="9"/>
  <c r="P101" i="9"/>
  <c r="Q56" i="13"/>
  <c r="O56" i="13"/>
  <c r="P56" i="13"/>
  <c r="P101" i="15"/>
  <c r="Q101" i="15"/>
  <c r="O101" i="15"/>
  <c r="P139" i="5"/>
  <c r="Q139" i="5"/>
  <c r="Q177" i="5"/>
  <c r="P177" i="5"/>
  <c r="O177" i="5"/>
  <c r="O139" i="5"/>
  <c r="P102" i="6"/>
  <c r="O102" i="6"/>
  <c r="Q100" i="39"/>
  <c r="P100" i="39"/>
  <c r="O100" i="39"/>
  <c r="Q56" i="16"/>
  <c r="P72" i="16"/>
  <c r="Q101" i="16"/>
  <c r="O101" i="16"/>
  <c r="P101" i="13"/>
  <c r="O101" i="13"/>
  <c r="Q101" i="11"/>
  <c r="O101" i="11"/>
  <c r="P101" i="11"/>
  <c r="P243" i="19" l="1"/>
  <c r="O213" i="19"/>
  <c r="P213" i="19"/>
  <c r="P187" i="8"/>
  <c r="Q187" i="8"/>
  <c r="O187" i="8"/>
  <c r="O232" i="8"/>
  <c r="Q232" i="8"/>
  <c r="O239" i="8"/>
  <c r="N214" i="19" s="1"/>
  <c r="N212" i="19"/>
  <c r="Q273" i="8"/>
  <c r="P212" i="19"/>
  <c r="P237" i="8"/>
  <c r="P232" i="8"/>
  <c r="Q101" i="13"/>
  <c r="P101" i="16"/>
  <c r="P211" i="19" l="1"/>
  <c r="P50" i="19" s="1"/>
  <c r="N211" i="19"/>
  <c r="N50" i="19" s="1"/>
  <c r="O273" i="8"/>
  <c r="P273" i="8"/>
  <c r="O212" i="19"/>
  <c r="O211" i="19" s="1"/>
  <c r="O50" i="19" s="1"/>
  <c r="C143" i="16"/>
  <c r="C142" i="11"/>
  <c r="C143" i="9"/>
  <c r="C143" i="8"/>
  <c r="C143" i="7"/>
  <c r="C142" i="39"/>
  <c r="L151" i="39" l="1"/>
  <c r="Q159" i="39"/>
  <c r="Q204" i="39" s="1"/>
  <c r="Q245" i="39" s="1"/>
  <c r="P443" i="19" s="1"/>
  <c r="Q156" i="39"/>
  <c r="Q201" i="39" s="1"/>
  <c r="Q242" i="39" s="1"/>
  <c r="P440" i="19" s="1"/>
  <c r="P179" i="39"/>
  <c r="P224" i="39" s="1"/>
  <c r="P265" i="39" s="1"/>
  <c r="O463" i="19" s="1"/>
  <c r="O175" i="39"/>
  <c r="O220" i="39" s="1"/>
  <c r="O261" i="39" s="1"/>
  <c r="N459" i="19" s="1"/>
  <c r="Q152" i="39"/>
  <c r="Q197" i="39" s="1"/>
  <c r="Q238" i="39" s="1"/>
  <c r="P436" i="19" s="1"/>
  <c r="O176" i="39"/>
  <c r="O221" i="39" s="1"/>
  <c r="O262" i="39" s="1"/>
  <c r="N460" i="19" s="1"/>
  <c r="Q176" i="39"/>
  <c r="Q221" i="39" s="1"/>
  <c r="Q262" i="39" s="1"/>
  <c r="P460" i="19" s="1"/>
  <c r="O156" i="39"/>
  <c r="O201" i="39" s="1"/>
  <c r="O242" i="39" s="1"/>
  <c r="N440" i="19" s="1"/>
  <c r="Q180" i="39"/>
  <c r="Q225" i="39" s="1"/>
  <c r="Q266" i="39" s="1"/>
  <c r="P464" i="19" s="1"/>
  <c r="O150" i="39"/>
  <c r="O165" i="39"/>
  <c r="O210" i="39" s="1"/>
  <c r="O251" i="39" s="1"/>
  <c r="N449" i="19" s="1"/>
  <c r="N176" i="39"/>
  <c r="Q166" i="39"/>
  <c r="Q211" i="39" s="1"/>
  <c r="Q252" i="39" s="1"/>
  <c r="P450" i="19" s="1"/>
  <c r="Q157" i="39"/>
  <c r="Q202" i="39" s="1"/>
  <c r="Q243" i="39" s="1"/>
  <c r="P441" i="19" s="1"/>
  <c r="O180" i="39"/>
  <c r="O225" i="39" s="1"/>
  <c r="O266" i="39" s="1"/>
  <c r="N464" i="19" s="1"/>
  <c r="N174" i="39"/>
  <c r="O170" i="39"/>
  <c r="O215" i="39" s="1"/>
  <c r="O256" i="39" s="1"/>
  <c r="N454" i="19" s="1"/>
  <c r="P165" i="39"/>
  <c r="P210" i="39" s="1"/>
  <c r="P251" i="39" s="1"/>
  <c r="O449" i="19" s="1"/>
  <c r="P159" i="39"/>
  <c r="P204" i="39" s="1"/>
  <c r="P245" i="39" s="1"/>
  <c r="O443" i="19" s="1"/>
  <c r="P183" i="39"/>
  <c r="P228" i="39" s="1"/>
  <c r="P269" i="39" s="1"/>
  <c r="O467" i="19" s="1"/>
  <c r="Q183" i="39"/>
  <c r="Q228" i="39" s="1"/>
  <c r="Q269" i="39" s="1"/>
  <c r="P467" i="19" s="1"/>
  <c r="P156" i="39"/>
  <c r="P201" i="39" s="1"/>
  <c r="P242" i="39" s="1"/>
  <c r="O440" i="19" s="1"/>
  <c r="O179" i="39"/>
  <c r="O224" i="39" s="1"/>
  <c r="O265" i="39" s="1"/>
  <c r="N463" i="19" s="1"/>
  <c r="O158" i="39"/>
  <c r="O203" i="39" s="1"/>
  <c r="O244" i="39" s="1"/>
  <c r="N442" i="19" s="1"/>
  <c r="P160" i="39"/>
  <c r="P205" i="39" s="1"/>
  <c r="P246" i="39" s="1"/>
  <c r="O444" i="19" s="1"/>
  <c r="Q184" i="39"/>
  <c r="Q229" i="39" s="1"/>
  <c r="Q270" i="39" s="1"/>
  <c r="P468" i="19" s="1"/>
  <c r="N173" i="39"/>
  <c r="Q173" i="39"/>
  <c r="Q218" i="39" s="1"/>
  <c r="Q259" i="39" s="1"/>
  <c r="P457" i="19" s="1"/>
  <c r="P172" i="39"/>
  <c r="P217" i="39" s="1"/>
  <c r="P258" i="39" s="1"/>
  <c r="O456" i="19" s="1"/>
  <c r="Q161" i="39"/>
  <c r="Q206" i="39" s="1"/>
  <c r="Q247" i="39" s="1"/>
  <c r="P445" i="19" s="1"/>
  <c r="O184" i="39"/>
  <c r="O229" i="39" s="1"/>
  <c r="O270" i="39" s="1"/>
  <c r="N468" i="19" s="1"/>
  <c r="P150" i="39"/>
  <c r="Q174" i="39"/>
  <c r="Q219" i="39" s="1"/>
  <c r="Q260" i="39" s="1"/>
  <c r="P458" i="19" s="1"/>
  <c r="O177" i="39"/>
  <c r="O222" i="39" s="1"/>
  <c r="O263" i="39" s="1"/>
  <c r="N461" i="19" s="1"/>
  <c r="O181" i="39"/>
  <c r="O226" i="39" s="1"/>
  <c r="O267" i="39" s="1"/>
  <c r="P178" i="39"/>
  <c r="P223" i="39" s="1"/>
  <c r="P264" i="39" s="1"/>
  <c r="O462" i="19" s="1"/>
  <c r="P162" i="39"/>
  <c r="P207" i="39" s="1"/>
  <c r="P248" i="39" s="1"/>
  <c r="O446" i="19" s="1"/>
  <c r="O182" i="39"/>
  <c r="O227" i="39" s="1"/>
  <c r="O268" i="39" s="1"/>
  <c r="N466" i="19" s="1"/>
  <c r="Q160" i="39"/>
  <c r="Q205" i="39" s="1"/>
  <c r="Q246" i="39" s="1"/>
  <c r="P444" i="19" s="1"/>
  <c r="O183" i="39"/>
  <c r="O228" i="39" s="1"/>
  <c r="O269" i="39" s="1"/>
  <c r="N467" i="19" s="1"/>
  <c r="Q154" i="39"/>
  <c r="Q199" i="39" s="1"/>
  <c r="Q240" i="39" s="1"/>
  <c r="P438" i="19" s="1"/>
  <c r="Q151" i="39"/>
  <c r="Q196" i="39" s="1"/>
  <c r="Q237" i="39" s="1"/>
  <c r="P163" i="39"/>
  <c r="P208" i="39" s="1"/>
  <c r="P249" i="39" s="1"/>
  <c r="O447" i="19" s="1"/>
  <c r="O171" i="39"/>
  <c r="O216" i="39" s="1"/>
  <c r="O257" i="39" s="1"/>
  <c r="N455" i="19" s="1"/>
  <c r="O159" i="39"/>
  <c r="O204" i="39" s="1"/>
  <c r="O245" i="39" s="1"/>
  <c r="N443" i="19" s="1"/>
  <c r="O178" i="39"/>
  <c r="O223" i="39" s="1"/>
  <c r="O264" i="39" s="1"/>
  <c r="N462" i="19" s="1"/>
  <c r="Q153" i="39"/>
  <c r="Q198" i="39" s="1"/>
  <c r="Q239" i="39" s="1"/>
  <c r="P437" i="19" s="1"/>
  <c r="P177" i="39"/>
  <c r="P222" i="39" s="1"/>
  <c r="P263" i="39" s="1"/>
  <c r="O461" i="19" s="1"/>
  <c r="O164" i="39"/>
  <c r="O209" i="39" s="1"/>
  <c r="O250" i="39" s="1"/>
  <c r="N448" i="19" s="1"/>
  <c r="O166" i="39"/>
  <c r="O211" i="39" s="1"/>
  <c r="O252" i="39" s="1"/>
  <c r="N450" i="19" s="1"/>
  <c r="O153" i="39"/>
  <c r="O198" i="39" s="1"/>
  <c r="O239" i="39" s="1"/>
  <c r="N437" i="19" s="1"/>
  <c r="Q178" i="39"/>
  <c r="Q223" i="39" s="1"/>
  <c r="Q264" i="39" s="1"/>
  <c r="P462" i="19" s="1"/>
  <c r="O173" i="39"/>
  <c r="O218" i="39" s="1"/>
  <c r="O259" i="39" s="1"/>
  <c r="N457" i="19" s="1"/>
  <c r="O152" i="39"/>
  <c r="O197" i="39" s="1"/>
  <c r="O238" i="39" s="1"/>
  <c r="N436" i="19" s="1"/>
  <c r="Q158" i="39"/>
  <c r="Q203" i="39" s="1"/>
  <c r="Q244" i="39" s="1"/>
  <c r="P442" i="19" s="1"/>
  <c r="O157" i="39"/>
  <c r="O202" i="39" s="1"/>
  <c r="O243" i="39" s="1"/>
  <c r="N441" i="19" s="1"/>
  <c r="P167" i="39"/>
  <c r="P212" i="39" s="1"/>
  <c r="P253" i="39" s="1"/>
  <c r="O451" i="19" s="1"/>
  <c r="Q155" i="39"/>
  <c r="Q200" i="39" s="1"/>
  <c r="Q241" i="39" s="1"/>
  <c r="P439" i="19" s="1"/>
  <c r="Q169" i="39"/>
  <c r="Q214" i="39" s="1"/>
  <c r="Q255" i="39" s="1"/>
  <c r="P453" i="19" s="1"/>
  <c r="O155" i="39"/>
  <c r="O200" i="39" s="1"/>
  <c r="O241" i="39" s="1"/>
  <c r="N439" i="19" s="1"/>
  <c r="O162" i="39"/>
  <c r="O207" i="39" s="1"/>
  <c r="O248" i="39" s="1"/>
  <c r="N446" i="19" s="1"/>
  <c r="O174" i="39"/>
  <c r="O219" i="39" s="1"/>
  <c r="O260" i="39" s="1"/>
  <c r="N458" i="19" s="1"/>
  <c r="N181" i="39"/>
  <c r="O169" i="39"/>
  <c r="O214" i="39" s="1"/>
  <c r="O255" i="39" s="1"/>
  <c r="N453" i="19" s="1"/>
  <c r="P158" i="39"/>
  <c r="P203" i="39" s="1"/>
  <c r="P244" i="39" s="1"/>
  <c r="O442" i="19" s="1"/>
  <c r="O185" i="39"/>
  <c r="O230" i="39" s="1"/>
  <c r="O271" i="39" s="1"/>
  <c r="N469" i="19" s="1"/>
  <c r="P155" i="39"/>
  <c r="P200" i="39" s="1"/>
  <c r="P241" i="39" s="1"/>
  <c r="O439" i="19" s="1"/>
  <c r="P180" i="39"/>
  <c r="P225" i="39" s="1"/>
  <c r="P266" i="39" s="1"/>
  <c r="O464" i="19" s="1"/>
  <c r="P168" i="39"/>
  <c r="P213" i="39" s="1"/>
  <c r="P254" i="39" s="1"/>
  <c r="O452" i="19" s="1"/>
  <c r="P175" i="39"/>
  <c r="P220" i="39" s="1"/>
  <c r="P261" i="39" s="1"/>
  <c r="O459" i="19" s="1"/>
  <c r="P157" i="39"/>
  <c r="P202" i="39" s="1"/>
  <c r="P243" i="39" s="1"/>
  <c r="O441" i="19" s="1"/>
  <c r="Q181" i="39"/>
  <c r="Q226" i="39" s="1"/>
  <c r="Q267" i="39" s="1"/>
  <c r="O154" i="39"/>
  <c r="O199" i="39" s="1"/>
  <c r="O240" i="39" s="1"/>
  <c r="N438" i="19" s="1"/>
  <c r="Q170" i="39"/>
  <c r="Q215" i="39" s="1"/>
  <c r="Q256" i="39" s="1"/>
  <c r="P454" i="19" s="1"/>
  <c r="P151" i="39"/>
  <c r="P196" i="39" s="1"/>
  <c r="P237" i="39" s="1"/>
  <c r="Q171" i="39"/>
  <c r="Q216" i="39" s="1"/>
  <c r="Q257" i="39" s="1"/>
  <c r="P455" i="19" s="1"/>
  <c r="P166" i="39"/>
  <c r="P211" i="39" s="1"/>
  <c r="P252" i="39" s="1"/>
  <c r="O450" i="19" s="1"/>
  <c r="P169" i="39"/>
  <c r="P214" i="39" s="1"/>
  <c r="P255" i="39" s="1"/>
  <c r="O453" i="19" s="1"/>
  <c r="P164" i="39"/>
  <c r="P209" i="39" s="1"/>
  <c r="P250" i="39" s="1"/>
  <c r="O448" i="19" s="1"/>
  <c r="P170" i="39"/>
  <c r="P215" i="39" s="1"/>
  <c r="P256" i="39" s="1"/>
  <c r="O454" i="19" s="1"/>
  <c r="N185" i="39"/>
  <c r="Q167" i="39"/>
  <c r="Q212" i="39" s="1"/>
  <c r="Q253" i="39" s="1"/>
  <c r="P451" i="19" s="1"/>
  <c r="Q182" i="39"/>
  <c r="Q227" i="39" s="1"/>
  <c r="Q268" i="39" s="1"/>
  <c r="P466" i="19" s="1"/>
  <c r="O160" i="39"/>
  <c r="O205" i="39" s="1"/>
  <c r="O246" i="39" s="1"/>
  <c r="N444" i="19" s="1"/>
  <c r="P184" i="39"/>
  <c r="P229" i="39" s="1"/>
  <c r="P270" i="39" s="1"/>
  <c r="O468" i="19" s="1"/>
  <c r="N183" i="39"/>
  <c r="P152" i="39"/>
  <c r="P197" i="39" s="1"/>
  <c r="P238" i="39" s="1"/>
  <c r="O436" i="19" s="1"/>
  <c r="P161" i="39"/>
  <c r="P206" i="39" s="1"/>
  <c r="P247" i="39" s="1"/>
  <c r="O445" i="19" s="1"/>
  <c r="Q185" i="39"/>
  <c r="Q230" i="39" s="1"/>
  <c r="Q271" i="39" s="1"/>
  <c r="P469" i="19" s="1"/>
  <c r="P185" i="39"/>
  <c r="P230" i="39" s="1"/>
  <c r="P271" i="39" s="1"/>
  <c r="O469" i="19" s="1"/>
  <c r="P153" i="39"/>
  <c r="P198" i="39" s="1"/>
  <c r="P239" i="39" s="1"/>
  <c r="O437" i="19" s="1"/>
  <c r="P181" i="39"/>
  <c r="P226" i="39" s="1"/>
  <c r="P267" i="39" s="1"/>
  <c r="N179" i="39"/>
  <c r="Q179" i="39"/>
  <c r="Q224" i="39" s="1"/>
  <c r="Q265" i="39" s="1"/>
  <c r="P463" i="19" s="1"/>
  <c r="P171" i="39"/>
  <c r="P216" i="39" s="1"/>
  <c r="P257" i="39" s="1"/>
  <c r="O455" i="19" s="1"/>
  <c r="Q175" i="39"/>
  <c r="Q220" i="39" s="1"/>
  <c r="Q261" i="39" s="1"/>
  <c r="P459" i="19" s="1"/>
  <c r="N177" i="39"/>
  <c r="Q164" i="39"/>
  <c r="Q209" i="39" s="1"/>
  <c r="Q250" i="39" s="1"/>
  <c r="P448" i="19" s="1"/>
  <c r="O167" i="39"/>
  <c r="O212" i="39" s="1"/>
  <c r="O253" i="39" s="1"/>
  <c r="N451" i="19" s="1"/>
  <c r="N175" i="39"/>
  <c r="Q163" i="39"/>
  <c r="Q208" i="39" s="1"/>
  <c r="Q249" i="39" s="1"/>
  <c r="P447" i="19" s="1"/>
  <c r="Q165" i="39"/>
  <c r="Q210" i="39" s="1"/>
  <c r="Q251" i="39" s="1"/>
  <c r="P449" i="19" s="1"/>
  <c r="O163" i="39"/>
  <c r="O208" i="39" s="1"/>
  <c r="O249" i="39" s="1"/>
  <c r="N447" i="19" s="1"/>
  <c r="N180" i="39"/>
  <c r="Q177" i="39"/>
  <c r="Q222" i="39" s="1"/>
  <c r="Q263" i="39" s="1"/>
  <c r="P461" i="19" s="1"/>
  <c r="N184" i="39"/>
  <c r="P173" i="39"/>
  <c r="P218" i="39" s="1"/>
  <c r="P259" i="39" s="1"/>
  <c r="O457" i="19" s="1"/>
  <c r="N178" i="39"/>
  <c r="Q162" i="39"/>
  <c r="Q207" i="39" s="1"/>
  <c r="Q248" i="39" s="1"/>
  <c r="P446" i="19" s="1"/>
  <c r="Q172" i="39"/>
  <c r="Q217" i="39" s="1"/>
  <c r="Q258" i="39" s="1"/>
  <c r="P456" i="19" s="1"/>
  <c r="Q168" i="39"/>
  <c r="Q213" i="39" s="1"/>
  <c r="Q254" i="39" s="1"/>
  <c r="P452" i="19" s="1"/>
  <c r="P182" i="39"/>
  <c r="P227" i="39" s="1"/>
  <c r="P268" i="39" s="1"/>
  <c r="O466" i="19" s="1"/>
  <c r="Q150" i="39"/>
  <c r="O172" i="39"/>
  <c r="O217" i="39" s="1"/>
  <c r="O258" i="39" s="1"/>
  <c r="N456" i="19" s="1"/>
  <c r="O168" i="39"/>
  <c r="O213" i="39" s="1"/>
  <c r="O254" i="39" s="1"/>
  <c r="N452" i="19" s="1"/>
  <c r="P174" i="39"/>
  <c r="P219" i="39" s="1"/>
  <c r="P260" i="39" s="1"/>
  <c r="O458" i="19" s="1"/>
  <c r="O151" i="39"/>
  <c r="O196" i="39" s="1"/>
  <c r="O237" i="39" s="1"/>
  <c r="N435" i="19" s="1"/>
  <c r="P176" i="39"/>
  <c r="P221" i="39" s="1"/>
  <c r="P262" i="39" s="1"/>
  <c r="O460" i="19" s="1"/>
  <c r="O161" i="39"/>
  <c r="O206" i="39" s="1"/>
  <c r="O247" i="39" s="1"/>
  <c r="N445" i="19" s="1"/>
  <c r="P154" i="39"/>
  <c r="P199" i="39" s="1"/>
  <c r="P240" i="39" s="1"/>
  <c r="O438" i="19" s="1"/>
  <c r="N182" i="39"/>
  <c r="C141" i="39"/>
  <c r="C140" i="39"/>
  <c r="C139" i="39"/>
  <c r="C138" i="39"/>
  <c r="C137" i="39"/>
  <c r="C136" i="39"/>
  <c r="C135" i="39"/>
  <c r="C134" i="39"/>
  <c r="C133" i="39"/>
  <c r="C132" i="39"/>
  <c r="J99" i="39"/>
  <c r="J185" i="39" s="1"/>
  <c r="I98" i="39"/>
  <c r="I184" i="39" s="1"/>
  <c r="H97" i="39"/>
  <c r="H183" i="39" s="1"/>
  <c r="K96" i="39"/>
  <c r="K182" i="39" s="1"/>
  <c r="G96" i="39"/>
  <c r="G182" i="39" s="1"/>
  <c r="J95" i="39"/>
  <c r="J181" i="39" s="1"/>
  <c r="I94" i="39"/>
  <c r="I180" i="39" s="1"/>
  <c r="H93" i="39"/>
  <c r="H179" i="39" s="1"/>
  <c r="K92" i="39"/>
  <c r="K178" i="39" s="1"/>
  <c r="G92" i="39"/>
  <c r="G178" i="39" s="1"/>
  <c r="J91" i="39"/>
  <c r="J177" i="39" s="1"/>
  <c r="I90" i="39"/>
  <c r="I176" i="39" s="1"/>
  <c r="J89" i="39"/>
  <c r="J175" i="39" s="1"/>
  <c r="H89" i="39"/>
  <c r="H175" i="39" s="1"/>
  <c r="K88" i="39"/>
  <c r="K174" i="39" s="1"/>
  <c r="I88" i="39"/>
  <c r="I174" i="39" s="1"/>
  <c r="G88" i="39"/>
  <c r="G174" i="39" s="1"/>
  <c r="J87" i="39"/>
  <c r="J173" i="39" s="1"/>
  <c r="H87" i="39"/>
  <c r="H173" i="39" s="1"/>
  <c r="K86" i="39"/>
  <c r="K172" i="39" s="1"/>
  <c r="I86" i="39"/>
  <c r="I172" i="39" s="1"/>
  <c r="G86" i="39"/>
  <c r="G172" i="39" s="1"/>
  <c r="J85" i="39"/>
  <c r="J171" i="39" s="1"/>
  <c r="H85" i="39"/>
  <c r="H171" i="39" s="1"/>
  <c r="I84" i="39"/>
  <c r="I170" i="39" s="1"/>
  <c r="H83" i="39"/>
  <c r="H169" i="39" s="1"/>
  <c r="K82" i="39"/>
  <c r="K168" i="39" s="1"/>
  <c r="G82" i="39"/>
  <c r="G168" i="39" s="1"/>
  <c r="J81" i="39"/>
  <c r="J167" i="39" s="1"/>
  <c r="I80" i="39"/>
  <c r="I166" i="39" s="1"/>
  <c r="H79" i="39"/>
  <c r="H165" i="39" s="1"/>
  <c r="K78" i="39"/>
  <c r="K164" i="39" s="1"/>
  <c r="G78" i="39"/>
  <c r="G164" i="39" s="1"/>
  <c r="J77" i="39"/>
  <c r="J163" i="39" s="1"/>
  <c r="I76" i="39"/>
  <c r="I162" i="39" s="1"/>
  <c r="H75" i="39"/>
  <c r="H161" i="39" s="1"/>
  <c r="K74" i="39"/>
  <c r="K160" i="39" s="1"/>
  <c r="G74" i="39"/>
  <c r="G160" i="39" s="1"/>
  <c r="J73" i="39"/>
  <c r="J159" i="39" s="1"/>
  <c r="I72" i="39"/>
  <c r="I158" i="39" s="1"/>
  <c r="H71" i="39"/>
  <c r="H157" i="39" s="1"/>
  <c r="K70" i="39"/>
  <c r="K156" i="39" s="1"/>
  <c r="G70" i="39"/>
  <c r="G156" i="39" s="1"/>
  <c r="J69" i="39"/>
  <c r="J155" i="39" s="1"/>
  <c r="I68" i="39"/>
  <c r="I154" i="39" s="1"/>
  <c r="H67" i="39"/>
  <c r="H153" i="39" s="1"/>
  <c r="K66" i="39"/>
  <c r="K152" i="39" s="1"/>
  <c r="G66" i="39"/>
  <c r="G152" i="39" s="1"/>
  <c r="J65" i="39"/>
  <c r="J151" i="39" s="1"/>
  <c r="I64" i="39"/>
  <c r="I150" i="39" s="1"/>
  <c r="K99" i="39"/>
  <c r="K185" i="39" s="1"/>
  <c r="I99" i="39"/>
  <c r="I185" i="39" s="1"/>
  <c r="H99" i="39"/>
  <c r="H185" i="39" s="1"/>
  <c r="G99" i="39"/>
  <c r="G185" i="39" s="1"/>
  <c r="K98" i="39"/>
  <c r="K184" i="39" s="1"/>
  <c r="J98" i="39"/>
  <c r="J184" i="39" s="1"/>
  <c r="H98" i="39"/>
  <c r="H184" i="39" s="1"/>
  <c r="G98" i="39"/>
  <c r="G184" i="39" s="1"/>
  <c r="K97" i="39"/>
  <c r="K183" i="39" s="1"/>
  <c r="J97" i="39"/>
  <c r="J183" i="39" s="1"/>
  <c r="I97" i="39"/>
  <c r="I183" i="39" s="1"/>
  <c r="G97" i="39"/>
  <c r="G183" i="39" s="1"/>
  <c r="J96" i="39"/>
  <c r="J182" i="39" s="1"/>
  <c r="I96" i="39"/>
  <c r="I182" i="39" s="1"/>
  <c r="H96" i="39"/>
  <c r="H182" i="39" s="1"/>
  <c r="K95" i="39"/>
  <c r="K181" i="39" s="1"/>
  <c r="I95" i="39"/>
  <c r="I181" i="39" s="1"/>
  <c r="H95" i="39"/>
  <c r="H181" i="39" s="1"/>
  <c r="G95" i="39"/>
  <c r="G181" i="39" s="1"/>
  <c r="K94" i="39"/>
  <c r="K180" i="39" s="1"/>
  <c r="J94" i="39"/>
  <c r="J180" i="39" s="1"/>
  <c r="H94" i="39"/>
  <c r="H180" i="39" s="1"/>
  <c r="G94" i="39"/>
  <c r="G180" i="39" s="1"/>
  <c r="K93" i="39"/>
  <c r="K179" i="39" s="1"/>
  <c r="J93" i="39"/>
  <c r="J179" i="39" s="1"/>
  <c r="I93" i="39"/>
  <c r="I179" i="39" s="1"/>
  <c r="G93" i="39"/>
  <c r="G179" i="39" s="1"/>
  <c r="J92" i="39"/>
  <c r="J178" i="39" s="1"/>
  <c r="I92" i="39"/>
  <c r="I178" i="39" s="1"/>
  <c r="H92" i="39"/>
  <c r="H178" i="39" s="1"/>
  <c r="K91" i="39"/>
  <c r="K177" i="39" s="1"/>
  <c r="I91" i="39"/>
  <c r="I177" i="39" s="1"/>
  <c r="H91" i="39"/>
  <c r="H177" i="39" s="1"/>
  <c r="G91" i="39"/>
  <c r="G177" i="39" s="1"/>
  <c r="K90" i="39"/>
  <c r="K176" i="39" s="1"/>
  <c r="J90" i="39"/>
  <c r="J176" i="39" s="1"/>
  <c r="H90" i="39"/>
  <c r="H176" i="39" s="1"/>
  <c r="G90" i="39"/>
  <c r="G176" i="39" s="1"/>
  <c r="K89" i="39"/>
  <c r="K175" i="39" s="1"/>
  <c r="I89" i="39"/>
  <c r="I175" i="39" s="1"/>
  <c r="G89" i="39"/>
  <c r="G175" i="39" s="1"/>
  <c r="J88" i="39"/>
  <c r="J174" i="39" s="1"/>
  <c r="H88" i="39"/>
  <c r="H174" i="39" s="1"/>
  <c r="K87" i="39"/>
  <c r="K173" i="39" s="1"/>
  <c r="I87" i="39"/>
  <c r="I173" i="39" s="1"/>
  <c r="G87" i="39"/>
  <c r="G173" i="39" s="1"/>
  <c r="J86" i="39"/>
  <c r="J172" i="39" s="1"/>
  <c r="H86" i="39"/>
  <c r="H172" i="39" s="1"/>
  <c r="K85" i="39"/>
  <c r="K171" i="39" s="1"/>
  <c r="I85" i="39"/>
  <c r="I171" i="39" s="1"/>
  <c r="G85" i="39"/>
  <c r="G171" i="39" s="1"/>
  <c r="K84" i="39"/>
  <c r="K170" i="39" s="1"/>
  <c r="J84" i="39"/>
  <c r="J170" i="39" s="1"/>
  <c r="H84" i="39"/>
  <c r="H170" i="39" s="1"/>
  <c r="G84" i="39"/>
  <c r="G170" i="39" s="1"/>
  <c r="K83" i="39"/>
  <c r="K169" i="39" s="1"/>
  <c r="J83" i="39"/>
  <c r="J169" i="39" s="1"/>
  <c r="I83" i="39"/>
  <c r="I169" i="39" s="1"/>
  <c r="G83" i="39"/>
  <c r="G169" i="39" s="1"/>
  <c r="J82" i="39"/>
  <c r="J168" i="39" s="1"/>
  <c r="I82" i="39"/>
  <c r="I168" i="39" s="1"/>
  <c r="H82" i="39"/>
  <c r="H168" i="39" s="1"/>
  <c r="K81" i="39"/>
  <c r="K167" i="39" s="1"/>
  <c r="I81" i="39"/>
  <c r="I167" i="39" s="1"/>
  <c r="H81" i="39"/>
  <c r="H167" i="39" s="1"/>
  <c r="G81" i="39"/>
  <c r="G167" i="39" s="1"/>
  <c r="K80" i="39"/>
  <c r="K166" i="39" s="1"/>
  <c r="J80" i="39"/>
  <c r="J166" i="39" s="1"/>
  <c r="H80" i="39"/>
  <c r="H166" i="39" s="1"/>
  <c r="G80" i="39"/>
  <c r="G166" i="39" s="1"/>
  <c r="K79" i="39"/>
  <c r="K165" i="39" s="1"/>
  <c r="J79" i="39"/>
  <c r="J165" i="39" s="1"/>
  <c r="I79" i="39"/>
  <c r="I165" i="39" s="1"/>
  <c r="G79" i="39"/>
  <c r="G165" i="39" s="1"/>
  <c r="J78" i="39"/>
  <c r="J164" i="39" s="1"/>
  <c r="I78" i="39"/>
  <c r="I164" i="39" s="1"/>
  <c r="H78" i="39"/>
  <c r="H164" i="39" s="1"/>
  <c r="K77" i="39"/>
  <c r="K163" i="39" s="1"/>
  <c r="I77" i="39"/>
  <c r="I163" i="39" s="1"/>
  <c r="H77" i="39"/>
  <c r="H163" i="39" s="1"/>
  <c r="G77" i="39"/>
  <c r="G163" i="39" s="1"/>
  <c r="K76" i="39"/>
  <c r="K162" i="39" s="1"/>
  <c r="J76" i="39"/>
  <c r="J162" i="39" s="1"/>
  <c r="H76" i="39"/>
  <c r="H162" i="39" s="1"/>
  <c r="G76" i="39"/>
  <c r="G162" i="39" s="1"/>
  <c r="K75" i="39"/>
  <c r="K161" i="39" s="1"/>
  <c r="J75" i="39"/>
  <c r="J161" i="39" s="1"/>
  <c r="I75" i="39"/>
  <c r="I161" i="39" s="1"/>
  <c r="G75" i="39"/>
  <c r="G161" i="39" s="1"/>
  <c r="J74" i="39"/>
  <c r="J160" i="39" s="1"/>
  <c r="I74" i="39"/>
  <c r="I160" i="39" s="1"/>
  <c r="H74" i="39"/>
  <c r="H160" i="39" s="1"/>
  <c r="K73" i="39"/>
  <c r="K159" i="39" s="1"/>
  <c r="I73" i="39"/>
  <c r="I159" i="39" s="1"/>
  <c r="H73" i="39"/>
  <c r="H159" i="39" s="1"/>
  <c r="G73" i="39"/>
  <c r="G159" i="39" s="1"/>
  <c r="K72" i="39"/>
  <c r="K158" i="39" s="1"/>
  <c r="J72" i="39"/>
  <c r="J158" i="39" s="1"/>
  <c r="H72" i="39"/>
  <c r="H158" i="39" s="1"/>
  <c r="G72" i="39"/>
  <c r="G158" i="39" s="1"/>
  <c r="K71" i="39"/>
  <c r="K157" i="39" s="1"/>
  <c r="J71" i="39"/>
  <c r="J157" i="39" s="1"/>
  <c r="I71" i="39"/>
  <c r="I157" i="39" s="1"/>
  <c r="G71" i="39"/>
  <c r="G157" i="39" s="1"/>
  <c r="J70" i="39"/>
  <c r="J156" i="39" s="1"/>
  <c r="I70" i="39"/>
  <c r="I156" i="39" s="1"/>
  <c r="H70" i="39"/>
  <c r="H156" i="39" s="1"/>
  <c r="K69" i="39"/>
  <c r="K155" i="39" s="1"/>
  <c r="I69" i="39"/>
  <c r="I155" i="39" s="1"/>
  <c r="H69" i="39"/>
  <c r="H155" i="39" s="1"/>
  <c r="G69" i="39"/>
  <c r="G155" i="39" s="1"/>
  <c r="K68" i="39"/>
  <c r="K154" i="39" s="1"/>
  <c r="J68" i="39"/>
  <c r="J154" i="39" s="1"/>
  <c r="H68" i="39"/>
  <c r="H154" i="39" s="1"/>
  <c r="G68" i="39"/>
  <c r="G154" i="39" s="1"/>
  <c r="K67" i="39"/>
  <c r="K153" i="39" s="1"/>
  <c r="J67" i="39"/>
  <c r="J153" i="39" s="1"/>
  <c r="I67" i="39"/>
  <c r="I153" i="39" s="1"/>
  <c r="G67" i="39"/>
  <c r="G153" i="39" s="1"/>
  <c r="J66" i="39"/>
  <c r="J152" i="39" s="1"/>
  <c r="I66" i="39"/>
  <c r="I152" i="39" s="1"/>
  <c r="H66" i="39"/>
  <c r="H152" i="39" s="1"/>
  <c r="K65" i="39"/>
  <c r="K151" i="39" s="1"/>
  <c r="I65" i="39"/>
  <c r="I151" i="39" s="1"/>
  <c r="H65" i="39"/>
  <c r="H151" i="39" s="1"/>
  <c r="G65" i="39"/>
  <c r="G151" i="39" s="1"/>
  <c r="J64" i="39"/>
  <c r="J150" i="39" s="1"/>
  <c r="H64" i="39"/>
  <c r="H150" i="39" s="1"/>
  <c r="O465" i="19" l="1"/>
  <c r="O435" i="19"/>
  <c r="N465" i="19"/>
  <c r="P435" i="19"/>
  <c r="P465" i="19"/>
  <c r="O195" i="39"/>
  <c r="O186" i="39"/>
  <c r="Q195" i="39"/>
  <c r="Q186" i="39"/>
  <c r="P195" i="39"/>
  <c r="P186" i="39"/>
  <c r="K221" i="39"/>
  <c r="K262" i="39" s="1"/>
  <c r="J460" i="19" s="1"/>
  <c r="H230" i="39"/>
  <c r="H271" i="39" s="1"/>
  <c r="G469" i="19" s="1"/>
  <c r="I217" i="39"/>
  <c r="I258" i="39" s="1"/>
  <c r="H456" i="19" s="1"/>
  <c r="J224" i="39"/>
  <c r="J265" i="39" s="1"/>
  <c r="I463" i="19" s="1"/>
  <c r="H226" i="39"/>
  <c r="H267" i="39" s="1"/>
  <c r="G465" i="19" s="1"/>
  <c r="J228" i="39"/>
  <c r="J269" i="39" s="1"/>
  <c r="I467" i="19" s="1"/>
  <c r="K227" i="39"/>
  <c r="K268" i="39" s="1"/>
  <c r="J466" i="19" s="1"/>
  <c r="H195" i="39"/>
  <c r="G229" i="39"/>
  <c r="G270" i="39" s="1"/>
  <c r="F468" i="19" s="1"/>
  <c r="I195" i="39"/>
  <c r="H214" i="39"/>
  <c r="H255" i="39" s="1"/>
  <c r="G453" i="19" s="1"/>
  <c r="J218" i="39"/>
  <c r="J259" i="39" s="1"/>
  <c r="I457" i="19" s="1"/>
  <c r="G223" i="39"/>
  <c r="G264" i="39" s="1"/>
  <c r="F462" i="19" s="1"/>
  <c r="J195" i="39"/>
  <c r="G225" i="39"/>
  <c r="G266" i="39" s="1"/>
  <c r="F464" i="19" s="1"/>
  <c r="G219" i="39"/>
  <c r="G260" i="39" s="1"/>
  <c r="F458" i="19" s="1"/>
  <c r="J230" i="39"/>
  <c r="J271" i="39" s="1"/>
  <c r="I469" i="19" s="1"/>
  <c r="H228" i="39"/>
  <c r="H269" i="39" s="1"/>
  <c r="G467" i="19" s="1"/>
  <c r="G221" i="39"/>
  <c r="G262" i="39" s="1"/>
  <c r="F460" i="19" s="1"/>
  <c r="I227" i="39"/>
  <c r="I268" i="39" s="1"/>
  <c r="H466" i="19" s="1"/>
  <c r="H216" i="39"/>
  <c r="H257" i="39" s="1"/>
  <c r="G455" i="19" s="1"/>
  <c r="H222" i="39"/>
  <c r="H263" i="39" s="1"/>
  <c r="G461" i="19" s="1"/>
  <c r="J222" i="39"/>
  <c r="J263" i="39" s="1"/>
  <c r="I461" i="19" s="1"/>
  <c r="I223" i="39"/>
  <c r="I264" i="39" s="1"/>
  <c r="H462" i="19" s="1"/>
  <c r="K229" i="39"/>
  <c r="K270" i="39" s="1"/>
  <c r="J468" i="19" s="1"/>
  <c r="K219" i="39"/>
  <c r="K260" i="39" s="1"/>
  <c r="J458" i="19" s="1"/>
  <c r="I225" i="39"/>
  <c r="I266" i="39" s="1"/>
  <c r="H464" i="19" s="1"/>
  <c r="K225" i="39"/>
  <c r="K266" i="39" s="1"/>
  <c r="J464" i="19" s="1"/>
  <c r="H220" i="39"/>
  <c r="H261" i="39" s="1"/>
  <c r="G459" i="19" s="1"/>
  <c r="L67" i="39"/>
  <c r="L153" i="39" s="1"/>
  <c r="L64" i="39"/>
  <c r="L150" i="39" s="1"/>
  <c r="L66" i="39"/>
  <c r="L152" i="39" s="1"/>
  <c r="G198" i="39"/>
  <c r="G239" i="39" s="1"/>
  <c r="F437" i="19" s="1"/>
  <c r="J211" i="39"/>
  <c r="J252" i="39" s="1"/>
  <c r="I450" i="19" s="1"/>
  <c r="I206" i="39"/>
  <c r="I247" i="39" s="1"/>
  <c r="H445" i="19" s="1"/>
  <c r="I197" i="39"/>
  <c r="I238" i="39" s="1"/>
  <c r="H436" i="19" s="1"/>
  <c r="K201" i="39"/>
  <c r="K242" i="39" s="1"/>
  <c r="J440" i="19" s="1"/>
  <c r="G208" i="39"/>
  <c r="G249" i="39" s="1"/>
  <c r="F447" i="19" s="1"/>
  <c r="I209" i="39"/>
  <c r="I250" i="39" s="1"/>
  <c r="H448" i="19" s="1"/>
  <c r="H210" i="39"/>
  <c r="H251" i="39" s="1"/>
  <c r="G449" i="19" s="1"/>
  <c r="H197" i="39"/>
  <c r="H238" i="39" s="1"/>
  <c r="G436" i="19" s="1"/>
  <c r="G55" i="39"/>
  <c r="K55" i="39"/>
  <c r="J55" i="39"/>
  <c r="G64" i="39"/>
  <c r="G150" i="39" s="1"/>
  <c r="J100" i="39"/>
  <c r="H100" i="39"/>
  <c r="I100" i="39"/>
  <c r="I55" i="39"/>
  <c r="K64" i="39"/>
  <c r="K150" i="39" s="1"/>
  <c r="H55" i="39"/>
  <c r="E190" i="39"/>
  <c r="D190" i="39"/>
  <c r="O236" i="39" l="1"/>
  <c r="O231" i="39"/>
  <c r="P236" i="39"/>
  <c r="P231" i="39"/>
  <c r="Q236" i="39"/>
  <c r="Q231" i="39"/>
  <c r="L195" i="39"/>
  <c r="G195" i="39"/>
  <c r="K195" i="39"/>
  <c r="K228" i="39"/>
  <c r="K269" i="39" s="1"/>
  <c r="J467" i="19" s="1"/>
  <c r="I200" i="39"/>
  <c r="I241" i="39" s="1"/>
  <c r="H439" i="19" s="1"/>
  <c r="K218" i="39"/>
  <c r="K259" i="39" s="1"/>
  <c r="J457" i="19" s="1"/>
  <c r="I228" i="39"/>
  <c r="I269" i="39" s="1"/>
  <c r="H467" i="19" s="1"/>
  <c r="H208" i="39"/>
  <c r="H249" i="39" s="1"/>
  <c r="G447" i="19" s="1"/>
  <c r="I210" i="39"/>
  <c r="I251" i="39" s="1"/>
  <c r="H449" i="19" s="1"/>
  <c r="I208" i="39"/>
  <c r="I249" i="39" s="1"/>
  <c r="H447" i="19" s="1"/>
  <c r="J229" i="39"/>
  <c r="J270" i="39" s="1"/>
  <c r="I468" i="19" s="1"/>
  <c r="I213" i="39"/>
  <c r="I254" i="39" s="1"/>
  <c r="H452" i="19" s="1"/>
  <c r="I201" i="39"/>
  <c r="I242" i="39" s="1"/>
  <c r="H440" i="19" s="1"/>
  <c r="J202" i="39"/>
  <c r="J243" i="39" s="1"/>
  <c r="I441" i="19" s="1"/>
  <c r="J227" i="39"/>
  <c r="J268" i="39" s="1"/>
  <c r="I466" i="19" s="1"/>
  <c r="H224" i="39"/>
  <c r="H265" i="39" s="1"/>
  <c r="G463" i="19" s="1"/>
  <c r="J203" i="39"/>
  <c r="J244" i="39" s="1"/>
  <c r="I442" i="19" s="1"/>
  <c r="H225" i="39"/>
  <c r="H266" i="39" s="1"/>
  <c r="G464" i="19" s="1"/>
  <c r="H205" i="39"/>
  <c r="H246" i="39" s="1"/>
  <c r="G444" i="19" s="1"/>
  <c r="K205" i="39"/>
  <c r="K246" i="39" s="1"/>
  <c r="J444" i="19" s="1"/>
  <c r="J206" i="39"/>
  <c r="J247" i="39" s="1"/>
  <c r="I445" i="19" s="1"/>
  <c r="I198" i="39"/>
  <c r="I239" i="39" s="1"/>
  <c r="H437" i="19" s="1"/>
  <c r="H199" i="39"/>
  <c r="H240" i="39" s="1"/>
  <c r="G438" i="19" s="1"/>
  <c r="H227" i="39"/>
  <c r="H268" i="39" s="1"/>
  <c r="G466" i="19" s="1"/>
  <c r="K223" i="39"/>
  <c r="K264" i="39" s="1"/>
  <c r="J462" i="19" s="1"/>
  <c r="K216" i="39"/>
  <c r="K257" i="39" s="1"/>
  <c r="J455" i="19" s="1"/>
  <c r="I224" i="39"/>
  <c r="I265" i="39" s="1"/>
  <c r="H463" i="19" s="1"/>
  <c r="J205" i="39"/>
  <c r="J246" i="39" s="1"/>
  <c r="I444" i="19" s="1"/>
  <c r="J226" i="39"/>
  <c r="J267" i="39" s="1"/>
  <c r="I465" i="19" s="1"/>
  <c r="G228" i="39"/>
  <c r="G269" i="39" s="1"/>
  <c r="F467" i="19" s="1"/>
  <c r="G212" i="39"/>
  <c r="G253" i="39" s="1"/>
  <c r="F451" i="19" s="1"/>
  <c r="G200" i="39"/>
  <c r="G241" i="39" s="1"/>
  <c r="F439" i="19" s="1"/>
  <c r="I214" i="39"/>
  <c r="I255" i="39" s="1"/>
  <c r="H453" i="19" s="1"/>
  <c r="J212" i="39"/>
  <c r="J253" i="39" s="1"/>
  <c r="I451" i="19" s="1"/>
  <c r="K222" i="39"/>
  <c r="K263" i="39" s="1"/>
  <c r="J461" i="19" s="1"/>
  <c r="K202" i="39"/>
  <c r="K243" i="39" s="1"/>
  <c r="J441" i="19" s="1"/>
  <c r="I230" i="39"/>
  <c r="I271" i="39" s="1"/>
  <c r="H469" i="19" s="1"/>
  <c r="J198" i="39"/>
  <c r="J239" i="39" s="1"/>
  <c r="I437" i="19" s="1"/>
  <c r="G226" i="39"/>
  <c r="G267" i="39" s="1"/>
  <c r="F465" i="19" s="1"/>
  <c r="K224" i="39"/>
  <c r="K265" i="39" s="1"/>
  <c r="J463" i="19" s="1"/>
  <c r="I215" i="39"/>
  <c r="I256" i="39" s="1"/>
  <c r="H454" i="19" s="1"/>
  <c r="G215" i="39"/>
  <c r="G256" i="39" s="1"/>
  <c r="F454" i="19" s="1"/>
  <c r="I220" i="39"/>
  <c r="I261" i="39" s="1"/>
  <c r="H459" i="19" s="1"/>
  <c r="H204" i="39"/>
  <c r="H245" i="39" s="1"/>
  <c r="G443" i="19" s="1"/>
  <c r="I219" i="39"/>
  <c r="I260" i="39" s="1"/>
  <c r="H458" i="19" s="1"/>
  <c r="J225" i="39"/>
  <c r="J266" i="39" s="1"/>
  <c r="I464" i="19" s="1"/>
  <c r="K196" i="39"/>
  <c r="K237" i="39" s="1"/>
  <c r="J435" i="19" s="1"/>
  <c r="K211" i="39"/>
  <c r="K252" i="39" s="1"/>
  <c r="J450" i="19" s="1"/>
  <c r="J204" i="39"/>
  <c r="J245" i="39" s="1"/>
  <c r="I443" i="19" s="1"/>
  <c r="H221" i="39"/>
  <c r="H262" i="39" s="1"/>
  <c r="G460" i="19" s="1"/>
  <c r="H201" i="39"/>
  <c r="H242" i="39" s="1"/>
  <c r="G440" i="19" s="1"/>
  <c r="I226" i="39"/>
  <c r="I267" i="39" s="1"/>
  <c r="H465" i="19" s="1"/>
  <c r="G205" i="39"/>
  <c r="G246" i="39" s="1"/>
  <c r="F444" i="19" s="1"/>
  <c r="J215" i="39"/>
  <c r="J256" i="39" s="1"/>
  <c r="I454" i="19" s="1"/>
  <c r="H223" i="39"/>
  <c r="H264" i="39" s="1"/>
  <c r="G462" i="19" s="1"/>
  <c r="I211" i="39"/>
  <c r="I252" i="39" s="1"/>
  <c r="H450" i="19" s="1"/>
  <c r="I212" i="39"/>
  <c r="I253" i="39" s="1"/>
  <c r="H451" i="19" s="1"/>
  <c r="I218" i="39"/>
  <c r="I259" i="39" s="1"/>
  <c r="H457" i="19" s="1"/>
  <c r="J201" i="39"/>
  <c r="J242" i="39" s="1"/>
  <c r="I440" i="19" s="1"/>
  <c r="H218" i="39"/>
  <c r="H259" i="39" s="1"/>
  <c r="G457" i="19" s="1"/>
  <c r="G224" i="39"/>
  <c r="G265" i="39" s="1"/>
  <c r="F463" i="19" s="1"/>
  <c r="I221" i="39"/>
  <c r="I262" i="39" s="1"/>
  <c r="H460" i="19" s="1"/>
  <c r="J220" i="39"/>
  <c r="J261" i="39" s="1"/>
  <c r="I459" i="19" s="1"/>
  <c r="G230" i="39"/>
  <c r="G271" i="39" s="1"/>
  <c r="F469" i="19" s="1"/>
  <c r="K212" i="39"/>
  <c r="K253" i="39" s="1"/>
  <c r="J451" i="19" s="1"/>
  <c r="K214" i="39"/>
  <c r="K255" i="39" s="1"/>
  <c r="J453" i="19" s="1"/>
  <c r="K198" i="39"/>
  <c r="K239" i="39" s="1"/>
  <c r="J437" i="19" s="1"/>
  <c r="I222" i="39"/>
  <c r="I263" i="39" s="1"/>
  <c r="H461" i="19" s="1"/>
  <c r="J223" i="39"/>
  <c r="J264" i="39" s="1"/>
  <c r="I462" i="19" s="1"/>
  <c r="G210" i="39"/>
  <c r="G251" i="39" s="1"/>
  <c r="F449" i="19" s="1"/>
  <c r="H215" i="39"/>
  <c r="H256" i="39" s="1"/>
  <c r="G454" i="19" s="1"/>
  <c r="I207" i="39"/>
  <c r="I248" i="39" s="1"/>
  <c r="H446" i="19" s="1"/>
  <c r="I204" i="39"/>
  <c r="I245" i="39" s="1"/>
  <c r="H443" i="19" s="1"/>
  <c r="I216" i="39"/>
  <c r="I257" i="39" s="1"/>
  <c r="H455" i="19" s="1"/>
  <c r="H200" i="39"/>
  <c r="H241" i="39" s="1"/>
  <c r="G439" i="19" s="1"/>
  <c r="J208" i="39"/>
  <c r="J249" i="39" s="1"/>
  <c r="I447" i="19" s="1"/>
  <c r="J221" i="39"/>
  <c r="J262" i="39" s="1"/>
  <c r="I460" i="19" s="1"/>
  <c r="K209" i="39"/>
  <c r="K250" i="39" s="1"/>
  <c r="J448" i="19" s="1"/>
  <c r="J216" i="39"/>
  <c r="J257" i="39" s="1"/>
  <c r="I455" i="19" s="1"/>
  <c r="G214" i="39"/>
  <c r="G255" i="39" s="1"/>
  <c r="F453" i="19" s="1"/>
  <c r="H203" i="39"/>
  <c r="H244" i="39" s="1"/>
  <c r="G442" i="19" s="1"/>
  <c r="G217" i="39"/>
  <c r="G258" i="39" s="1"/>
  <c r="F456" i="19" s="1"/>
  <c r="H213" i="39"/>
  <c r="H254" i="39" s="1"/>
  <c r="G452" i="19" s="1"/>
  <c r="J197" i="39"/>
  <c r="J238" i="39" s="1"/>
  <c r="I436" i="19" s="1"/>
  <c r="J219" i="39"/>
  <c r="J260" i="39" s="1"/>
  <c r="I458" i="19" s="1"/>
  <c r="H219" i="39"/>
  <c r="H260" i="39" s="1"/>
  <c r="G458" i="19" s="1"/>
  <c r="G206" i="39"/>
  <c r="G247" i="39" s="1"/>
  <c r="F445" i="19" s="1"/>
  <c r="H211" i="39"/>
  <c r="H252" i="39" s="1"/>
  <c r="G450" i="19" s="1"/>
  <c r="I203" i="39"/>
  <c r="I244" i="39" s="1"/>
  <c r="H442" i="19" s="1"/>
  <c r="G199" i="39"/>
  <c r="G240" i="39" s="1"/>
  <c r="F438" i="19" s="1"/>
  <c r="J213" i="39"/>
  <c r="J254" i="39" s="1"/>
  <c r="I452" i="19" s="1"/>
  <c r="H196" i="39"/>
  <c r="H237" i="39" s="1"/>
  <c r="G435" i="19" s="1"/>
  <c r="J200" i="39"/>
  <c r="J241" i="39" s="1"/>
  <c r="I439" i="19" s="1"/>
  <c r="H206" i="39"/>
  <c r="H247" i="39" s="1"/>
  <c r="G445" i="19" s="1"/>
  <c r="G220" i="39"/>
  <c r="G261" i="39" s="1"/>
  <c r="F459" i="19" s="1"/>
  <c r="G213" i="39"/>
  <c r="G254" i="39" s="1"/>
  <c r="F452" i="19" s="1"/>
  <c r="I202" i="39"/>
  <c r="I243" i="39" s="1"/>
  <c r="H441" i="19" s="1"/>
  <c r="K200" i="39"/>
  <c r="K241" i="39" s="1"/>
  <c r="J439" i="19" s="1"/>
  <c r="K230" i="39"/>
  <c r="K271" i="39" s="1"/>
  <c r="J469" i="19" s="1"/>
  <c r="K210" i="39"/>
  <c r="K251" i="39" s="1"/>
  <c r="J449" i="19" s="1"/>
  <c r="I196" i="39"/>
  <c r="I237" i="39" s="1"/>
  <c r="H435" i="19" s="1"/>
  <c r="J217" i="39"/>
  <c r="J258" i="39" s="1"/>
  <c r="I456" i="19" s="1"/>
  <c r="K215" i="39"/>
  <c r="K256" i="39" s="1"/>
  <c r="J454" i="19" s="1"/>
  <c r="G202" i="39"/>
  <c r="G243" i="39" s="1"/>
  <c r="F441" i="19" s="1"/>
  <c r="K204" i="39"/>
  <c r="K245" i="39" s="1"/>
  <c r="J443" i="19" s="1"/>
  <c r="I199" i="39"/>
  <c r="I240" i="39" s="1"/>
  <c r="H438" i="19" s="1"/>
  <c r="G227" i="39"/>
  <c r="G268" i="39" s="1"/>
  <c r="F466" i="19" s="1"/>
  <c r="H212" i="39"/>
  <c r="H253" i="39" s="1"/>
  <c r="G451" i="19" s="1"/>
  <c r="G201" i="39"/>
  <c r="G242" i="39" s="1"/>
  <c r="F440" i="19" s="1"/>
  <c r="G222" i="39"/>
  <c r="G263" i="39" s="1"/>
  <c r="F461" i="19" s="1"/>
  <c r="H202" i="39"/>
  <c r="H243" i="39" s="1"/>
  <c r="G441" i="19" s="1"/>
  <c r="G218" i="39"/>
  <c r="G259" i="39" s="1"/>
  <c r="F457" i="19" s="1"/>
  <c r="I205" i="39"/>
  <c r="I246" i="39" s="1"/>
  <c r="H444" i="19" s="1"/>
  <c r="G209" i="39"/>
  <c r="G250" i="39" s="1"/>
  <c r="F448" i="19" s="1"/>
  <c r="K199" i="39"/>
  <c r="K240" i="39" s="1"/>
  <c r="J438" i="19" s="1"/>
  <c r="G211" i="39"/>
  <c r="G252" i="39" s="1"/>
  <c r="F450" i="19" s="1"/>
  <c r="H229" i="39"/>
  <c r="H270" i="39" s="1"/>
  <c r="G468" i="19" s="1"/>
  <c r="H209" i="39"/>
  <c r="H250" i="39" s="1"/>
  <c r="G448" i="19" s="1"/>
  <c r="I229" i="39"/>
  <c r="I270" i="39" s="1"/>
  <c r="H468" i="19" s="1"/>
  <c r="J214" i="39"/>
  <c r="J255" i="39" s="1"/>
  <c r="I453" i="19" s="1"/>
  <c r="K207" i="39"/>
  <c r="K248" i="39" s="1"/>
  <c r="J446" i="19" s="1"/>
  <c r="J199" i="39"/>
  <c r="J240" i="39" s="1"/>
  <c r="I438" i="19" s="1"/>
  <c r="J196" i="39"/>
  <c r="J237" i="39" s="1"/>
  <c r="I435" i="19" s="1"/>
  <c r="G207" i="39"/>
  <c r="G248" i="39" s="1"/>
  <c r="F446" i="19" s="1"/>
  <c r="K220" i="39"/>
  <c r="K261" i="39" s="1"/>
  <c r="J459" i="19" s="1"/>
  <c r="K217" i="39"/>
  <c r="K258" i="39" s="1"/>
  <c r="J456" i="19" s="1"/>
  <c r="J209" i="39"/>
  <c r="J250" i="39" s="1"/>
  <c r="I448" i="19" s="1"/>
  <c r="H217" i="39"/>
  <c r="H258" i="39" s="1"/>
  <c r="G456" i="19" s="1"/>
  <c r="H207" i="39"/>
  <c r="H248" i="39" s="1"/>
  <c r="G446" i="19" s="1"/>
  <c r="H198" i="39"/>
  <c r="H239" i="39" s="1"/>
  <c r="G437" i="19" s="1"/>
  <c r="G216" i="39"/>
  <c r="G257" i="39" s="1"/>
  <c r="F455" i="19" s="1"/>
  <c r="G204" i="39"/>
  <c r="G245" i="39" s="1"/>
  <c r="F443" i="19" s="1"/>
  <c r="K197" i="39"/>
  <c r="K238" i="39" s="1"/>
  <c r="J436" i="19" s="1"/>
  <c r="G197" i="39"/>
  <c r="G238" i="39" s="1"/>
  <c r="F436" i="19" s="1"/>
  <c r="G196" i="39"/>
  <c r="G237" i="39" s="1"/>
  <c r="F435" i="19" s="1"/>
  <c r="J207" i="39"/>
  <c r="J248" i="39" s="1"/>
  <c r="I446" i="19" s="1"/>
  <c r="G203" i="39"/>
  <c r="G244" i="39" s="1"/>
  <c r="F442" i="19" s="1"/>
  <c r="K226" i="39"/>
  <c r="K267" i="39" s="1"/>
  <c r="J465" i="19" s="1"/>
  <c r="K206" i="39"/>
  <c r="K247" i="39" s="1"/>
  <c r="J445" i="19" s="1"/>
  <c r="K213" i="39"/>
  <c r="K254" i="39" s="1"/>
  <c r="J452" i="19" s="1"/>
  <c r="J210" i="39"/>
  <c r="J251" i="39" s="1"/>
  <c r="I449" i="19" s="1"/>
  <c r="K203" i="39"/>
  <c r="K244" i="39" s="1"/>
  <c r="J442" i="19" s="1"/>
  <c r="K208" i="39"/>
  <c r="K249" i="39" s="1"/>
  <c r="J447" i="19" s="1"/>
  <c r="M67" i="39"/>
  <c r="M153" i="39" s="1"/>
  <c r="M64" i="39"/>
  <c r="M150" i="39" s="1"/>
  <c r="M65" i="39"/>
  <c r="M151" i="39" s="1"/>
  <c r="M66" i="39"/>
  <c r="M152" i="39" s="1"/>
  <c r="F98" i="39"/>
  <c r="F184" i="39" s="1"/>
  <c r="F90" i="39"/>
  <c r="F176" i="39" s="1"/>
  <c r="F82" i="39"/>
  <c r="F168" i="39" s="1"/>
  <c r="F74" i="39"/>
  <c r="F160" i="39" s="1"/>
  <c r="F66" i="39"/>
  <c r="F152" i="39" s="1"/>
  <c r="F95" i="39"/>
  <c r="F181" i="39" s="1"/>
  <c r="F87" i="39"/>
  <c r="F173" i="39" s="1"/>
  <c r="F79" i="39"/>
  <c r="F165" i="39" s="1"/>
  <c r="F71" i="39"/>
  <c r="F157" i="39" s="1"/>
  <c r="F97" i="39"/>
  <c r="F183" i="39" s="1"/>
  <c r="F89" i="39"/>
  <c r="F175" i="39" s="1"/>
  <c r="F81" i="39"/>
  <c r="F167" i="39" s="1"/>
  <c r="F73" i="39"/>
  <c r="F159" i="39" s="1"/>
  <c r="F65" i="39"/>
  <c r="F151" i="39" s="1"/>
  <c r="F85" i="39"/>
  <c r="F171" i="39" s="1"/>
  <c r="F76" i="39"/>
  <c r="F162" i="39" s="1"/>
  <c r="F72" i="39"/>
  <c r="F158" i="39" s="1"/>
  <c r="F93" i="39"/>
  <c r="F179" i="39" s="1"/>
  <c r="F84" i="39"/>
  <c r="F170" i="39" s="1"/>
  <c r="F80" i="39"/>
  <c r="F166" i="39" s="1"/>
  <c r="F67" i="39"/>
  <c r="F153" i="39" s="1"/>
  <c r="F92" i="39"/>
  <c r="F178" i="39" s="1"/>
  <c r="F88" i="39"/>
  <c r="F174" i="39" s="1"/>
  <c r="F75" i="39"/>
  <c r="F161" i="39" s="1"/>
  <c r="F91" i="39"/>
  <c r="F177" i="39" s="1"/>
  <c r="F70" i="39"/>
  <c r="F156" i="39" s="1"/>
  <c r="F83" i="39"/>
  <c r="F169" i="39" s="1"/>
  <c r="F69" i="39"/>
  <c r="F155" i="39" s="1"/>
  <c r="F96" i="39"/>
  <c r="F182" i="39" s="1"/>
  <c r="F77" i="39"/>
  <c r="F163" i="39" s="1"/>
  <c r="F86" i="39"/>
  <c r="F172" i="39" s="1"/>
  <c r="F68" i="39"/>
  <c r="F154" i="39" s="1"/>
  <c r="F94" i="39"/>
  <c r="F180" i="39" s="1"/>
  <c r="F99" i="39"/>
  <c r="F185" i="39" s="1"/>
  <c r="F78" i="39"/>
  <c r="F164" i="39" s="1"/>
  <c r="K100" i="39"/>
  <c r="I186" i="39"/>
  <c r="H186" i="39"/>
  <c r="G100" i="39"/>
  <c r="H236" i="39"/>
  <c r="J186" i="39"/>
  <c r="O434" i="19" l="1"/>
  <c r="O433" i="19" s="1"/>
  <c r="O56" i="19" s="1"/>
  <c r="P272" i="39"/>
  <c r="P434" i="19"/>
  <c r="P433" i="19" s="1"/>
  <c r="P56" i="19" s="1"/>
  <c r="Q272" i="39"/>
  <c r="N434" i="19"/>
  <c r="N433" i="19" s="1"/>
  <c r="N56" i="19" s="1"/>
  <c r="O272" i="39"/>
  <c r="M195" i="39"/>
  <c r="M236" i="39" s="1"/>
  <c r="L434" i="19" s="1"/>
  <c r="L197" i="39"/>
  <c r="L238" i="39" s="1"/>
  <c r="K436" i="19" s="1"/>
  <c r="H231" i="39"/>
  <c r="F226" i="39"/>
  <c r="F267" i="39" s="1"/>
  <c r="E465" i="19" s="1"/>
  <c r="F218" i="39"/>
  <c r="F259" i="39" s="1"/>
  <c r="E457" i="19" s="1"/>
  <c r="L196" i="39"/>
  <c r="L237" i="39" s="1"/>
  <c r="K435" i="19" s="1"/>
  <c r="F224" i="39"/>
  <c r="F265" i="39" s="1"/>
  <c r="E463" i="19" s="1"/>
  <c r="F228" i="39"/>
  <c r="F269" i="39" s="1"/>
  <c r="E467" i="19" s="1"/>
  <c r="L198" i="39"/>
  <c r="L239" i="39" s="1"/>
  <c r="K437" i="19" s="1"/>
  <c r="H272" i="39"/>
  <c r="G434" i="19"/>
  <c r="F205" i="39"/>
  <c r="F246" i="39" s="1"/>
  <c r="E444" i="19" s="1"/>
  <c r="N64" i="39"/>
  <c r="N150" i="39" s="1"/>
  <c r="N66" i="39"/>
  <c r="N152" i="39" s="1"/>
  <c r="N65" i="39"/>
  <c r="N151" i="39" s="1"/>
  <c r="N68" i="39"/>
  <c r="N154" i="39" s="1"/>
  <c r="N67" i="39"/>
  <c r="N153" i="39" s="1"/>
  <c r="E93" i="39"/>
  <c r="E179" i="39" s="1"/>
  <c r="E85" i="39"/>
  <c r="E171" i="39" s="1"/>
  <c r="E77" i="39"/>
  <c r="E163" i="39" s="1"/>
  <c r="E69" i="39"/>
  <c r="E155" i="39" s="1"/>
  <c r="E98" i="39"/>
  <c r="E184" i="39" s="1"/>
  <c r="E90" i="39"/>
  <c r="E176" i="39" s="1"/>
  <c r="E82" i="39"/>
  <c r="E168" i="39" s="1"/>
  <c r="E74" i="39"/>
  <c r="E160" i="39" s="1"/>
  <c r="E66" i="39"/>
  <c r="E152" i="39" s="1"/>
  <c r="E92" i="39"/>
  <c r="E178" i="39" s="1"/>
  <c r="E84" i="39"/>
  <c r="E170" i="39" s="1"/>
  <c r="E76" i="39"/>
  <c r="E162" i="39" s="1"/>
  <c r="E68" i="39"/>
  <c r="E154" i="39" s="1"/>
  <c r="E89" i="39"/>
  <c r="E175" i="39" s="1"/>
  <c r="E97" i="39"/>
  <c r="E183" i="39" s="1"/>
  <c r="E72" i="39"/>
  <c r="E158" i="39" s="1"/>
  <c r="E80" i="39"/>
  <c r="E166" i="39" s="1"/>
  <c r="E71" i="39"/>
  <c r="E157" i="39" s="1"/>
  <c r="E67" i="39"/>
  <c r="E153" i="39" s="1"/>
  <c r="E99" i="39"/>
  <c r="E185" i="39" s="1"/>
  <c r="E78" i="39"/>
  <c r="E164" i="39" s="1"/>
  <c r="E91" i="39"/>
  <c r="E177" i="39" s="1"/>
  <c r="E70" i="39"/>
  <c r="E156" i="39" s="1"/>
  <c r="E96" i="39"/>
  <c r="E182" i="39" s="1"/>
  <c r="E75" i="39"/>
  <c r="E161" i="39" s="1"/>
  <c r="E79" i="39"/>
  <c r="E165" i="39" s="1"/>
  <c r="E83" i="39"/>
  <c r="E169" i="39" s="1"/>
  <c r="E95" i="39"/>
  <c r="E181" i="39" s="1"/>
  <c r="E88" i="39"/>
  <c r="E174" i="39" s="1"/>
  <c r="E87" i="39"/>
  <c r="E173" i="39" s="1"/>
  <c r="E81" i="39"/>
  <c r="E167" i="39" s="1"/>
  <c r="E94" i="39"/>
  <c r="E180" i="39" s="1"/>
  <c r="E73" i="39"/>
  <c r="E159" i="39" s="1"/>
  <c r="E86" i="39"/>
  <c r="E172" i="39" s="1"/>
  <c r="E65" i="39"/>
  <c r="E151" i="39" s="1"/>
  <c r="F203" i="39"/>
  <c r="F244" i="39" s="1"/>
  <c r="E442" i="19" s="1"/>
  <c r="F64" i="39"/>
  <c r="F150" i="39" s="1"/>
  <c r="F55" i="39"/>
  <c r="M69" i="39"/>
  <c r="M155" i="39" s="1"/>
  <c r="M68" i="39"/>
  <c r="M154" i="39" s="1"/>
  <c r="L68" i="39"/>
  <c r="L154" i="39" s="1"/>
  <c r="N70" i="39"/>
  <c r="N156" i="39" s="1"/>
  <c r="L69" i="39"/>
  <c r="L155" i="39" s="1"/>
  <c r="N69" i="39"/>
  <c r="N155" i="39" s="1"/>
  <c r="G186" i="39"/>
  <c r="L236" i="39"/>
  <c r="K434" i="19" s="1"/>
  <c r="J231" i="39"/>
  <c r="J236" i="39"/>
  <c r="I231" i="39"/>
  <c r="I236" i="39"/>
  <c r="K186" i="39"/>
  <c r="M199" i="39" l="1"/>
  <c r="N200" i="39"/>
  <c r="L199" i="39"/>
  <c r="F216" i="39"/>
  <c r="F257" i="39" s="1"/>
  <c r="E455" i="19" s="1"/>
  <c r="F210" i="39"/>
  <c r="F251" i="39" s="1"/>
  <c r="E449" i="19" s="1"/>
  <c r="F229" i="39"/>
  <c r="F270" i="39" s="1"/>
  <c r="E468" i="19" s="1"/>
  <c r="F201" i="39"/>
  <c r="F242" i="39" s="1"/>
  <c r="E440" i="19" s="1"/>
  <c r="F198" i="39"/>
  <c r="F239" i="39" s="1"/>
  <c r="E437" i="19" s="1"/>
  <c r="F204" i="39"/>
  <c r="F245" i="39" s="1"/>
  <c r="E443" i="19" s="1"/>
  <c r="F196" i="39"/>
  <c r="F237" i="39" s="1"/>
  <c r="E435" i="19" s="1"/>
  <c r="E221" i="39"/>
  <c r="E262" i="39" s="1"/>
  <c r="D460" i="19" s="1"/>
  <c r="F221" i="39"/>
  <c r="F262" i="39" s="1"/>
  <c r="E460" i="19" s="1"/>
  <c r="F207" i="39"/>
  <c r="F248" i="39" s="1"/>
  <c r="E446" i="19" s="1"/>
  <c r="F223" i="39"/>
  <c r="F264" i="39" s="1"/>
  <c r="E462" i="19" s="1"/>
  <c r="F208" i="39"/>
  <c r="F249" i="39" s="1"/>
  <c r="E447" i="19" s="1"/>
  <c r="F206" i="39"/>
  <c r="F247" i="39" s="1"/>
  <c r="E445" i="19" s="1"/>
  <c r="E229" i="39"/>
  <c r="E270" i="39" s="1"/>
  <c r="D468" i="19" s="1"/>
  <c r="F222" i="39"/>
  <c r="F263" i="39" s="1"/>
  <c r="E461" i="19" s="1"/>
  <c r="F227" i="39"/>
  <c r="F268" i="39" s="1"/>
  <c r="E466" i="19" s="1"/>
  <c r="F217" i="39"/>
  <c r="F258" i="39" s="1"/>
  <c r="E456" i="19" s="1"/>
  <c r="F225" i="39"/>
  <c r="F266" i="39" s="1"/>
  <c r="E464" i="19" s="1"/>
  <c r="F213" i="39"/>
  <c r="F254" i="39" s="1"/>
  <c r="E452" i="19" s="1"/>
  <c r="F215" i="39"/>
  <c r="F256" i="39" s="1"/>
  <c r="E454" i="19" s="1"/>
  <c r="F212" i="39"/>
  <c r="F253" i="39" s="1"/>
  <c r="E451" i="19" s="1"/>
  <c r="F220" i="39"/>
  <c r="F261" i="39" s="1"/>
  <c r="E459" i="19" s="1"/>
  <c r="F219" i="39"/>
  <c r="F260" i="39" s="1"/>
  <c r="E458" i="19" s="1"/>
  <c r="F197" i="39"/>
  <c r="F238" i="39" s="1"/>
  <c r="E436" i="19" s="1"/>
  <c r="N195" i="39"/>
  <c r="N236" i="39" s="1"/>
  <c r="M434" i="19" s="1"/>
  <c r="F202" i="39"/>
  <c r="F243" i="39" s="1"/>
  <c r="E441" i="19" s="1"/>
  <c r="F211" i="39"/>
  <c r="F252" i="39" s="1"/>
  <c r="E450" i="19" s="1"/>
  <c r="E217" i="39"/>
  <c r="E258" i="39" s="1"/>
  <c r="D456" i="19" s="1"/>
  <c r="E223" i="39"/>
  <c r="E264" i="39" s="1"/>
  <c r="D462" i="19" s="1"/>
  <c r="F200" i="39"/>
  <c r="F241" i="39" s="1"/>
  <c r="E439" i="19" s="1"/>
  <c r="F209" i="39"/>
  <c r="F250" i="39" s="1"/>
  <c r="E448" i="19" s="1"/>
  <c r="F230" i="39"/>
  <c r="F271" i="39" s="1"/>
  <c r="E469" i="19" s="1"/>
  <c r="M198" i="39"/>
  <c r="M239" i="39" s="1"/>
  <c r="L437" i="19" s="1"/>
  <c r="M197" i="39"/>
  <c r="M238" i="39" s="1"/>
  <c r="L436" i="19" s="1"/>
  <c r="M196" i="39"/>
  <c r="M237" i="39" s="1"/>
  <c r="L435" i="19" s="1"/>
  <c r="E227" i="39"/>
  <c r="E268" i="39" s="1"/>
  <c r="D466" i="19" s="1"/>
  <c r="F199" i="39"/>
  <c r="F240" i="39" s="1"/>
  <c r="E438" i="19" s="1"/>
  <c r="F214" i="39"/>
  <c r="F255" i="39" s="1"/>
  <c r="E453" i="19" s="1"/>
  <c r="J272" i="39"/>
  <c r="I434" i="19"/>
  <c r="N197" i="39"/>
  <c r="N238" i="39" s="1"/>
  <c r="M436" i="19" s="1"/>
  <c r="F195" i="39"/>
  <c r="F100" i="39"/>
  <c r="E203" i="39"/>
  <c r="E244" i="39" s="1"/>
  <c r="D442" i="19" s="1"/>
  <c r="D96" i="39"/>
  <c r="D182" i="39" s="1"/>
  <c r="D88" i="39"/>
  <c r="D174" i="39" s="1"/>
  <c r="D80" i="39"/>
  <c r="D166" i="39" s="1"/>
  <c r="D72" i="39"/>
  <c r="D158" i="39" s="1"/>
  <c r="D93" i="39"/>
  <c r="D179" i="39" s="1"/>
  <c r="D85" i="39"/>
  <c r="D171" i="39" s="1"/>
  <c r="D77" i="39"/>
  <c r="D163" i="39" s="1"/>
  <c r="D69" i="39"/>
  <c r="D155" i="39" s="1"/>
  <c r="D95" i="39"/>
  <c r="D181" i="39" s="1"/>
  <c r="D87" i="39"/>
  <c r="D173" i="39" s="1"/>
  <c r="D79" i="39"/>
  <c r="D165" i="39" s="1"/>
  <c r="D71" i="39"/>
  <c r="D157" i="39" s="1"/>
  <c r="D98" i="39"/>
  <c r="D184" i="39" s="1"/>
  <c r="D94" i="39"/>
  <c r="D180" i="39" s="1"/>
  <c r="D81" i="39"/>
  <c r="D167" i="39" s="1"/>
  <c r="D68" i="39"/>
  <c r="D154" i="39" s="1"/>
  <c r="D89" i="39"/>
  <c r="D175" i="39" s="1"/>
  <c r="D76" i="39"/>
  <c r="D162" i="39" s="1"/>
  <c r="D97" i="39"/>
  <c r="D183" i="39" s="1"/>
  <c r="D84" i="39"/>
  <c r="D170" i="39" s="1"/>
  <c r="D86" i="39"/>
  <c r="D172" i="39" s="1"/>
  <c r="D65" i="39"/>
  <c r="D151" i="39" s="1"/>
  <c r="D99" i="39"/>
  <c r="D185" i="39" s="1"/>
  <c r="D78" i="39"/>
  <c r="D164" i="39" s="1"/>
  <c r="D83" i="39"/>
  <c r="D169" i="39" s="1"/>
  <c r="D66" i="39"/>
  <c r="D152" i="39" s="1"/>
  <c r="D91" i="39"/>
  <c r="D177" i="39" s="1"/>
  <c r="D70" i="39"/>
  <c r="D156" i="39" s="1"/>
  <c r="D90" i="39"/>
  <c r="D176" i="39" s="1"/>
  <c r="D82" i="39"/>
  <c r="D168" i="39" s="1"/>
  <c r="D75" i="39"/>
  <c r="D161" i="39" s="1"/>
  <c r="D74" i="39"/>
  <c r="D160" i="39" s="1"/>
  <c r="D67" i="39"/>
  <c r="D153" i="39" s="1"/>
  <c r="D73" i="39"/>
  <c r="D159" i="39" s="1"/>
  <c r="D92" i="39"/>
  <c r="D178" i="39" s="1"/>
  <c r="I272" i="39"/>
  <c r="H434" i="19"/>
  <c r="L200" i="39"/>
  <c r="L241" i="39" s="1"/>
  <c r="K439" i="19" s="1"/>
  <c r="E64" i="39"/>
  <c r="E150" i="39" s="1"/>
  <c r="E55" i="39"/>
  <c r="E219" i="39"/>
  <c r="E260" i="39" s="1"/>
  <c r="D458" i="19" s="1"/>
  <c r="L70" i="39"/>
  <c r="L156" i="39" s="1"/>
  <c r="G231" i="39"/>
  <c r="G236" i="39"/>
  <c r="K231" i="39"/>
  <c r="K236" i="39"/>
  <c r="M65" i="11"/>
  <c r="N65" i="11"/>
  <c r="M67" i="11"/>
  <c r="N67" i="11"/>
  <c r="M68" i="11"/>
  <c r="N68" i="11"/>
  <c r="M69" i="11"/>
  <c r="N69" i="11"/>
  <c r="M71" i="11"/>
  <c r="N71" i="11"/>
  <c r="M72" i="11"/>
  <c r="N72" i="11"/>
  <c r="M73" i="11"/>
  <c r="N73" i="11"/>
  <c r="M74" i="11"/>
  <c r="M75" i="11"/>
  <c r="N75" i="11"/>
  <c r="M76" i="11"/>
  <c r="M77" i="11"/>
  <c r="N77" i="11"/>
  <c r="M79" i="11"/>
  <c r="N79" i="11"/>
  <c r="M80" i="11"/>
  <c r="N80" i="11"/>
  <c r="M81" i="11"/>
  <c r="N81" i="11"/>
  <c r="M82" i="11"/>
  <c r="N82" i="11"/>
  <c r="M83" i="11"/>
  <c r="N83" i="11"/>
  <c r="M84" i="11"/>
  <c r="N84" i="11"/>
  <c r="M85" i="11"/>
  <c r="N85" i="11"/>
  <c r="M87" i="11"/>
  <c r="N87" i="11"/>
  <c r="M88" i="11"/>
  <c r="N88" i="11"/>
  <c r="M89" i="11"/>
  <c r="N89" i="11"/>
  <c r="M90" i="11"/>
  <c r="M91" i="11"/>
  <c r="N91" i="11"/>
  <c r="M92" i="11"/>
  <c r="M93" i="11"/>
  <c r="N93" i="11"/>
  <c r="M94" i="11"/>
  <c r="N94" i="11"/>
  <c r="M95" i="11"/>
  <c r="N95" i="11"/>
  <c r="M96" i="11"/>
  <c r="N96" i="11"/>
  <c r="M97" i="11"/>
  <c r="N97" i="11"/>
  <c r="M98" i="11"/>
  <c r="M99" i="11"/>
  <c r="N99" i="11"/>
  <c r="M100" i="11"/>
  <c r="N100" i="11"/>
  <c r="N56" i="11"/>
  <c r="N66" i="11"/>
  <c r="M70" i="11"/>
  <c r="N70" i="11"/>
  <c r="N74" i="11"/>
  <c r="N76" i="11"/>
  <c r="M78" i="11"/>
  <c r="N78" i="11"/>
  <c r="M86" i="11"/>
  <c r="N86" i="11"/>
  <c r="N90" i="11"/>
  <c r="N92" i="11"/>
  <c r="N98" i="11"/>
  <c r="M66" i="6"/>
  <c r="N66" i="6"/>
  <c r="M68" i="6"/>
  <c r="M69" i="6"/>
  <c r="N69" i="6"/>
  <c r="M70" i="6"/>
  <c r="N70" i="6"/>
  <c r="M71" i="6"/>
  <c r="N71" i="6"/>
  <c r="M72" i="6"/>
  <c r="M73" i="6"/>
  <c r="N73" i="6"/>
  <c r="M74" i="6"/>
  <c r="N74" i="6"/>
  <c r="M75" i="6"/>
  <c r="N75" i="6"/>
  <c r="M76" i="6"/>
  <c r="M77" i="6"/>
  <c r="N77" i="6"/>
  <c r="M78" i="6"/>
  <c r="M79" i="6"/>
  <c r="N79" i="6"/>
  <c r="M80" i="6"/>
  <c r="M81" i="6"/>
  <c r="N81" i="6"/>
  <c r="M82" i="6"/>
  <c r="N82" i="6"/>
  <c r="M83" i="6"/>
  <c r="N83" i="6"/>
  <c r="M84" i="6"/>
  <c r="M85" i="6"/>
  <c r="N85" i="6"/>
  <c r="M86" i="6"/>
  <c r="N86" i="6"/>
  <c r="M87" i="6"/>
  <c r="N87" i="6"/>
  <c r="M88" i="6"/>
  <c r="M89" i="6"/>
  <c r="N89" i="6"/>
  <c r="M90" i="6"/>
  <c r="N90" i="6"/>
  <c r="M91" i="6"/>
  <c r="N91" i="6"/>
  <c r="M92" i="6"/>
  <c r="M93" i="6"/>
  <c r="N93" i="6"/>
  <c r="M94" i="6"/>
  <c r="N94" i="6"/>
  <c r="M95" i="6"/>
  <c r="N95" i="6"/>
  <c r="M96" i="6"/>
  <c r="M97" i="6"/>
  <c r="N97" i="6"/>
  <c r="M98" i="6"/>
  <c r="N98" i="6"/>
  <c r="M99" i="6"/>
  <c r="M100" i="6"/>
  <c r="M101" i="6"/>
  <c r="N101" i="6"/>
  <c r="N68" i="6"/>
  <c r="N72" i="6"/>
  <c r="N76" i="6"/>
  <c r="N78" i="6"/>
  <c r="N80" i="6"/>
  <c r="N84" i="6"/>
  <c r="N88" i="6"/>
  <c r="N92" i="6"/>
  <c r="N96" i="6"/>
  <c r="N99" i="6"/>
  <c r="N100" i="6"/>
  <c r="E199" i="39" l="1"/>
  <c r="E240" i="39" s="1"/>
  <c r="D438" i="19" s="1"/>
  <c r="N196" i="39"/>
  <c r="N237" i="39" s="1"/>
  <c r="M435" i="19" s="1"/>
  <c r="E200" i="39"/>
  <c r="E241" i="39" s="1"/>
  <c r="D439" i="19" s="1"/>
  <c r="E211" i="39"/>
  <c r="E252" i="39" s="1"/>
  <c r="D450" i="19" s="1"/>
  <c r="E215" i="39"/>
  <c r="E256" i="39" s="1"/>
  <c r="D454" i="19" s="1"/>
  <c r="E209" i="39"/>
  <c r="E250" i="39" s="1"/>
  <c r="D448" i="19" s="1"/>
  <c r="D230" i="39"/>
  <c r="D271" i="39" s="1"/>
  <c r="C469" i="19" s="1"/>
  <c r="E213" i="39"/>
  <c r="E254" i="39" s="1"/>
  <c r="D452" i="19" s="1"/>
  <c r="E196" i="39"/>
  <c r="E237" i="39" s="1"/>
  <c r="D435" i="19" s="1"/>
  <c r="E206" i="39"/>
  <c r="E247" i="39" s="1"/>
  <c r="D445" i="19" s="1"/>
  <c r="E207" i="39"/>
  <c r="E248" i="39" s="1"/>
  <c r="D446" i="19" s="1"/>
  <c r="E212" i="39"/>
  <c r="E253" i="39" s="1"/>
  <c r="D451" i="19" s="1"/>
  <c r="E228" i="39"/>
  <c r="E269" i="39" s="1"/>
  <c r="D467" i="19" s="1"/>
  <c r="M200" i="39"/>
  <c r="M241" i="39" s="1"/>
  <c r="L439" i="19" s="1"/>
  <c r="E225" i="39"/>
  <c r="E266" i="39" s="1"/>
  <c r="D464" i="19" s="1"/>
  <c r="D224" i="39"/>
  <c r="D265" i="39" s="1"/>
  <c r="C463" i="19" s="1"/>
  <c r="E210" i="39"/>
  <c r="E251" i="39" s="1"/>
  <c r="D449" i="19" s="1"/>
  <c r="E201" i="39"/>
  <c r="E242" i="39" s="1"/>
  <c r="D440" i="19" s="1"/>
  <c r="E198" i="39"/>
  <c r="E239" i="39" s="1"/>
  <c r="D437" i="19" s="1"/>
  <c r="E220" i="39"/>
  <c r="E261" i="39" s="1"/>
  <c r="D459" i="19" s="1"/>
  <c r="N199" i="39"/>
  <c r="N240" i="39" s="1"/>
  <c r="M438" i="19" s="1"/>
  <c r="E208" i="39"/>
  <c r="E249" i="39" s="1"/>
  <c r="D447" i="19" s="1"/>
  <c r="E218" i="39"/>
  <c r="E259" i="39" s="1"/>
  <c r="D457" i="19" s="1"/>
  <c r="E226" i="39"/>
  <c r="E267" i="39" s="1"/>
  <c r="D465" i="19" s="1"/>
  <c r="E222" i="39"/>
  <c r="E263" i="39" s="1"/>
  <c r="D461" i="19" s="1"/>
  <c r="D222" i="39"/>
  <c r="D263" i="39" s="1"/>
  <c r="C461" i="19" s="1"/>
  <c r="E214" i="39"/>
  <c r="E255" i="39" s="1"/>
  <c r="D453" i="19" s="1"/>
  <c r="N198" i="39"/>
  <c r="N239" i="39" s="1"/>
  <c r="M437" i="19" s="1"/>
  <c r="E216" i="39"/>
  <c r="E257" i="39" s="1"/>
  <c r="D455" i="19" s="1"/>
  <c r="E230" i="39"/>
  <c r="E271" i="39" s="1"/>
  <c r="D469" i="19" s="1"/>
  <c r="E224" i="39"/>
  <c r="E265" i="39" s="1"/>
  <c r="D463" i="19" s="1"/>
  <c r="E202" i="39"/>
  <c r="E243" i="39" s="1"/>
  <c r="D441" i="19" s="1"/>
  <c r="D220" i="39"/>
  <c r="D261" i="39" s="1"/>
  <c r="C459" i="19" s="1"/>
  <c r="D226" i="39"/>
  <c r="D267" i="39" s="1"/>
  <c r="C465" i="19" s="1"/>
  <c r="N201" i="39"/>
  <c r="N242" i="39" s="1"/>
  <c r="M440" i="19" s="1"/>
  <c r="E205" i="39"/>
  <c r="E246" i="39" s="1"/>
  <c r="D444" i="19" s="1"/>
  <c r="E197" i="39"/>
  <c r="E238" i="39" s="1"/>
  <c r="D436" i="19" s="1"/>
  <c r="E204" i="39"/>
  <c r="E245" i="39" s="1"/>
  <c r="D443" i="19" s="1"/>
  <c r="K272" i="39"/>
  <c r="J434" i="19"/>
  <c r="G272" i="39"/>
  <c r="F434" i="19"/>
  <c r="E100" i="39"/>
  <c r="E195" i="39"/>
  <c r="D210" i="39"/>
  <c r="D251" i="39" s="1"/>
  <c r="C449" i="19" s="1"/>
  <c r="D64" i="39"/>
  <c r="D55" i="39"/>
  <c r="N57" i="6"/>
  <c r="M56" i="11"/>
  <c r="F186" i="39"/>
  <c r="M66" i="11"/>
  <c r="N67" i="6"/>
  <c r="M57" i="6"/>
  <c r="M67" i="6"/>
  <c r="N71" i="39"/>
  <c r="N157" i="39" s="1"/>
  <c r="M71" i="39"/>
  <c r="M157" i="39" s="1"/>
  <c r="L71" i="39"/>
  <c r="L157" i="39" s="1"/>
  <c r="M70" i="39"/>
  <c r="M156" i="39" s="1"/>
  <c r="N72" i="39"/>
  <c r="N158" i="39" s="1"/>
  <c r="N56" i="13"/>
  <c r="M56" i="13"/>
  <c r="N101" i="11"/>
  <c r="M201" i="39" l="1"/>
  <c r="M102" i="6"/>
  <c r="N102" i="6"/>
  <c r="N202" i="39"/>
  <c r="M101" i="11"/>
  <c r="D223" i="39"/>
  <c r="D264" i="39" s="1"/>
  <c r="C462" i="19" s="1"/>
  <c r="D221" i="39"/>
  <c r="D262" i="39" s="1"/>
  <c r="C460" i="19" s="1"/>
  <c r="D216" i="39"/>
  <c r="D257" i="39" s="1"/>
  <c r="C455" i="19" s="1"/>
  <c r="D214" i="39"/>
  <c r="D255" i="39" s="1"/>
  <c r="C453" i="19" s="1"/>
  <c r="D211" i="39"/>
  <c r="D252" i="39" s="1"/>
  <c r="C450" i="19" s="1"/>
  <c r="D200" i="39"/>
  <c r="D241" i="39" s="1"/>
  <c r="C439" i="19" s="1"/>
  <c r="D229" i="39"/>
  <c r="D270" i="39" s="1"/>
  <c r="C468" i="19" s="1"/>
  <c r="D227" i="39"/>
  <c r="D268" i="39" s="1"/>
  <c r="C466" i="19" s="1"/>
  <c r="D225" i="39"/>
  <c r="D266" i="39" s="1"/>
  <c r="C464" i="19" s="1"/>
  <c r="D219" i="39"/>
  <c r="D260" i="39" s="1"/>
  <c r="C458" i="19" s="1"/>
  <c r="D196" i="39"/>
  <c r="D237" i="39" s="1"/>
  <c r="C435" i="19" s="1"/>
  <c r="D203" i="39"/>
  <c r="D244" i="39" s="1"/>
  <c r="C442" i="19" s="1"/>
  <c r="D205" i="39"/>
  <c r="D246" i="39" s="1"/>
  <c r="C444" i="19" s="1"/>
  <c r="D218" i="39"/>
  <c r="D259" i="39" s="1"/>
  <c r="C457" i="19" s="1"/>
  <c r="D228" i="39"/>
  <c r="D269" i="39" s="1"/>
  <c r="C467" i="19" s="1"/>
  <c r="D202" i="39"/>
  <c r="D243" i="39" s="1"/>
  <c r="C441" i="19" s="1"/>
  <c r="D198" i="39"/>
  <c r="D239" i="39" s="1"/>
  <c r="C437" i="19" s="1"/>
  <c r="D213" i="39"/>
  <c r="D254" i="39" s="1"/>
  <c r="C452" i="19" s="1"/>
  <c r="D199" i="39"/>
  <c r="D240" i="39" s="1"/>
  <c r="C438" i="19" s="1"/>
  <c r="D209" i="39"/>
  <c r="D250" i="39" s="1"/>
  <c r="C448" i="19" s="1"/>
  <c r="D208" i="39"/>
  <c r="D249" i="39" s="1"/>
  <c r="C447" i="19" s="1"/>
  <c r="L201" i="39"/>
  <c r="L242" i="39" s="1"/>
  <c r="K440" i="19" s="1"/>
  <c r="D207" i="39"/>
  <c r="D248" i="39" s="1"/>
  <c r="C446" i="19" s="1"/>
  <c r="D204" i="39"/>
  <c r="D245" i="39" s="1"/>
  <c r="C443" i="19" s="1"/>
  <c r="D215" i="39"/>
  <c r="D256" i="39" s="1"/>
  <c r="C454" i="19" s="1"/>
  <c r="D206" i="39"/>
  <c r="D247" i="39" s="1"/>
  <c r="C445" i="19" s="1"/>
  <c r="D212" i="39"/>
  <c r="D253" i="39" s="1"/>
  <c r="C451" i="19" s="1"/>
  <c r="D217" i="39"/>
  <c r="D258" i="39" s="1"/>
  <c r="C456" i="19" s="1"/>
  <c r="D197" i="39"/>
  <c r="D238" i="39" s="1"/>
  <c r="C436" i="19" s="1"/>
  <c r="D201" i="39"/>
  <c r="D242" i="39" s="1"/>
  <c r="C440" i="19" s="1"/>
  <c r="F236" i="39"/>
  <c r="F231" i="39"/>
  <c r="E186" i="39"/>
  <c r="D150" i="39"/>
  <c r="D195" i="39" s="1"/>
  <c r="D100" i="39"/>
  <c r="M240" i="39"/>
  <c r="L438" i="19" s="1"/>
  <c r="N73" i="39"/>
  <c r="N159" i="39" s="1"/>
  <c r="L240" i="39"/>
  <c r="K438" i="19" s="1"/>
  <c r="N241" i="39"/>
  <c r="M439" i="19" s="1"/>
  <c r="M101" i="13"/>
  <c r="N101" i="13"/>
  <c r="L202" i="39" l="1"/>
  <c r="L243" i="39" s="1"/>
  <c r="K441" i="19" s="1"/>
  <c r="D186" i="39"/>
  <c r="N203" i="39"/>
  <c r="N244" i="39" s="1"/>
  <c r="M442" i="19" s="1"/>
  <c r="M202" i="39"/>
  <c r="M243" i="39" s="1"/>
  <c r="L441" i="19" s="1"/>
  <c r="E231" i="39"/>
  <c r="E236" i="39"/>
  <c r="F272" i="39"/>
  <c r="E434" i="19"/>
  <c r="L72" i="39"/>
  <c r="L158" i="39" s="1"/>
  <c r="M73" i="39"/>
  <c r="M159" i="39" s="1"/>
  <c r="L73" i="39"/>
  <c r="L159" i="39" s="1"/>
  <c r="M72" i="39"/>
  <c r="M158" i="39" s="1"/>
  <c r="L203" i="39" l="1"/>
  <c r="M203" i="39"/>
  <c r="N204" i="39"/>
  <c r="N245" i="39" s="1"/>
  <c r="M443" i="19" s="1"/>
  <c r="N69" i="8"/>
  <c r="N75" i="8"/>
  <c r="N67" i="8"/>
  <c r="N71" i="8"/>
  <c r="N79" i="8"/>
  <c r="N68" i="8"/>
  <c r="N76" i="8"/>
  <c r="E272" i="39"/>
  <c r="D434" i="19"/>
  <c r="N73" i="8"/>
  <c r="N77" i="8"/>
  <c r="D231" i="39"/>
  <c r="D236" i="39"/>
  <c r="N66" i="8"/>
  <c r="N70" i="8"/>
  <c r="N74" i="8"/>
  <c r="N78" i="8"/>
  <c r="M204" i="39"/>
  <c r="M245" i="39" s="1"/>
  <c r="L443" i="19" s="1"/>
  <c r="N243" i="39"/>
  <c r="M441" i="19" s="1"/>
  <c r="M242" i="39"/>
  <c r="L440" i="19" s="1"/>
  <c r="N74" i="39"/>
  <c r="N160" i="39" s="1"/>
  <c r="N75" i="39"/>
  <c r="N161" i="39" s="1"/>
  <c r="N153" i="8" l="1"/>
  <c r="N198" i="8" s="1"/>
  <c r="N155" i="8"/>
  <c r="N200" i="8" s="1"/>
  <c r="N160" i="8"/>
  <c r="N205" i="8" s="1"/>
  <c r="N161" i="8"/>
  <c r="N206" i="8" s="1"/>
  <c r="N162" i="8"/>
  <c r="N207" i="8" s="1"/>
  <c r="N165" i="8"/>
  <c r="N210" i="8" s="1"/>
  <c r="N157" i="8"/>
  <c r="N202" i="8" s="1"/>
  <c r="N163" i="8"/>
  <c r="N208" i="8" s="1"/>
  <c r="N159" i="8"/>
  <c r="N204" i="8" s="1"/>
  <c r="N164" i="8"/>
  <c r="N209" i="8" s="1"/>
  <c r="N156" i="8"/>
  <c r="N201" i="8" s="1"/>
  <c r="N152" i="8"/>
  <c r="N197" i="8" s="1"/>
  <c r="N154" i="8"/>
  <c r="N199" i="8" s="1"/>
  <c r="N205" i="39"/>
  <c r="L204" i="39"/>
  <c r="L245" i="39" s="1"/>
  <c r="K443" i="19" s="1"/>
  <c r="N65" i="8"/>
  <c r="N72" i="8"/>
  <c r="D272" i="39"/>
  <c r="C434" i="19"/>
  <c r="M74" i="39"/>
  <c r="M160" i="39" s="1"/>
  <c r="M75" i="39"/>
  <c r="M161" i="39" s="1"/>
  <c r="L75" i="39"/>
  <c r="L161" i="39" s="1"/>
  <c r="L74" i="39"/>
  <c r="L160" i="39" s="1"/>
  <c r="N158" i="8" l="1"/>
  <c r="N203" i="8" s="1"/>
  <c r="N151" i="8"/>
  <c r="N187" i="8" s="1"/>
  <c r="M205" i="39"/>
  <c r="L205" i="39"/>
  <c r="N206" i="39"/>
  <c r="N247" i="39" s="1"/>
  <c r="M445" i="19" s="1"/>
  <c r="N101" i="7"/>
  <c r="N56" i="8"/>
  <c r="N101" i="8" s="1"/>
  <c r="M244" i="39"/>
  <c r="L442" i="19" s="1"/>
  <c r="M76" i="39"/>
  <c r="M162" i="39" s="1"/>
  <c r="N77" i="39"/>
  <c r="N163" i="39" s="1"/>
  <c r="L76" i="39"/>
  <c r="L162" i="39" s="1"/>
  <c r="L244" i="39"/>
  <c r="K442" i="19" s="1"/>
  <c r="N76" i="39"/>
  <c r="N162" i="39" s="1"/>
  <c r="N196" i="8" l="1"/>
  <c r="N207" i="39"/>
  <c r="L206" i="39"/>
  <c r="L247" i="39" s="1"/>
  <c r="K445" i="19" s="1"/>
  <c r="M206" i="39"/>
  <c r="M247" i="39" s="1"/>
  <c r="L445" i="19" s="1"/>
  <c r="N56" i="7"/>
  <c r="N246" i="39"/>
  <c r="M444" i="19" s="1"/>
  <c r="M77" i="39"/>
  <c r="M163" i="39" s="1"/>
  <c r="L77" i="39"/>
  <c r="L163" i="39" s="1"/>
  <c r="N78" i="39"/>
  <c r="N164" i="39" s="1"/>
  <c r="M208" i="39" l="1"/>
  <c r="L208" i="39"/>
  <c r="M207" i="39"/>
  <c r="M248" i="39" s="1"/>
  <c r="L446" i="19" s="1"/>
  <c r="N208" i="39"/>
  <c r="N249" i="39" s="1"/>
  <c r="M447" i="19" s="1"/>
  <c r="L207" i="39"/>
  <c r="L248" i="39" s="1"/>
  <c r="K446" i="19" s="1"/>
  <c r="N215" i="4"/>
  <c r="N94" i="4"/>
  <c r="N177" i="4"/>
  <c r="N56" i="4"/>
  <c r="N96" i="9"/>
  <c r="L246" i="39"/>
  <c r="K444" i="19" s="1"/>
  <c r="L78" i="39"/>
  <c r="L164" i="39" s="1"/>
  <c r="M78" i="39"/>
  <c r="M164" i="39" s="1"/>
  <c r="N79" i="39"/>
  <c r="N165" i="39" s="1"/>
  <c r="M246" i="39"/>
  <c r="L444" i="19" s="1"/>
  <c r="C285" i="4"/>
  <c r="K350" i="4" l="1"/>
  <c r="K471" i="4" s="1"/>
  <c r="P314" i="4"/>
  <c r="E355" i="4"/>
  <c r="H367" i="4"/>
  <c r="J344" i="4"/>
  <c r="M355" i="4"/>
  <c r="P367" i="4"/>
  <c r="D386" i="4"/>
  <c r="F387" i="4"/>
  <c r="I406" i="4"/>
  <c r="K389" i="4"/>
  <c r="N408" i="4"/>
  <c r="L331" i="4"/>
  <c r="D382" i="4"/>
  <c r="N330" i="4"/>
  <c r="L334" i="4"/>
  <c r="N317" i="4"/>
  <c r="Q336" i="4"/>
  <c r="E341" i="4"/>
  <c r="G354" i="4"/>
  <c r="J365" i="4"/>
  <c r="L343" i="4"/>
  <c r="O354" i="4"/>
  <c r="D396" i="4"/>
  <c r="F397" i="4"/>
  <c r="H381" i="4"/>
  <c r="K400" i="4"/>
  <c r="M383" i="4"/>
  <c r="E363" i="4"/>
  <c r="O322" i="4"/>
  <c r="L322" i="4"/>
  <c r="N306" i="4"/>
  <c r="Q325" i="4"/>
  <c r="E364" i="4"/>
  <c r="H375" i="4"/>
  <c r="J353" i="4"/>
  <c r="M364" i="4"/>
  <c r="P375" i="4"/>
  <c r="D383" i="4"/>
  <c r="F384" i="4"/>
  <c r="I403" i="4"/>
  <c r="K387" i="4"/>
  <c r="N406" i="4"/>
  <c r="K363" i="4"/>
  <c r="K484" i="4" s="1"/>
  <c r="I391" i="4"/>
  <c r="M332" i="4"/>
  <c r="O316" i="4"/>
  <c r="D373" i="4"/>
  <c r="F362" i="4"/>
  <c r="I372" i="4"/>
  <c r="K349" i="4"/>
  <c r="K470" i="4" s="1"/>
  <c r="N362" i="4"/>
  <c r="Q372" i="4"/>
  <c r="E411" i="4"/>
  <c r="G396" i="4"/>
  <c r="J413" i="4"/>
  <c r="L398" i="4"/>
  <c r="N382" i="4"/>
  <c r="N350" i="4"/>
  <c r="K386" i="4"/>
  <c r="M331" i="4"/>
  <c r="O315" i="4"/>
  <c r="D372" i="4"/>
  <c r="F371" i="4"/>
  <c r="H348" i="4"/>
  <c r="H469" i="4" s="1"/>
  <c r="K360" i="4"/>
  <c r="K481" i="4" s="1"/>
  <c r="N371" i="4"/>
  <c r="P348" i="4"/>
  <c r="I379" i="4"/>
  <c r="G405" i="4"/>
  <c r="I388" i="4"/>
  <c r="L407" i="4"/>
  <c r="N391" i="4"/>
  <c r="E312" i="4"/>
  <c r="M373" i="4"/>
  <c r="J405" i="4"/>
  <c r="E320" i="4"/>
  <c r="M308" i="4"/>
  <c r="P327" i="4"/>
  <c r="D348" i="4"/>
  <c r="F346" i="4"/>
  <c r="I359" i="4"/>
  <c r="L370" i="4"/>
  <c r="N346" i="4"/>
  <c r="Q359" i="4"/>
  <c r="E398" i="4"/>
  <c r="G382" i="4"/>
  <c r="J401" i="4"/>
  <c r="L384" i="4"/>
  <c r="P402" i="4"/>
  <c r="D364" i="4"/>
  <c r="D413" i="4"/>
  <c r="L305" i="4"/>
  <c r="O324" i="4"/>
  <c r="Q307" i="4"/>
  <c r="K379" i="4"/>
  <c r="Q337" i="4"/>
  <c r="E344" i="4"/>
  <c r="H355" i="4"/>
  <c r="H476" i="4" s="1"/>
  <c r="K367" i="4"/>
  <c r="K488" i="4" s="1"/>
  <c r="M344" i="4"/>
  <c r="P355" i="4"/>
  <c r="N379" i="4"/>
  <c r="G411" i="4"/>
  <c r="I396" i="4"/>
  <c r="L413" i="4"/>
  <c r="N398" i="4"/>
  <c r="N326" i="4"/>
  <c r="O332" i="4"/>
  <c r="L324" i="4"/>
  <c r="N307" i="4"/>
  <c r="Q326" i="4"/>
  <c r="E365" i="4"/>
  <c r="G343" i="4"/>
  <c r="J354" i="4"/>
  <c r="M365" i="4"/>
  <c r="O343" i="4"/>
  <c r="D384" i="4"/>
  <c r="F386" i="4"/>
  <c r="I405" i="4"/>
  <c r="K388" i="4"/>
  <c r="N407" i="4"/>
  <c r="G350" i="4"/>
  <c r="D369" i="4"/>
  <c r="L311" i="4"/>
  <c r="O330" i="4"/>
  <c r="Q314" i="4"/>
  <c r="E353" i="4"/>
  <c r="H364" i="4"/>
  <c r="K375" i="4"/>
  <c r="K496" i="4" s="1"/>
  <c r="M353" i="4"/>
  <c r="P364" i="4"/>
  <c r="L379" i="4"/>
  <c r="G408" i="4"/>
  <c r="I392" i="4"/>
  <c r="L411" i="4"/>
  <c r="N396" i="4"/>
  <c r="M350" i="4"/>
  <c r="J383" i="4"/>
  <c r="M322" i="4"/>
  <c r="O306" i="4"/>
  <c r="D363" i="4"/>
  <c r="F349" i="4"/>
  <c r="I362" i="4"/>
  <c r="L372" i="4"/>
  <c r="N349" i="4"/>
  <c r="Q362" i="4"/>
  <c r="E401" i="4"/>
  <c r="G384" i="4"/>
  <c r="J403" i="4"/>
  <c r="L387" i="4"/>
  <c r="P408" i="4"/>
  <c r="L310" i="4"/>
  <c r="P363" i="4"/>
  <c r="L388" i="4"/>
  <c r="M321" i="4"/>
  <c r="O305" i="4"/>
  <c r="D362" i="4"/>
  <c r="F360" i="4"/>
  <c r="I371" i="4"/>
  <c r="K348" i="4"/>
  <c r="K469" i="4" s="1"/>
  <c r="N360" i="4"/>
  <c r="Q371" i="4"/>
  <c r="E410" i="4"/>
  <c r="G393" i="4"/>
  <c r="J412" i="4"/>
  <c r="L397" i="4"/>
  <c r="N381" i="4"/>
  <c r="M334" i="4"/>
  <c r="N363" i="4"/>
  <c r="K407" i="4"/>
  <c r="E308" i="4"/>
  <c r="N332" i="4"/>
  <c r="P316" i="4"/>
  <c r="P341" i="4"/>
  <c r="G370" i="4"/>
  <c r="I346" i="4"/>
  <c r="L359" i="4"/>
  <c r="O370" i="4"/>
  <c r="Q346" i="4"/>
  <c r="E387" i="4"/>
  <c r="H406" i="4"/>
  <c r="J389" i="4"/>
  <c r="M408" i="4"/>
  <c r="Q397" i="4"/>
  <c r="F373" i="4"/>
  <c r="E402" i="4"/>
  <c r="M329" i="4"/>
  <c r="O312" i="4"/>
  <c r="D370" i="4"/>
  <c r="F369" i="4"/>
  <c r="H345" i="4"/>
  <c r="H466" i="4" s="1"/>
  <c r="K358" i="4"/>
  <c r="K479" i="4" s="1"/>
  <c r="N369" i="4"/>
  <c r="P345" i="4"/>
  <c r="G379" i="4"/>
  <c r="G402" i="4"/>
  <c r="I386" i="4"/>
  <c r="L405" i="4"/>
  <c r="N388" i="4"/>
  <c r="E327" i="4"/>
  <c r="Q327" i="4"/>
  <c r="F367" i="4"/>
  <c r="H344" i="4"/>
  <c r="H465" i="4" s="1"/>
  <c r="K355" i="4"/>
  <c r="K476" i="4" s="1"/>
  <c r="N367" i="4"/>
  <c r="P344" i="4"/>
  <c r="F379" i="4"/>
  <c r="G401" i="4"/>
  <c r="I384" i="4"/>
  <c r="L403" i="4"/>
  <c r="N387" i="4"/>
  <c r="O307" i="4"/>
  <c r="P335" i="4"/>
  <c r="L312" i="4"/>
  <c r="O331" i="4"/>
  <c r="Q315" i="4"/>
  <c r="E354" i="4"/>
  <c r="H365" i="4"/>
  <c r="J343" i="4"/>
  <c r="M354" i="4"/>
  <c r="P365" i="4"/>
  <c r="M379" i="4"/>
  <c r="G410" i="4"/>
  <c r="I393" i="4"/>
  <c r="L412" i="4"/>
  <c r="N397" i="4"/>
  <c r="I373" i="4"/>
  <c r="E337" i="4"/>
  <c r="M335" i="4"/>
  <c r="O320" i="4"/>
  <c r="D341" i="4"/>
  <c r="F375" i="4"/>
  <c r="H353" i="4"/>
  <c r="H474" i="4" s="1"/>
  <c r="K364" i="4"/>
  <c r="K485" i="4" s="1"/>
  <c r="N375" i="4"/>
  <c r="P353" i="4"/>
  <c r="E413" i="4"/>
  <c r="G398" i="4"/>
  <c r="I382" i="4"/>
  <c r="L401" i="4"/>
  <c r="N384" i="4"/>
  <c r="O373" i="4"/>
  <c r="L410" i="4"/>
  <c r="E332" i="4"/>
  <c r="M311" i="4"/>
  <c r="P330" i="4"/>
  <c r="D350" i="4"/>
  <c r="G372" i="4"/>
  <c r="I349" i="4"/>
  <c r="L362" i="4"/>
  <c r="O372" i="4"/>
  <c r="Q349" i="4"/>
  <c r="E389" i="4"/>
  <c r="H408" i="4"/>
  <c r="J392" i="4"/>
  <c r="M411" i="4"/>
  <c r="Q402" i="4"/>
  <c r="O317" i="4"/>
  <c r="Q363" i="4"/>
  <c r="M402" i="4"/>
  <c r="E331" i="4"/>
  <c r="M310" i="4"/>
  <c r="P329" i="4"/>
  <c r="P450" i="4" s="1"/>
  <c r="P567" i="4" s="1"/>
  <c r="D349" i="4"/>
  <c r="F348" i="4"/>
  <c r="I360" i="4"/>
  <c r="L371" i="4"/>
  <c r="N348" i="4"/>
  <c r="Q360" i="4"/>
  <c r="E400" i="4"/>
  <c r="G383" i="4"/>
  <c r="J402" i="4"/>
  <c r="L386" i="4"/>
  <c r="P403" i="4"/>
  <c r="N305" i="4"/>
  <c r="O350" i="4"/>
  <c r="L400" i="4"/>
  <c r="L337" i="4"/>
  <c r="N322" i="4"/>
  <c r="P306" i="4"/>
  <c r="H341" i="4"/>
  <c r="H462" i="4" s="1"/>
  <c r="G359" i="4"/>
  <c r="J370" i="4"/>
  <c r="L346" i="4"/>
  <c r="O359" i="4"/>
  <c r="D410" i="4"/>
  <c r="F411" i="4"/>
  <c r="H396" i="4"/>
  <c r="K413" i="4"/>
  <c r="M398" i="4"/>
  <c r="H373" i="4"/>
  <c r="F393" i="4"/>
  <c r="E329" i="4"/>
  <c r="M317" i="4"/>
  <c r="P336" i="4"/>
  <c r="P457" i="4" s="1"/>
  <c r="P574" i="4" s="1"/>
  <c r="D359" i="4"/>
  <c r="F358" i="4"/>
  <c r="I369" i="4"/>
  <c r="K345" i="4"/>
  <c r="K466" i="4" s="1"/>
  <c r="N358" i="4"/>
  <c r="Q369" i="4"/>
  <c r="E407" i="4"/>
  <c r="G391" i="4"/>
  <c r="J410" i="4"/>
  <c r="L393" i="4"/>
  <c r="O403" i="4"/>
  <c r="L321" i="4"/>
  <c r="L325" i="4"/>
  <c r="Q316" i="4"/>
  <c r="F355" i="4"/>
  <c r="I367" i="4"/>
  <c r="K344" i="4"/>
  <c r="K465" i="4" s="1"/>
  <c r="N355" i="4"/>
  <c r="Q367" i="4"/>
  <c r="E406" i="4"/>
  <c r="G389" i="4"/>
  <c r="J408" i="4"/>
  <c r="L392" i="4"/>
  <c r="O402" i="4"/>
  <c r="Q312" i="4"/>
  <c r="Q306" i="4"/>
  <c r="D303" i="4"/>
  <c r="M336" i="4"/>
  <c r="O321" i="4"/>
  <c r="Q305" i="4"/>
  <c r="E343" i="4"/>
  <c r="H354" i="4"/>
  <c r="H475" i="4" s="1"/>
  <c r="K365" i="4"/>
  <c r="K486" i="4" s="1"/>
  <c r="M343" i="4"/>
  <c r="P354" i="4"/>
  <c r="E379" i="4"/>
  <c r="G400" i="4"/>
  <c r="I383" i="4"/>
  <c r="L402" i="4"/>
  <c r="N386" i="4"/>
  <c r="L363" i="4"/>
  <c r="E306" i="4"/>
  <c r="M325" i="4"/>
  <c r="O308" i="4"/>
  <c r="D365" i="4"/>
  <c r="F364" i="4"/>
  <c r="I375" i="4"/>
  <c r="K353" i="4"/>
  <c r="K474" i="4" s="1"/>
  <c r="N364" i="4"/>
  <c r="Q375" i="4"/>
  <c r="E403" i="4"/>
  <c r="G387" i="4"/>
  <c r="J406" i="4"/>
  <c r="L389" i="4"/>
  <c r="O397" i="4"/>
  <c r="M324" i="4"/>
  <c r="P373" i="4"/>
  <c r="M391" i="4"/>
  <c r="E322" i="4"/>
  <c r="N335" i="4"/>
  <c r="P320" i="4"/>
  <c r="J341" i="4"/>
  <c r="G362" i="4"/>
  <c r="J372" i="4"/>
  <c r="L349" i="4"/>
  <c r="O362" i="4"/>
  <c r="D412" i="4"/>
  <c r="F413" i="4"/>
  <c r="H398" i="4"/>
  <c r="J382" i="4"/>
  <c r="M401" i="4"/>
  <c r="D375" i="4"/>
  <c r="E412" i="4"/>
  <c r="N393" i="4"/>
  <c r="E321" i="4"/>
  <c r="N334" i="4"/>
  <c r="P317" i="4"/>
  <c r="Q341" i="4"/>
  <c r="G371" i="4"/>
  <c r="I348" i="4"/>
  <c r="L360" i="4"/>
  <c r="O371" i="4"/>
  <c r="Q348" i="4"/>
  <c r="E388" i="4"/>
  <c r="H407" i="4"/>
  <c r="J391" i="4"/>
  <c r="M410" i="4"/>
  <c r="Q400" i="4"/>
  <c r="Q521" i="4" s="1"/>
  <c r="Q638" i="4" s="1"/>
  <c r="Q334" i="4"/>
  <c r="D392" i="4"/>
  <c r="M412" i="4"/>
  <c r="L327" i="4"/>
  <c r="N311" i="4"/>
  <c r="N315" i="4"/>
  <c r="M306" i="4"/>
  <c r="D358" i="4"/>
  <c r="F344" i="4"/>
  <c r="I355" i="4"/>
  <c r="L367" i="4"/>
  <c r="N344" i="4"/>
  <c r="Q355" i="4"/>
  <c r="E396" i="4"/>
  <c r="H413" i="4"/>
  <c r="J398" i="4"/>
  <c r="L382" i="4"/>
  <c r="P397" i="4"/>
  <c r="E373" i="4"/>
  <c r="E336" i="4"/>
  <c r="M326" i="4"/>
  <c r="O310" i="4"/>
  <c r="D367" i="4"/>
  <c r="F365" i="4"/>
  <c r="H343" i="4"/>
  <c r="H464" i="4" s="1"/>
  <c r="K354" i="4"/>
  <c r="K475" i="4" s="1"/>
  <c r="N365" i="4"/>
  <c r="Q365" i="4"/>
  <c r="E405" i="4"/>
  <c r="G388" i="4"/>
  <c r="J407" i="4"/>
  <c r="L391" i="4"/>
  <c r="O400" i="4"/>
  <c r="E334" i="4"/>
  <c r="D403" i="4"/>
  <c r="L335" i="4"/>
  <c r="E335" i="4"/>
  <c r="M314" i="4"/>
  <c r="P332" i="4"/>
  <c r="D354" i="4"/>
  <c r="F353" i="4"/>
  <c r="I364" i="4"/>
  <c r="L375" i="4"/>
  <c r="N353" i="4"/>
  <c r="Q364" i="4"/>
  <c r="E392" i="4"/>
  <c r="H411" i="4"/>
  <c r="J396" i="4"/>
  <c r="M413" i="4"/>
  <c r="Q408" i="4"/>
  <c r="P331" i="4"/>
  <c r="Q350" i="4"/>
  <c r="Q403" i="4"/>
  <c r="E311" i="4"/>
  <c r="N325" i="4"/>
  <c r="P308" i="4"/>
  <c r="P429" i="4" s="1"/>
  <c r="P546" i="4" s="1"/>
  <c r="E372" i="4"/>
  <c r="G349" i="4"/>
  <c r="J362" i="4"/>
  <c r="M372" i="4"/>
  <c r="O349" i="4"/>
  <c r="D402" i="4"/>
  <c r="F403" i="4"/>
  <c r="H387" i="4"/>
  <c r="K406" i="4"/>
  <c r="M389" i="4"/>
  <c r="F350" i="4"/>
  <c r="F405" i="4"/>
  <c r="E310" i="4"/>
  <c r="N324" i="4"/>
  <c r="P307" i="4"/>
  <c r="I341" i="4"/>
  <c r="G360" i="4"/>
  <c r="J371" i="4"/>
  <c r="L348" i="4"/>
  <c r="O360" i="4"/>
  <c r="D411" i="4"/>
  <c r="F412" i="4"/>
  <c r="H397" i="4"/>
  <c r="J381" i="4"/>
  <c r="M400" i="4"/>
  <c r="K341" i="4"/>
  <c r="K462" i="4" s="1"/>
  <c r="E391" i="4"/>
  <c r="M381" i="4"/>
  <c r="L316" i="4"/>
  <c r="O335" i="4"/>
  <c r="Q320" i="4"/>
  <c r="E359" i="4"/>
  <c r="H370" i="4"/>
  <c r="J346" i="4"/>
  <c r="M359" i="4"/>
  <c r="P370" i="4"/>
  <c r="D388" i="4"/>
  <c r="F389" i="4"/>
  <c r="I408" i="4"/>
  <c r="K392" i="4"/>
  <c r="N411" i="4"/>
  <c r="L350" i="4"/>
  <c r="H388" i="4"/>
  <c r="E307" i="4"/>
  <c r="N331" i="4"/>
  <c r="P315" i="4"/>
  <c r="O341" i="4"/>
  <c r="G369" i="4"/>
  <c r="I345" i="4"/>
  <c r="L358" i="4"/>
  <c r="O369" i="4"/>
  <c r="Q345" i="4"/>
  <c r="E386" i="4"/>
  <c r="H405" i="4"/>
  <c r="J388" i="4"/>
  <c r="M407" i="4"/>
  <c r="P310" i="4"/>
  <c r="N308" i="4"/>
  <c r="D345" i="4"/>
  <c r="G367" i="4"/>
  <c r="I344" i="4"/>
  <c r="L355" i="4"/>
  <c r="O367" i="4"/>
  <c r="Q344" i="4"/>
  <c r="Q465" i="4" s="1"/>
  <c r="Q582" i="4" s="1"/>
  <c r="E384" i="4"/>
  <c r="H403" i="4"/>
  <c r="J387" i="4"/>
  <c r="M406" i="4"/>
  <c r="G363" i="4"/>
  <c r="E316" i="4"/>
  <c r="E326" i="4"/>
  <c r="M315" i="4"/>
  <c r="P334" i="4"/>
  <c r="D355" i="4"/>
  <c r="F354" i="4"/>
  <c r="I365" i="4"/>
  <c r="K343" i="4"/>
  <c r="K464" i="4" s="1"/>
  <c r="N354" i="4"/>
  <c r="Q354" i="4"/>
  <c r="E393" i="4"/>
  <c r="H412" i="4"/>
  <c r="J397" i="4"/>
  <c r="L381" i="4"/>
  <c r="P384" i="4"/>
  <c r="M312" i="4"/>
  <c r="M337" i="4"/>
  <c r="E325" i="4"/>
  <c r="N337" i="4"/>
  <c r="P322" i="4"/>
  <c r="D343" i="4"/>
  <c r="G375" i="4"/>
  <c r="I353" i="4"/>
  <c r="L364" i="4"/>
  <c r="O375" i="4"/>
  <c r="Q353" i="4"/>
  <c r="E382" i="4"/>
  <c r="H401" i="4"/>
  <c r="J384" i="4"/>
  <c r="M403" i="4"/>
  <c r="D353" i="4"/>
  <c r="E381" i="4"/>
  <c r="L330" i="4"/>
  <c r="N314" i="4"/>
  <c r="Q332" i="4"/>
  <c r="Q453" i="4" s="1"/>
  <c r="Q570" i="4" s="1"/>
  <c r="E362" i="4"/>
  <c r="H372" i="4"/>
  <c r="J349" i="4"/>
  <c r="M362" i="4"/>
  <c r="P372" i="4"/>
  <c r="D391" i="4"/>
  <c r="F392" i="4"/>
  <c r="I411" i="4"/>
  <c r="K396" i="4"/>
  <c r="N413" i="4"/>
  <c r="I350" i="4"/>
  <c r="H410" i="4"/>
  <c r="L329" i="4"/>
  <c r="N312" i="4"/>
  <c r="Q331" i="4"/>
  <c r="E371" i="4"/>
  <c r="G348" i="4"/>
  <c r="J360" i="4"/>
  <c r="M371" i="4"/>
  <c r="O348" i="4"/>
  <c r="D401" i="4"/>
  <c r="F402" i="4"/>
  <c r="H386" i="4"/>
  <c r="K405" i="4"/>
  <c r="M388" i="4"/>
  <c r="E350" i="4"/>
  <c r="F383" i="4"/>
  <c r="N405" i="4"/>
  <c r="L306" i="4"/>
  <c r="O325" i="4"/>
  <c r="Q308" i="4"/>
  <c r="E346" i="4"/>
  <c r="H359" i="4"/>
  <c r="H480" i="4" s="1"/>
  <c r="K370" i="4"/>
  <c r="K491" i="4" s="1"/>
  <c r="M346" i="4"/>
  <c r="P359" i="4"/>
  <c r="P379" i="4"/>
  <c r="G413" i="4"/>
  <c r="I398" i="4"/>
  <c r="K382" i="4"/>
  <c r="N401" i="4"/>
  <c r="N373" i="4"/>
  <c r="I381" i="4"/>
  <c r="L336" i="4"/>
  <c r="N321" i="4"/>
  <c r="P305" i="4"/>
  <c r="G341" i="4"/>
  <c r="G358" i="4"/>
  <c r="J369" i="4"/>
  <c r="L345" i="4"/>
  <c r="O358" i="4"/>
  <c r="D408" i="4"/>
  <c r="F410" i="4"/>
  <c r="H393" i="4"/>
  <c r="K412" i="4"/>
  <c r="M397" i="4"/>
  <c r="O311" i="4"/>
  <c r="L344" i="4"/>
  <c r="H392" i="4"/>
  <c r="L314" i="4"/>
  <c r="E315" i="4"/>
  <c r="F343" i="4"/>
  <c r="Q343" i="4"/>
  <c r="M405" i="4"/>
  <c r="N327" i="4"/>
  <c r="J375" i="4"/>
  <c r="F406" i="4"/>
  <c r="Q311" i="4"/>
  <c r="N372" i="4"/>
  <c r="I389" i="4"/>
  <c r="M363" i="4"/>
  <c r="O326" i="4"/>
  <c r="O447" i="4" s="1"/>
  <c r="O564" i="4" s="1"/>
  <c r="K371" i="4"/>
  <c r="K492" i="4" s="1"/>
  <c r="F381" i="4"/>
  <c r="D371" i="4"/>
  <c r="J359" i="4"/>
  <c r="Q370" i="4"/>
  <c r="I387" i="4"/>
  <c r="N383" i="4"/>
  <c r="N310" i="4"/>
  <c r="E345" i="4"/>
  <c r="K369" i="4"/>
  <c r="K490" i="4" s="1"/>
  <c r="P358" i="4"/>
  <c r="G412" i="4"/>
  <c r="K381" i="4"/>
  <c r="P325" i="4"/>
  <c r="M367" i="4"/>
  <c r="H382" i="4"/>
  <c r="E324" i="4"/>
  <c r="M327" i="4"/>
  <c r="E305" i="4"/>
  <c r="G365" i="4"/>
  <c r="D406" i="4"/>
  <c r="M393" i="4"/>
  <c r="N316" i="4"/>
  <c r="J364" i="4"/>
  <c r="F396" i="4"/>
  <c r="E349" i="4"/>
  <c r="P362" i="4"/>
  <c r="K384" i="4"/>
  <c r="I402" i="4"/>
  <c r="Q321" i="4"/>
  <c r="M360" i="4"/>
  <c r="I410" i="4"/>
  <c r="D360" i="4"/>
  <c r="K359" i="4"/>
  <c r="K480" i="4" s="1"/>
  <c r="D400" i="4"/>
  <c r="J411" i="4"/>
  <c r="N336" i="4"/>
  <c r="O334" i="4"/>
  <c r="F345" i="4"/>
  <c r="L369" i="4"/>
  <c r="Q358" i="4"/>
  <c r="G381" i="4"/>
  <c r="L383" i="4"/>
  <c r="F398" i="4"/>
  <c r="O365" i="4"/>
  <c r="K410" i="4"/>
  <c r="N320" i="4"/>
  <c r="L332" i="4"/>
  <c r="D393" i="4"/>
  <c r="M349" i="4"/>
  <c r="K373" i="4"/>
  <c r="K494" i="4" s="1"/>
  <c r="O336" i="4"/>
  <c r="F391" i="4"/>
  <c r="O384" i="4"/>
  <c r="I370" i="4"/>
  <c r="H384" i="4"/>
  <c r="K397" i="4"/>
  <c r="M307" i="4"/>
  <c r="J345" i="4"/>
  <c r="F388" i="4"/>
  <c r="F363" i="4"/>
  <c r="N341" i="4"/>
  <c r="O355" i="4"/>
  <c r="K411" i="4"/>
  <c r="J373" i="4"/>
  <c r="M305" i="4"/>
  <c r="I354" i="4"/>
  <c r="E383" i="4"/>
  <c r="P311" i="4"/>
  <c r="L353" i="4"/>
  <c r="H389" i="4"/>
  <c r="G373" i="4"/>
  <c r="F372" i="4"/>
  <c r="P349" i="4"/>
  <c r="L408" i="4"/>
  <c r="J393" i="4"/>
  <c r="Q310" i="4"/>
  <c r="M348" i="4"/>
  <c r="I400" i="4"/>
  <c r="E330" i="4"/>
  <c r="E370" i="4"/>
  <c r="K346" i="4"/>
  <c r="K467" i="4" s="1"/>
  <c r="H379" i="4"/>
  <c r="K403" i="4"/>
  <c r="P321" i="4"/>
  <c r="P326" i="4"/>
  <c r="G345" i="4"/>
  <c r="M369" i="4"/>
  <c r="D398" i="4"/>
  <c r="H383" i="4"/>
  <c r="M386" i="4"/>
  <c r="H350" i="4"/>
  <c r="H471" i="4" s="1"/>
  <c r="E367" i="4"/>
  <c r="O344" i="4"/>
  <c r="K401" i="4"/>
  <c r="L373" i="4"/>
  <c r="N329" i="4"/>
  <c r="I343" i="4"/>
  <c r="F407" i="4"/>
  <c r="Q335" i="4"/>
  <c r="M375" i="4"/>
  <c r="I413" i="4"/>
  <c r="I363" i="4"/>
  <c r="L320" i="4"/>
  <c r="H362" i="4"/>
  <c r="H483" i="4" s="1"/>
  <c r="D381" i="4"/>
  <c r="N403" i="4"/>
  <c r="E360" i="4"/>
  <c r="P371" i="4"/>
  <c r="K393" i="4"/>
  <c r="H363" i="4"/>
  <c r="M330" i="4"/>
  <c r="F370" i="4"/>
  <c r="M370" i="4"/>
  <c r="E408" i="4"/>
  <c r="L406" i="4"/>
  <c r="J363" i="4"/>
  <c r="Q329" i="4"/>
  <c r="H369" i="4"/>
  <c r="M358" i="4"/>
  <c r="D387" i="4"/>
  <c r="I407" i="4"/>
  <c r="N410" i="4"/>
  <c r="G355" i="4"/>
  <c r="D407" i="4"/>
  <c r="M396" i="4"/>
  <c r="P324" i="4"/>
  <c r="L365" i="4"/>
  <c r="H402" i="4"/>
  <c r="L341" i="4"/>
  <c r="O364" i="4"/>
  <c r="K408" i="4"/>
  <c r="G407" i="4"/>
  <c r="L308" i="4"/>
  <c r="H349" i="4"/>
  <c r="H470" i="4" s="1"/>
  <c r="J379" i="4"/>
  <c r="N392" i="4"/>
  <c r="E348" i="4"/>
  <c r="P360" i="4"/>
  <c r="K383" i="4"/>
  <c r="J350" i="4"/>
  <c r="M320" i="4"/>
  <c r="F359" i="4"/>
  <c r="N370" i="4"/>
  <c r="N491" i="4" s="1"/>
  <c r="F401" i="4"/>
  <c r="L396" i="4"/>
  <c r="O363" i="4"/>
  <c r="E317" i="4"/>
  <c r="Q317" i="4"/>
  <c r="Q438" i="4" s="1"/>
  <c r="Q555" i="4" s="1"/>
  <c r="H358" i="4"/>
  <c r="H479" i="4" s="1"/>
  <c r="M345" i="4"/>
  <c r="O379" i="4"/>
  <c r="I397" i="4"/>
  <c r="N400" i="4"/>
  <c r="G344" i="4"/>
  <c r="D397" i="4"/>
  <c r="M384" i="4"/>
  <c r="P312" i="4"/>
  <c r="L354" i="4"/>
  <c r="H391" i="4"/>
  <c r="E375" i="4"/>
  <c r="O353" i="4"/>
  <c r="K398" i="4"/>
  <c r="H400" i="4"/>
  <c r="O337" i="4"/>
  <c r="K372" i="4"/>
  <c r="K493" i="4" s="1"/>
  <c r="F382" i="4"/>
  <c r="L317" i="4"/>
  <c r="H371" i="4"/>
  <c r="D389" i="4"/>
  <c r="N412" i="4"/>
  <c r="G386" i="4"/>
  <c r="O314" i="4"/>
  <c r="G346" i="4"/>
  <c r="N359" i="4"/>
  <c r="G403" i="4"/>
  <c r="M387" i="4"/>
  <c r="P350" i="4"/>
  <c r="L326" i="4"/>
  <c r="D346" i="4"/>
  <c r="I358" i="4"/>
  <c r="N345" i="4"/>
  <c r="E397" i="4"/>
  <c r="J400" i="4"/>
  <c r="P400" i="4"/>
  <c r="J355" i="4"/>
  <c r="J367" i="4"/>
  <c r="F408" i="4"/>
  <c r="D344" i="4"/>
  <c r="N343" i="4"/>
  <c r="J386" i="4"/>
  <c r="O329" i="4"/>
  <c r="O450" i="4" s="1"/>
  <c r="O567" i="4" s="1"/>
  <c r="M316" i="4"/>
  <c r="E314" i="4"/>
  <c r="G364" i="4"/>
  <c r="D405" i="4"/>
  <c r="M392" i="4"/>
  <c r="O327" i="4"/>
  <c r="K362" i="4"/>
  <c r="K483" i="4" s="1"/>
  <c r="G406" i="4"/>
  <c r="L307" i="4"/>
  <c r="H360" i="4"/>
  <c r="H481" i="4" s="1"/>
  <c r="Q379" i="4"/>
  <c r="N402" i="4"/>
  <c r="I412" i="4"/>
  <c r="P337" i="4"/>
  <c r="H346" i="4"/>
  <c r="H467" i="4" s="1"/>
  <c r="O346" i="4"/>
  <c r="O467" i="4" s="1"/>
  <c r="O584" i="4" s="1"/>
  <c r="G392" i="4"/>
  <c r="N389" i="4"/>
  <c r="G397" i="4"/>
  <c r="L315" i="4"/>
  <c r="E369" i="4"/>
  <c r="J358" i="4"/>
  <c r="O345" i="4"/>
  <c r="F400" i="4"/>
  <c r="K402" i="4"/>
  <c r="M341" i="4"/>
  <c r="Q324" i="4"/>
  <c r="G353" i="4"/>
  <c r="M382" i="4"/>
  <c r="Q322" i="4"/>
  <c r="I401" i="4"/>
  <c r="J348" i="4"/>
  <c r="Q330" i="4"/>
  <c r="P346" i="4"/>
  <c r="O408" i="4"/>
  <c r="E358" i="4"/>
  <c r="P369" i="4"/>
  <c r="P490" i="4" s="1"/>
  <c r="P607" i="4" s="1"/>
  <c r="K391" i="4"/>
  <c r="Q384" i="4"/>
  <c r="P343" i="4"/>
  <c r="P464" i="4" s="1"/>
  <c r="P581" i="4" s="1"/>
  <c r="Q373" i="4"/>
  <c r="L385" i="4"/>
  <c r="N323" i="4"/>
  <c r="N338" i="4"/>
  <c r="N304" i="4"/>
  <c r="N328" i="4"/>
  <c r="K414" i="4"/>
  <c r="L399" i="4"/>
  <c r="K394" i="4"/>
  <c r="N318" i="4"/>
  <c r="L404" i="4"/>
  <c r="K409" i="4"/>
  <c r="N309" i="4"/>
  <c r="K395" i="4"/>
  <c r="G414" i="4"/>
  <c r="N356" i="4"/>
  <c r="N477" i="4" s="1"/>
  <c r="I368" i="4"/>
  <c r="E338" i="4"/>
  <c r="N374" i="4"/>
  <c r="M399" i="4"/>
  <c r="M366" i="4"/>
  <c r="E404" i="4"/>
  <c r="K404" i="4"/>
  <c r="I342" i="4"/>
  <c r="Q323" i="4"/>
  <c r="J399" i="4"/>
  <c r="L390" i="4"/>
  <c r="E319" i="4"/>
  <c r="N342" i="4"/>
  <c r="I380" i="4"/>
  <c r="O366" i="4"/>
  <c r="O351" i="4"/>
  <c r="F356" i="4"/>
  <c r="M394" i="4"/>
  <c r="J414" i="4"/>
  <c r="L356" i="4"/>
  <c r="M328" i="4"/>
  <c r="D361" i="4"/>
  <c r="E309" i="4"/>
  <c r="H404" i="4"/>
  <c r="Q309" i="4"/>
  <c r="J368" i="4"/>
  <c r="N376" i="4"/>
  <c r="P361" i="4"/>
  <c r="L394" i="4"/>
  <c r="L352" i="4"/>
  <c r="P313" i="4"/>
  <c r="F390" i="4"/>
  <c r="Q383" i="4"/>
  <c r="K380" i="4"/>
  <c r="P374" i="4"/>
  <c r="Q374" i="4"/>
  <c r="M414" i="4"/>
  <c r="I351" i="4"/>
  <c r="J385" i="4"/>
  <c r="N319" i="4"/>
  <c r="Q352" i="4"/>
  <c r="M309" i="4"/>
  <c r="D404" i="4"/>
  <c r="I404" i="4"/>
  <c r="J409" i="4"/>
  <c r="I366" i="4"/>
  <c r="E323" i="4"/>
  <c r="O368" i="4"/>
  <c r="O489" i="4" s="1"/>
  <c r="O606" i="4" s="1"/>
  <c r="N390" i="4"/>
  <c r="N404" i="4"/>
  <c r="E374" i="4"/>
  <c r="K357" i="4"/>
  <c r="K478" i="4" s="1"/>
  <c r="D385" i="4"/>
  <c r="M390" i="4"/>
  <c r="O347" i="4"/>
  <c r="L395" i="4"/>
  <c r="M304" i="4"/>
  <c r="N399" i="4"/>
  <c r="J404" i="4"/>
  <c r="P366" i="4"/>
  <c r="K366" i="4"/>
  <c r="K487" i="4" s="1"/>
  <c r="E390" i="4"/>
  <c r="H380" i="4"/>
  <c r="K342" i="4"/>
  <c r="K463" i="4" s="1"/>
  <c r="G347" i="4"/>
  <c r="M351" i="4"/>
  <c r="P376" i="4"/>
  <c r="G374" i="4"/>
  <c r="M347" i="4"/>
  <c r="E342" i="4"/>
  <c r="J395" i="4"/>
  <c r="N395" i="4"/>
  <c r="I409" i="4"/>
  <c r="Q318" i="4"/>
  <c r="E394" i="4"/>
  <c r="L414" i="4"/>
  <c r="E409" i="4"/>
  <c r="D366" i="4"/>
  <c r="E304" i="4"/>
  <c r="D374" i="4"/>
  <c r="G399" i="4"/>
  <c r="P368" i="4"/>
  <c r="Q356" i="4"/>
  <c r="P309" i="4"/>
  <c r="K385" i="4"/>
  <c r="F394" i="4"/>
  <c r="N385" i="4"/>
  <c r="L368" i="4"/>
  <c r="G385" i="4"/>
  <c r="N313" i="4"/>
  <c r="H376" i="4"/>
  <c r="M338" i="4"/>
  <c r="G351" i="4"/>
  <c r="O333" i="4"/>
  <c r="D390" i="4"/>
  <c r="M319" i="4"/>
  <c r="J376" i="4"/>
  <c r="D409" i="4"/>
  <c r="Q319" i="4"/>
  <c r="D352" i="4"/>
  <c r="E385" i="4"/>
  <c r="J352" i="4"/>
  <c r="H352" i="4"/>
  <c r="H473" i="4" s="1"/>
  <c r="M380" i="4"/>
  <c r="E318" i="4"/>
  <c r="D368" i="4"/>
  <c r="Q313" i="4"/>
  <c r="G395" i="4"/>
  <c r="M313" i="4"/>
  <c r="L409" i="4"/>
  <c r="H357" i="4"/>
  <c r="H478" i="4" s="1"/>
  <c r="M395" i="4"/>
  <c r="J347" i="4"/>
  <c r="L338" i="4"/>
  <c r="M333" i="4"/>
  <c r="G394" i="4"/>
  <c r="J380" i="4"/>
  <c r="K374" i="4"/>
  <c r="K495" i="4" s="1"/>
  <c r="M409" i="4"/>
  <c r="E313" i="4"/>
  <c r="O338" i="4"/>
  <c r="K390" i="4"/>
  <c r="D414" i="4"/>
  <c r="M318" i="4"/>
  <c r="N414" i="4"/>
  <c r="E395" i="4"/>
  <c r="K399" i="4"/>
  <c r="I385" i="4"/>
  <c r="F357" i="4"/>
  <c r="O352" i="4"/>
  <c r="O361" i="4"/>
  <c r="P318" i="4"/>
  <c r="P439" i="4" s="1"/>
  <c r="P556" i="4" s="1"/>
  <c r="M323" i="4"/>
  <c r="J394" i="4"/>
  <c r="L318" i="4"/>
  <c r="D351" i="4"/>
  <c r="D342" i="4"/>
  <c r="E352" i="4"/>
  <c r="N333" i="4"/>
  <c r="G404" i="4"/>
  <c r="G380" i="4"/>
  <c r="L376" i="4"/>
  <c r="E380" i="4"/>
  <c r="L351" i="4"/>
  <c r="J390" i="4"/>
  <c r="O376" i="4"/>
  <c r="H366" i="4"/>
  <c r="F414" i="4"/>
  <c r="H368" i="4"/>
  <c r="L380" i="4"/>
  <c r="M404" i="4"/>
  <c r="Q398" i="4"/>
  <c r="Q519" i="4" s="1"/>
  <c r="Q636" i="4" s="1"/>
  <c r="F368" i="4"/>
  <c r="Q389" i="4"/>
  <c r="O357" i="4"/>
  <c r="M352" i="4"/>
  <c r="J361" i="4"/>
  <c r="P382" i="4"/>
  <c r="I361" i="4"/>
  <c r="Q386" i="4"/>
  <c r="O412" i="4"/>
  <c r="I394" i="4"/>
  <c r="F342" i="4"/>
  <c r="M356" i="4"/>
  <c r="O313" i="4"/>
  <c r="O434" i="4" s="1"/>
  <c r="O551" i="4" s="1"/>
  <c r="Q347" i="4"/>
  <c r="L357" i="4"/>
  <c r="Q396" i="4"/>
  <c r="Q517" i="4" s="1"/>
  <c r="Q634" i="4" s="1"/>
  <c r="Q368" i="4"/>
  <c r="H395" i="4"/>
  <c r="P393" i="4"/>
  <c r="N361" i="4"/>
  <c r="E356" i="4"/>
  <c r="O405" i="4"/>
  <c r="L361" i="4"/>
  <c r="Q404" i="4"/>
  <c r="Q525" i="4" s="1"/>
  <c r="Q642" i="4" s="1"/>
  <c r="E368" i="4"/>
  <c r="E347" i="4"/>
  <c r="P333" i="4"/>
  <c r="M376" i="4"/>
  <c r="I347" i="4"/>
  <c r="E333" i="4"/>
  <c r="H347" i="4"/>
  <c r="H468" i="4" s="1"/>
  <c r="H399" i="4"/>
  <c r="N380" i="4"/>
  <c r="P351" i="4"/>
  <c r="Q361" i="4"/>
  <c r="Q393" i="4"/>
  <c r="O383" i="4"/>
  <c r="O504" i="4" s="1"/>
  <c r="O621" i="4" s="1"/>
  <c r="F374" i="4"/>
  <c r="H385" i="4"/>
  <c r="D357" i="4"/>
  <c r="Q410" i="4"/>
  <c r="K352" i="4"/>
  <c r="K473" i="4" s="1"/>
  <c r="M385" i="4"/>
  <c r="P347" i="4"/>
  <c r="P468" i="4" s="1"/>
  <c r="P585" i="4" s="1"/>
  <c r="M357" i="4"/>
  <c r="Q342" i="4"/>
  <c r="Q376" i="4"/>
  <c r="Q338" i="4"/>
  <c r="Q459" i="4" s="1"/>
  <c r="Q576" i="4" s="1"/>
  <c r="E351" i="4"/>
  <c r="L333" i="4"/>
  <c r="O328" i="4"/>
  <c r="O318" i="4"/>
  <c r="L342" i="4"/>
  <c r="G356" i="4"/>
  <c r="J357" i="4"/>
  <c r="P401" i="4"/>
  <c r="P522" i="4" s="1"/>
  <c r="P639" i="4" s="1"/>
  <c r="D356" i="4"/>
  <c r="Q328" i="4"/>
  <c r="D395" i="4"/>
  <c r="Q399" i="4"/>
  <c r="I399" i="4"/>
  <c r="Q411" i="4"/>
  <c r="F409" i="4"/>
  <c r="Q333" i="4"/>
  <c r="Q454" i="4" s="1"/>
  <c r="Q571" i="4" s="1"/>
  <c r="K368" i="4"/>
  <c r="K489" i="4" s="1"/>
  <c r="G366" i="4"/>
  <c r="H414" i="4"/>
  <c r="G352" i="4"/>
  <c r="H390" i="4"/>
  <c r="P338" i="4"/>
  <c r="Q414" i="4"/>
  <c r="H409" i="4"/>
  <c r="D394" i="4"/>
  <c r="J356" i="4"/>
  <c r="D399" i="4"/>
  <c r="D376" i="4"/>
  <c r="N368" i="4"/>
  <c r="D347" i="4"/>
  <c r="E357" i="4"/>
  <c r="P391" i="4"/>
  <c r="O342" i="4"/>
  <c r="P352" i="4"/>
  <c r="F395" i="4"/>
  <c r="I352" i="4"/>
  <c r="E414" i="4"/>
  <c r="H374" i="4"/>
  <c r="Q412" i="4"/>
  <c r="F385" i="4"/>
  <c r="I376" i="4"/>
  <c r="P319" i="4"/>
  <c r="O391" i="4"/>
  <c r="G357" i="4"/>
  <c r="O309" i="4"/>
  <c r="O430" i="4" s="1"/>
  <c r="O547" i="4" s="1"/>
  <c r="I374" i="4"/>
  <c r="P357" i="4"/>
  <c r="H394" i="4"/>
  <c r="F404" i="4"/>
  <c r="N347" i="4"/>
  <c r="J351" i="4"/>
  <c r="G361" i="4"/>
  <c r="Q381" i="4"/>
  <c r="Q502" i="4" s="1"/>
  <c r="Q619" i="4" s="1"/>
  <c r="E328" i="4"/>
  <c r="E399" i="4"/>
  <c r="F352" i="4"/>
  <c r="Q391" i="4"/>
  <c r="Q409" i="4"/>
  <c r="E361" i="4"/>
  <c r="M368" i="4"/>
  <c r="Q401" i="4"/>
  <c r="P412" i="4"/>
  <c r="K376" i="4"/>
  <c r="K497" i="4" s="1"/>
  <c r="O374" i="4"/>
  <c r="L328" i="4"/>
  <c r="O387" i="4"/>
  <c r="O508" i="4" s="1"/>
  <c r="O625" i="4" s="1"/>
  <c r="K351" i="4"/>
  <c r="K472" i="4" s="1"/>
  <c r="O323" i="4"/>
  <c r="O444" i="4" s="1"/>
  <c r="O561" i="4" s="1"/>
  <c r="L304" i="4"/>
  <c r="K356" i="4"/>
  <c r="K477" i="4" s="1"/>
  <c r="I414" i="4"/>
  <c r="O393" i="4"/>
  <c r="O514" i="4" s="1"/>
  <c r="O631" i="4" s="1"/>
  <c r="F376" i="4"/>
  <c r="L374" i="4"/>
  <c r="O406" i="4"/>
  <c r="P323" i="4"/>
  <c r="P444" i="4" s="1"/>
  <c r="P561" i="4" s="1"/>
  <c r="H361" i="4"/>
  <c r="H482" i="4" s="1"/>
  <c r="O382" i="4"/>
  <c r="I395" i="4"/>
  <c r="O401" i="4"/>
  <c r="I390" i="4"/>
  <c r="L323" i="4"/>
  <c r="Q357" i="4"/>
  <c r="Q366" i="4"/>
  <c r="Q387" i="4"/>
  <c r="Q406" i="4"/>
  <c r="E366" i="4"/>
  <c r="L319" i="4"/>
  <c r="F399" i="4"/>
  <c r="L313" i="4"/>
  <c r="D380" i="4"/>
  <c r="Q405" i="4"/>
  <c r="P383" i="4"/>
  <c r="G368" i="4"/>
  <c r="N352" i="4"/>
  <c r="N409" i="4"/>
  <c r="F347" i="4"/>
  <c r="G409" i="4"/>
  <c r="M342" i="4"/>
  <c r="O319" i="4"/>
  <c r="O440" i="4" s="1"/>
  <c r="O557" i="4" s="1"/>
  <c r="F366" i="4"/>
  <c r="H356" i="4"/>
  <c r="H477" i="4" s="1"/>
  <c r="J342" i="4"/>
  <c r="P405" i="4"/>
  <c r="P526" i="4" s="1"/>
  <c r="P643" i="4" s="1"/>
  <c r="Q304" i="4"/>
  <c r="L309" i="4"/>
  <c r="M374" i="4"/>
  <c r="G376" i="4"/>
  <c r="J374" i="4"/>
  <c r="N351" i="4"/>
  <c r="G390" i="4"/>
  <c r="H342" i="4"/>
  <c r="H463" i="4" s="1"/>
  <c r="F351" i="4"/>
  <c r="E376" i="4"/>
  <c r="Q382" i="4"/>
  <c r="Q407" i="4"/>
  <c r="Q528" i="4" s="1"/>
  <c r="Q645" i="4" s="1"/>
  <c r="L366" i="4"/>
  <c r="P380" i="4"/>
  <c r="I357" i="4"/>
  <c r="K361" i="4"/>
  <c r="K482" i="4" s="1"/>
  <c r="N366" i="4"/>
  <c r="Q390" i="4"/>
  <c r="P342" i="4"/>
  <c r="J366" i="4"/>
  <c r="K347" i="4"/>
  <c r="K468" i="4" s="1"/>
  <c r="G342" i="4"/>
  <c r="L347" i="4"/>
  <c r="O356" i="4"/>
  <c r="O477" i="4" s="1"/>
  <c r="O594" i="4" s="1"/>
  <c r="H351" i="4"/>
  <c r="H472" i="4" s="1"/>
  <c r="P356" i="4"/>
  <c r="M361" i="4"/>
  <c r="P328" i="4"/>
  <c r="Q351" i="4"/>
  <c r="Q472" i="4" s="1"/>
  <c r="Q589" i="4" s="1"/>
  <c r="F361" i="4"/>
  <c r="I356" i="4"/>
  <c r="N394" i="4"/>
  <c r="N357" i="4"/>
  <c r="P413" i="4"/>
  <c r="P534" i="4" s="1"/>
  <c r="P651" i="4" s="1"/>
  <c r="Q413" i="4"/>
  <c r="O409" i="4"/>
  <c r="P407" i="4"/>
  <c r="P528" i="4" s="1"/>
  <c r="P645" i="4" s="1"/>
  <c r="P386" i="4"/>
  <c r="P392" i="4"/>
  <c r="P388" i="4"/>
  <c r="P509" i="4" s="1"/>
  <c r="P626" i="4" s="1"/>
  <c r="O381" i="4"/>
  <c r="P394" i="4"/>
  <c r="P409" i="4"/>
  <c r="Q395" i="4"/>
  <c r="P399" i="4"/>
  <c r="P520" i="4" s="1"/>
  <c r="P637" i="4" s="1"/>
  <c r="P390" i="4"/>
  <c r="Q388" i="4"/>
  <c r="Q380" i="4"/>
  <c r="Q501" i="4" s="1"/>
  <c r="Q618" i="4" s="1"/>
  <c r="F380" i="4"/>
  <c r="O386" i="4"/>
  <c r="O304" i="4"/>
  <c r="O398" i="4"/>
  <c r="P404" i="4"/>
  <c r="P525" i="4" s="1"/>
  <c r="P642" i="4" s="1"/>
  <c r="O388" i="4"/>
  <c r="O395" i="4"/>
  <c r="P304" i="4"/>
  <c r="P425" i="4" s="1"/>
  <c r="P542" i="4" s="1"/>
  <c r="P411" i="4"/>
  <c r="P389" i="4"/>
  <c r="P396" i="4"/>
  <c r="P395" i="4"/>
  <c r="P516" i="4" s="1"/>
  <c r="P633" i="4" s="1"/>
  <c r="P406" i="4"/>
  <c r="P527" i="4" s="1"/>
  <c r="P644" i="4" s="1"/>
  <c r="P398" i="4"/>
  <c r="Q394" i="4"/>
  <c r="O407" i="4"/>
  <c r="O528" i="4" s="1"/>
  <c r="O645" i="4" s="1"/>
  <c r="Q392" i="4"/>
  <c r="Q513" i="4" s="1"/>
  <c r="Q630" i="4" s="1"/>
  <c r="O396" i="4"/>
  <c r="O517" i="4" s="1"/>
  <c r="O634" i="4" s="1"/>
  <c r="O411" i="4"/>
  <c r="P410" i="4"/>
  <c r="O392" i="4"/>
  <c r="O513" i="4" s="1"/>
  <c r="O630" i="4" s="1"/>
  <c r="O413" i="4"/>
  <c r="O394" i="4"/>
  <c r="O380" i="4"/>
  <c r="O501" i="4" s="1"/>
  <c r="O618" i="4" s="1"/>
  <c r="O399" i="4"/>
  <c r="O390" i="4"/>
  <c r="P414" i="4"/>
  <c r="O385" i="4"/>
  <c r="O506" i="4" s="1"/>
  <c r="O623" i="4" s="1"/>
  <c r="O410" i="4"/>
  <c r="O531" i="4" s="1"/>
  <c r="O648" i="4" s="1"/>
  <c r="Q385" i="4"/>
  <c r="P385" i="4"/>
  <c r="O389" i="4"/>
  <c r="O510" i="4" s="1"/>
  <c r="O627" i="4" s="1"/>
  <c r="O414" i="4"/>
  <c r="P387" i="4"/>
  <c r="O404" i="4"/>
  <c r="P381" i="4"/>
  <c r="D310" i="4"/>
  <c r="D318" i="4"/>
  <c r="D326" i="4"/>
  <c r="D334" i="4"/>
  <c r="P303" i="4"/>
  <c r="D311" i="4"/>
  <c r="D319" i="4"/>
  <c r="D327" i="4"/>
  <c r="D335" i="4"/>
  <c r="Q303" i="4"/>
  <c r="Q424" i="4" s="1"/>
  <c r="D304" i="4"/>
  <c r="D312" i="4"/>
  <c r="D320" i="4"/>
  <c r="D328" i="4"/>
  <c r="D336" i="4"/>
  <c r="D305" i="4"/>
  <c r="D313" i="4"/>
  <c r="D321" i="4"/>
  <c r="D329" i="4"/>
  <c r="D337" i="4"/>
  <c r="D306" i="4"/>
  <c r="D314" i="4"/>
  <c r="D322" i="4"/>
  <c r="D330" i="4"/>
  <c r="D338" i="4"/>
  <c r="L303" i="4"/>
  <c r="D307" i="4"/>
  <c r="D315" i="4"/>
  <c r="D323" i="4"/>
  <c r="D331" i="4"/>
  <c r="E303" i="4"/>
  <c r="M303" i="4"/>
  <c r="D308" i="4"/>
  <c r="D316" i="4"/>
  <c r="D324" i="4"/>
  <c r="D332" i="4"/>
  <c r="N303" i="4"/>
  <c r="D309" i="4"/>
  <c r="D317" i="4"/>
  <c r="D325" i="4"/>
  <c r="D333" i="4"/>
  <c r="O303" i="4"/>
  <c r="O424" i="4" s="1"/>
  <c r="Q446" i="4"/>
  <c r="Q563" i="4" s="1"/>
  <c r="Q435" i="4"/>
  <c r="Q552" i="4" s="1"/>
  <c r="Q485" i="4"/>
  <c r="Q602" i="4" s="1"/>
  <c r="Q433" i="4"/>
  <c r="Q550" i="4" s="1"/>
  <c r="Q432" i="4"/>
  <c r="Q549" i="4" s="1"/>
  <c r="Q506" i="4"/>
  <c r="Q623" i="4" s="1"/>
  <c r="O446" i="4"/>
  <c r="O563" i="4" s="1"/>
  <c r="N497" i="4"/>
  <c r="P472" i="4"/>
  <c r="P589" i="4" s="1"/>
  <c r="O515" i="4"/>
  <c r="O632" i="4" s="1"/>
  <c r="P431" i="4"/>
  <c r="P548" i="4" s="1"/>
  <c r="O483" i="4"/>
  <c r="O600" i="4" s="1"/>
  <c r="Q490" i="4"/>
  <c r="Q607" i="4" s="1"/>
  <c r="N487" i="4"/>
  <c r="P478" i="4"/>
  <c r="P595" i="4" s="1"/>
  <c r="O521" i="4"/>
  <c r="O638" i="4" s="1"/>
  <c r="Q447" i="4"/>
  <c r="Q564" i="4" s="1"/>
  <c r="Q496" i="4"/>
  <c r="Q613" i="4" s="1"/>
  <c r="P515" i="4"/>
  <c r="P632" i="4" s="1"/>
  <c r="Q455" i="4"/>
  <c r="Q572" i="4" s="1"/>
  <c r="O480" i="4"/>
  <c r="O597" i="4" s="1"/>
  <c r="Q479" i="4"/>
  <c r="Q596" i="4" s="1"/>
  <c r="P530" i="4"/>
  <c r="P647" i="4" s="1"/>
  <c r="P451" i="4"/>
  <c r="P568" i="4" s="1"/>
  <c r="N492" i="4"/>
  <c r="P491" i="4"/>
  <c r="P608" i="4" s="1"/>
  <c r="Q470" i="4"/>
  <c r="Q587" i="4" s="1"/>
  <c r="P521" i="4"/>
  <c r="P638" i="4" s="1"/>
  <c r="P441" i="4"/>
  <c r="P558" i="4" s="1"/>
  <c r="O432" i="4"/>
  <c r="O549" i="4" s="1"/>
  <c r="Q436" i="4"/>
  <c r="Q553" i="4" s="1"/>
  <c r="Q531" i="4"/>
  <c r="Q648" i="4" s="1"/>
  <c r="Q524" i="4"/>
  <c r="Q641" i="4" s="1"/>
  <c r="O458" i="4"/>
  <c r="O575" i="4" s="1"/>
  <c r="Q427" i="4"/>
  <c r="Q544" i="4" s="1"/>
  <c r="P448" i="4"/>
  <c r="P565" i="4" s="1"/>
  <c r="O453" i="4"/>
  <c r="O570" i="4" s="1"/>
  <c r="O451" i="4"/>
  <c r="O568" i="4" s="1"/>
  <c r="Q456" i="4"/>
  <c r="Q573" i="4" s="1"/>
  <c r="P535" i="4"/>
  <c r="P652" i="4" s="1"/>
  <c r="O438" i="4"/>
  <c r="O555" i="4" s="1"/>
  <c r="N489" i="4"/>
  <c r="O507" i="4"/>
  <c r="O624" i="4" s="1"/>
  <c r="Q458" i="4"/>
  <c r="Q575" i="4" s="1"/>
  <c r="O475" i="4"/>
  <c r="O592" i="4" s="1"/>
  <c r="Q482" i="4"/>
  <c r="Q599" i="4" s="1"/>
  <c r="Q520" i="4"/>
  <c r="Q637" i="4" s="1"/>
  <c r="O436" i="4"/>
  <c r="O553" i="4" s="1"/>
  <c r="N479" i="4"/>
  <c r="P470" i="4"/>
  <c r="P587" i="4" s="1"/>
  <c r="Q511" i="4"/>
  <c r="Q628" i="4" s="1"/>
  <c r="Q439" i="4"/>
  <c r="Q556" i="4" s="1"/>
  <c r="O481" i="4"/>
  <c r="O598" i="4" s="1"/>
  <c r="Q488" i="4"/>
  <c r="Q605" i="4" s="1"/>
  <c r="P507" i="4"/>
  <c r="P624" i="4" s="1"/>
  <c r="O469" i="4"/>
  <c r="O586" i="4" s="1"/>
  <c r="O472" i="4"/>
  <c r="O589" i="4" s="1"/>
  <c r="Q471" i="4"/>
  <c r="Q588" i="4" s="1"/>
  <c r="O456" i="4"/>
  <c r="O573" i="4" s="1"/>
  <c r="P443" i="4"/>
  <c r="P560" i="4" s="1"/>
  <c r="N484" i="4"/>
  <c r="P483" i="4"/>
  <c r="P600" i="4" s="1"/>
  <c r="P513" i="4"/>
  <c r="P630" i="4" s="1"/>
  <c r="N482" i="4"/>
  <c r="P459" i="4"/>
  <c r="P576" i="4" s="1"/>
  <c r="Q428" i="4"/>
  <c r="Q545" i="4" s="1"/>
  <c r="O509" i="4"/>
  <c r="O626" i="4" s="1"/>
  <c r="Q523" i="4"/>
  <c r="Q640" i="4" s="1"/>
  <c r="O516" i="4"/>
  <c r="O633" i="4" s="1"/>
  <c r="P440" i="4"/>
  <c r="P557" i="4" s="1"/>
  <c r="O445" i="4"/>
  <c r="O562" i="4" s="1"/>
  <c r="O443" i="4"/>
  <c r="O560" i="4" s="1"/>
  <c r="N481" i="4"/>
  <c r="Q491" i="4"/>
  <c r="Q608" i="4" s="1"/>
  <c r="Q474" i="4"/>
  <c r="Q591" i="4" s="1"/>
  <c r="P533" i="4"/>
  <c r="P650" i="4" s="1"/>
  <c r="Q512" i="4"/>
  <c r="Q629" i="4" s="1"/>
  <c r="O428" i="4"/>
  <c r="O545" i="4" s="1"/>
  <c r="O490" i="4"/>
  <c r="O607" i="4" s="1"/>
  <c r="Q497" i="4"/>
  <c r="Q614" i="4" s="1"/>
  <c r="O505" i="4"/>
  <c r="O622" i="4" s="1"/>
  <c r="Q503" i="4"/>
  <c r="Q620" i="4" s="1"/>
  <c r="Q431" i="4"/>
  <c r="Q548" i="4" s="1"/>
  <c r="O473" i="4"/>
  <c r="O590" i="4" s="1"/>
  <c r="Q480" i="4"/>
  <c r="Q597" i="4" s="1"/>
  <c r="Q534" i="4"/>
  <c r="Q651" i="4" s="1"/>
  <c r="Q484" i="4"/>
  <c r="Q601" i="4" s="1"/>
  <c r="Q430" i="4"/>
  <c r="Q547" i="4" s="1"/>
  <c r="O464" i="4"/>
  <c r="O581" i="4" s="1"/>
  <c r="Q463" i="4"/>
  <c r="Q580" i="4" s="1"/>
  <c r="P514" i="4"/>
  <c r="P631" i="4" s="1"/>
  <c r="P449" i="4"/>
  <c r="P566" i="4" s="1"/>
  <c r="P435" i="4"/>
  <c r="P552" i="4" s="1"/>
  <c r="N476" i="4"/>
  <c r="P475" i="4"/>
  <c r="P592" i="4" s="1"/>
  <c r="O534" i="4"/>
  <c r="O651" i="4" s="1"/>
  <c r="P505" i="4"/>
  <c r="P622" i="4" s="1"/>
  <c r="P489" i="4"/>
  <c r="P606" i="4" s="1"/>
  <c r="P474" i="4"/>
  <c r="P591" i="4" s="1"/>
  <c r="Q515" i="4"/>
  <c r="Q632" i="4" s="1"/>
  <c r="Q481" i="4"/>
  <c r="Q598" i="4" s="1"/>
  <c r="O426" i="4"/>
  <c r="O543" i="4" s="1"/>
  <c r="N490" i="4"/>
  <c r="O437" i="4"/>
  <c r="O554" i="4" s="1"/>
  <c r="P446" i="4"/>
  <c r="P563" i="4" s="1"/>
  <c r="O435" i="4"/>
  <c r="O552" i="4" s="1"/>
  <c r="P519" i="4"/>
  <c r="P636" i="4" s="1"/>
  <c r="O442" i="4"/>
  <c r="O559" i="4" s="1"/>
  <c r="O492" i="4"/>
  <c r="O609" i="4" s="1"/>
  <c r="Q483" i="4"/>
  <c r="Q600" i="4" s="1"/>
  <c r="P495" i="4"/>
  <c r="P612" i="4" s="1"/>
  <c r="Q466" i="4"/>
  <c r="Q583" i="4" s="1"/>
  <c r="Q504" i="4"/>
  <c r="Q621" i="4" s="1"/>
  <c r="P455" i="4"/>
  <c r="P572" i="4" s="1"/>
  <c r="O482" i="4"/>
  <c r="O599" i="4" s="1"/>
  <c r="Q489" i="4"/>
  <c r="Q606" i="4" s="1"/>
  <c r="P532" i="4"/>
  <c r="P649" i="4" s="1"/>
  <c r="O465" i="4"/>
  <c r="O582" i="4" s="1"/>
  <c r="O520" i="4"/>
  <c r="O637" i="4" s="1"/>
  <c r="Q526" i="4"/>
  <c r="Q643" i="4" s="1"/>
  <c r="O524" i="4"/>
  <c r="O641" i="4" s="1"/>
  <c r="N493" i="4"/>
  <c r="P492" i="4"/>
  <c r="P609" i="4" s="1"/>
  <c r="O535" i="4"/>
  <c r="O652" i="4" s="1"/>
  <c r="P506" i="4"/>
  <c r="P623" i="4" s="1"/>
  <c r="P481" i="4"/>
  <c r="P598" i="4" s="1"/>
  <c r="P427" i="4"/>
  <c r="P544" i="4" s="1"/>
  <c r="O495" i="4"/>
  <c r="O612" i="4" s="1"/>
  <c r="P467" i="4"/>
  <c r="P584" i="4" s="1"/>
  <c r="O526" i="4"/>
  <c r="O643" i="4" s="1"/>
  <c r="Q532" i="4"/>
  <c r="Q649" i="4" s="1"/>
  <c r="Q468" i="4"/>
  <c r="Q585" i="4" s="1"/>
  <c r="P442" i="4"/>
  <c r="P559" i="4" s="1"/>
  <c r="N483" i="4"/>
  <c r="P466" i="4"/>
  <c r="P583" i="4" s="1"/>
  <c r="Q507" i="4"/>
  <c r="Q624" i="4" s="1"/>
  <c r="O474" i="4"/>
  <c r="O591" i="4" s="1"/>
  <c r="Q469" i="4"/>
  <c r="Q586" i="4" s="1"/>
  <c r="O493" i="4"/>
  <c r="O610" i="4" s="1"/>
  <c r="O429" i="4"/>
  <c r="O546" i="4" s="1"/>
  <c r="P438" i="4"/>
  <c r="P555" i="4" s="1"/>
  <c r="O427" i="4"/>
  <c r="O544" i="4" s="1"/>
  <c r="O431" i="4"/>
  <c r="O548" i="4" s="1"/>
  <c r="P511" i="4"/>
  <c r="P628" i="4" s="1"/>
  <c r="P454" i="4"/>
  <c r="P571" i="4" s="1"/>
  <c r="Q450" i="4"/>
  <c r="Q567" i="4" s="1"/>
  <c r="O484" i="4"/>
  <c r="O601" i="4" s="1"/>
  <c r="Q475" i="4"/>
  <c r="Q592" i="4" s="1"/>
  <c r="P518" i="4"/>
  <c r="P635" i="4" s="1"/>
  <c r="P458" i="4"/>
  <c r="P575" i="4" s="1"/>
  <c r="N496" i="4"/>
  <c r="P487" i="4"/>
  <c r="P604" i="4" s="1"/>
  <c r="P517" i="4"/>
  <c r="P634" i="4" s="1"/>
  <c r="O439" i="4"/>
  <c r="O556" i="4" s="1"/>
  <c r="N494" i="4"/>
  <c r="P493" i="4"/>
  <c r="P610" i="4" s="1"/>
  <c r="O512" i="4"/>
  <c r="O629" i="4" s="1"/>
  <c r="Q518" i="4"/>
  <c r="Q635" i="4" s="1"/>
  <c r="P452" i="4"/>
  <c r="P569" i="4" s="1"/>
  <c r="N485" i="4"/>
  <c r="P484" i="4"/>
  <c r="P601" i="4" s="1"/>
  <c r="O527" i="4"/>
  <c r="O644" i="4" s="1"/>
  <c r="Q533" i="4"/>
  <c r="Q650" i="4" s="1"/>
  <c r="O449" i="4"/>
  <c r="O566" i="4" s="1"/>
  <c r="O487" i="4"/>
  <c r="O604" i="4" s="1"/>
  <c r="O518" i="4"/>
  <c r="O635" i="4" s="1"/>
  <c r="Q522" i="4"/>
  <c r="Q639" i="4" s="1"/>
  <c r="P434" i="4"/>
  <c r="P551" i="4" s="1"/>
  <c r="O494" i="4"/>
  <c r="O611" i="4" s="1"/>
  <c r="Q493" i="4"/>
  <c r="Q610" i="4" s="1"/>
  <c r="O459" i="4"/>
  <c r="O576" i="4" s="1"/>
  <c r="P456" i="4"/>
  <c r="P573" i="4" s="1"/>
  <c r="P430" i="4"/>
  <c r="P547" i="4" s="1"/>
  <c r="P453" i="4"/>
  <c r="P570" i="4" s="1"/>
  <c r="O485" i="4"/>
  <c r="O602" i="4" s="1"/>
  <c r="P503" i="4"/>
  <c r="P620" i="4" s="1"/>
  <c r="P432" i="4"/>
  <c r="P549" i="4" s="1"/>
  <c r="Q442" i="4"/>
  <c r="Q559" i="4" s="1"/>
  <c r="O476" i="4"/>
  <c r="O593" i="4" s="1"/>
  <c r="Q467" i="4"/>
  <c r="Q584" i="4" s="1"/>
  <c r="P510" i="4"/>
  <c r="P627" i="4" s="1"/>
  <c r="P465" i="4"/>
  <c r="P582" i="4" s="1"/>
  <c r="N488" i="4"/>
  <c r="P479" i="4"/>
  <c r="P596" i="4" s="1"/>
  <c r="Q492" i="4"/>
  <c r="Q609" i="4" s="1"/>
  <c r="O466" i="4"/>
  <c r="O583" i="4" s="1"/>
  <c r="Q473" i="4"/>
  <c r="Q590" i="4" s="1"/>
  <c r="P508" i="4"/>
  <c r="P625" i="4" s="1"/>
  <c r="P433" i="4"/>
  <c r="P550" i="4" s="1"/>
  <c r="N486" i="4"/>
  <c r="P485" i="4"/>
  <c r="P602" i="4" s="1"/>
  <c r="Q464" i="4"/>
  <c r="Q581" i="4" s="1"/>
  <c r="Q510" i="4"/>
  <c r="Q627" i="4" s="1"/>
  <c r="P476" i="4"/>
  <c r="P593" i="4" s="1"/>
  <c r="O519" i="4"/>
  <c r="O636" i="4" s="1"/>
  <c r="O441" i="4"/>
  <c r="O558" i="4" s="1"/>
  <c r="Q445" i="4"/>
  <c r="Q562" i="4" s="1"/>
  <c r="O479" i="4"/>
  <c r="O596" i="4" s="1"/>
  <c r="Q516" i="4"/>
  <c r="Q633" i="4" s="1"/>
  <c r="O457" i="4"/>
  <c r="O574" i="4" s="1"/>
  <c r="P426" i="4"/>
  <c r="P543" i="4" s="1"/>
  <c r="O486" i="4"/>
  <c r="O603" i="4" s="1"/>
  <c r="Q477" i="4"/>
  <c r="Q594" i="4" s="1"/>
  <c r="Q451" i="4"/>
  <c r="Q568" i="4" s="1"/>
  <c r="P496" i="4"/>
  <c r="P613" i="4" s="1"/>
  <c r="P482" i="4"/>
  <c r="P599" i="4" s="1"/>
  <c r="Q449" i="4"/>
  <c r="Q566" i="4" s="1"/>
  <c r="Q457" i="4"/>
  <c r="Q574" i="4" s="1"/>
  <c r="P445" i="4"/>
  <c r="P562" i="4" s="1"/>
  <c r="P473" i="4"/>
  <c r="P590" i="4" s="1"/>
  <c r="Q530" i="4"/>
  <c r="Q647" i="4" s="1"/>
  <c r="Q425" i="4"/>
  <c r="Q542" i="4" s="1"/>
  <c r="Q434" i="4"/>
  <c r="Q551" i="4" s="1"/>
  <c r="O468" i="4"/>
  <c r="O585" i="4" s="1"/>
  <c r="P502" i="4"/>
  <c r="P619" i="4" s="1"/>
  <c r="Q448" i="4"/>
  <c r="Q565" i="4" s="1"/>
  <c r="N480" i="4"/>
  <c r="P471" i="4"/>
  <c r="P588" i="4" s="1"/>
  <c r="O530" i="4"/>
  <c r="O647" i="4" s="1"/>
  <c r="P447" i="4"/>
  <c r="P564" i="4" s="1"/>
  <c r="P494" i="4"/>
  <c r="P611" i="4" s="1"/>
  <c r="Q535" i="4"/>
  <c r="Q652" i="4" s="1"/>
  <c r="P497" i="4"/>
  <c r="P614" i="4" s="1"/>
  <c r="N478" i="4"/>
  <c r="P477" i="4"/>
  <c r="P594" i="4" s="1"/>
  <c r="P531" i="4"/>
  <c r="P648" i="4" s="1"/>
  <c r="P436" i="4"/>
  <c r="P553" i="4" s="1"/>
  <c r="O496" i="4"/>
  <c r="O613" i="4" s="1"/>
  <c r="Q495" i="4"/>
  <c r="Q612" i="4" s="1"/>
  <c r="O511" i="4"/>
  <c r="O628" i="4" s="1"/>
  <c r="O433" i="4"/>
  <c r="O550" i="4" s="1"/>
  <c r="Q437" i="4"/>
  <c r="Q554" i="4" s="1"/>
  <c r="O471" i="4"/>
  <c r="O588" i="4" s="1"/>
  <c r="Q486" i="4"/>
  <c r="Q603" i="4" s="1"/>
  <c r="O502" i="4"/>
  <c r="O619" i="4" s="1"/>
  <c r="Q508" i="4"/>
  <c r="Q625" i="4" s="1"/>
  <c r="O448" i="4"/>
  <c r="O565" i="4" s="1"/>
  <c r="Q452" i="4"/>
  <c r="Q569" i="4" s="1"/>
  <c r="O478" i="4"/>
  <c r="O595" i="4" s="1"/>
  <c r="O533" i="4"/>
  <c r="O650" i="4" s="1"/>
  <c r="P512" i="4"/>
  <c r="P629" i="4" s="1"/>
  <c r="Q443" i="4"/>
  <c r="Q560" i="4" s="1"/>
  <c r="P480" i="4"/>
  <c r="P597" i="4" s="1"/>
  <c r="Q441" i="4"/>
  <c r="Q558" i="4" s="1"/>
  <c r="Q440" i="4"/>
  <c r="Q557" i="4" s="1"/>
  <c r="P437" i="4"/>
  <c r="P554" i="4" s="1"/>
  <c r="O532" i="4"/>
  <c r="O649" i="4" s="1"/>
  <c r="Q514" i="4"/>
  <c r="Q631" i="4" s="1"/>
  <c r="O455" i="4"/>
  <c r="O572" i="4" s="1"/>
  <c r="Q426" i="4"/>
  <c r="Q543" i="4" s="1"/>
  <c r="P488" i="4"/>
  <c r="P605" i="4" s="1"/>
  <c r="O523" i="4"/>
  <c r="O640" i="4" s="1"/>
  <c r="Q529" i="4"/>
  <c r="Q646" i="4" s="1"/>
  <c r="O491" i="4"/>
  <c r="O608" i="4" s="1"/>
  <c r="P463" i="4"/>
  <c r="O522" i="4"/>
  <c r="O639" i="4" s="1"/>
  <c r="O452" i="4"/>
  <c r="O569" i="4" s="1"/>
  <c r="N495" i="4"/>
  <c r="P486" i="4"/>
  <c r="P603" i="4" s="1"/>
  <c r="O529" i="4"/>
  <c r="O646" i="4" s="1"/>
  <c r="Q527" i="4"/>
  <c r="Q644" i="4" s="1"/>
  <c r="Q476" i="4"/>
  <c r="Q593" i="4" s="1"/>
  <c r="O497" i="4"/>
  <c r="O614" i="4" s="1"/>
  <c r="P469" i="4"/>
  <c r="P586" i="4" s="1"/>
  <c r="P523" i="4"/>
  <c r="P640" i="4" s="1"/>
  <c r="P428" i="4"/>
  <c r="P545" i="4" s="1"/>
  <c r="O488" i="4"/>
  <c r="O605" i="4" s="1"/>
  <c r="Q487" i="4"/>
  <c r="Q604" i="4" s="1"/>
  <c r="O503" i="4"/>
  <c r="O620" i="4" s="1"/>
  <c r="Q509" i="4"/>
  <c r="Q626" i="4" s="1"/>
  <c r="O425" i="4"/>
  <c r="O542" i="4" s="1"/>
  <c r="Q429" i="4"/>
  <c r="Q546" i="4" s="1"/>
  <c r="O463" i="4"/>
  <c r="O580" i="4" s="1"/>
  <c r="Q478" i="4"/>
  <c r="Q595" i="4" s="1"/>
  <c r="P529" i="4"/>
  <c r="P646" i="4" s="1"/>
  <c r="P524" i="4"/>
  <c r="P641" i="4" s="1"/>
  <c r="Q444" i="4"/>
  <c r="Q561" i="4" s="1"/>
  <c r="O470" i="4"/>
  <c r="O587" i="4" s="1"/>
  <c r="O525" i="4"/>
  <c r="O642" i="4" s="1"/>
  <c r="P504" i="4"/>
  <c r="P621" i="4" s="1"/>
  <c r="P501" i="4"/>
  <c r="P618" i="4" s="1"/>
  <c r="Q494" i="4"/>
  <c r="Q611" i="4" s="1"/>
  <c r="Q505" i="4"/>
  <c r="Q622" i="4" s="1"/>
  <c r="O454" i="4"/>
  <c r="O571" i="4" s="1"/>
  <c r="N209" i="39"/>
  <c r="N250" i="39" s="1"/>
  <c r="M448" i="19" s="1"/>
  <c r="N66" i="9"/>
  <c r="N248" i="39"/>
  <c r="M446" i="19" s="1"/>
  <c r="M79" i="39"/>
  <c r="M165" i="39" s="1"/>
  <c r="L79" i="39"/>
  <c r="L165" i="39" s="1"/>
  <c r="N80" i="39"/>
  <c r="N166" i="39" s="1"/>
  <c r="N95" i="19" l="1"/>
  <c r="N71" i="19"/>
  <c r="H415" i="4"/>
  <c r="K415" i="4"/>
  <c r="O85" i="19"/>
  <c r="P85" i="19"/>
  <c r="P84" i="19"/>
  <c r="N94" i="19"/>
  <c r="N88" i="19"/>
  <c r="P77" i="19"/>
  <c r="P80" i="19"/>
  <c r="P88" i="19"/>
  <c r="O92" i="19"/>
  <c r="N211" i="39"/>
  <c r="O77" i="19"/>
  <c r="P92" i="19"/>
  <c r="P82" i="19"/>
  <c r="P83" i="19"/>
  <c r="P90" i="19"/>
  <c r="P69" i="19"/>
  <c r="O94" i="19"/>
  <c r="P66" i="19"/>
  <c r="P65" i="19"/>
  <c r="P91" i="19"/>
  <c r="P98" i="19"/>
  <c r="P87" i="19"/>
  <c r="O71" i="19"/>
  <c r="O69" i="19"/>
  <c r="O68" i="19"/>
  <c r="O93" i="19"/>
  <c r="O74" i="19"/>
  <c r="O70" i="19"/>
  <c r="N80" i="19"/>
  <c r="N67" i="19"/>
  <c r="N74" i="19"/>
  <c r="N92" i="19"/>
  <c r="N83" i="19"/>
  <c r="N85" i="19"/>
  <c r="N91" i="19"/>
  <c r="N65" i="19"/>
  <c r="P78" i="19"/>
  <c r="P81" i="19"/>
  <c r="P97" i="19"/>
  <c r="P67" i="19"/>
  <c r="P89" i="19"/>
  <c r="P94" i="19"/>
  <c r="P95" i="19"/>
  <c r="P72" i="19"/>
  <c r="P73" i="19"/>
  <c r="P74" i="19"/>
  <c r="P99" i="19"/>
  <c r="P71" i="19"/>
  <c r="P68" i="19"/>
  <c r="P79" i="19"/>
  <c r="P75" i="19"/>
  <c r="P93" i="19"/>
  <c r="P70" i="19"/>
  <c r="P76" i="19"/>
  <c r="P86" i="19"/>
  <c r="O76" i="19"/>
  <c r="O90" i="19"/>
  <c r="O83" i="19"/>
  <c r="O87" i="19"/>
  <c r="O84" i="19"/>
  <c r="O99" i="19"/>
  <c r="O72" i="19"/>
  <c r="N97" i="19"/>
  <c r="N69" i="19"/>
  <c r="N76" i="19"/>
  <c r="N77" i="19"/>
  <c r="N73" i="19"/>
  <c r="N99" i="19"/>
  <c r="N81" i="19"/>
  <c r="N78" i="19"/>
  <c r="N98" i="19"/>
  <c r="O79" i="19"/>
  <c r="N89" i="19"/>
  <c r="O95" i="19"/>
  <c r="O97" i="19"/>
  <c r="N96" i="19"/>
  <c r="P424" i="4"/>
  <c r="P339" i="4"/>
  <c r="O66" i="19"/>
  <c r="O98" i="19"/>
  <c r="O67" i="19"/>
  <c r="N82" i="19"/>
  <c r="N66" i="19"/>
  <c r="P462" i="4"/>
  <c r="P579" i="4" s="1"/>
  <c r="P377" i="4"/>
  <c r="P500" i="4"/>
  <c r="P415" i="4"/>
  <c r="N84" i="19"/>
  <c r="O339" i="4"/>
  <c r="O73" i="19"/>
  <c r="N87" i="19"/>
  <c r="O78" i="19"/>
  <c r="P96" i="19"/>
  <c r="O91" i="19"/>
  <c r="Q500" i="4"/>
  <c r="Q415" i="4"/>
  <c r="O500" i="4"/>
  <c r="O415" i="4"/>
  <c r="O82" i="19"/>
  <c r="O80" i="19"/>
  <c r="N86" i="19"/>
  <c r="O462" i="4"/>
  <c r="O377" i="4"/>
  <c r="N79" i="19"/>
  <c r="Q462" i="4"/>
  <c r="Q579" i="4" s="1"/>
  <c r="Q615" i="4" s="1"/>
  <c r="Q377" i="4"/>
  <c r="Q339" i="4"/>
  <c r="N75" i="19"/>
  <c r="O75" i="19"/>
  <c r="N68" i="19"/>
  <c r="N93" i="19"/>
  <c r="N72" i="19"/>
  <c r="N90" i="19"/>
  <c r="P580" i="4"/>
  <c r="O96" i="19"/>
  <c r="O86" i="19"/>
  <c r="O89" i="19"/>
  <c r="N70" i="19"/>
  <c r="O88" i="19"/>
  <c r="O81" i="19"/>
  <c r="L209" i="39"/>
  <c r="L250" i="39" s="1"/>
  <c r="K448" i="19" s="1"/>
  <c r="M209" i="39"/>
  <c r="M250" i="39" s="1"/>
  <c r="L448" i="19" s="1"/>
  <c r="N210" i="39"/>
  <c r="N251" i="39" s="1"/>
  <c r="M449" i="19" s="1"/>
  <c r="L249" i="39"/>
  <c r="K447" i="19" s="1"/>
  <c r="M249" i="39"/>
  <c r="L447" i="19" s="1"/>
  <c r="N81" i="39"/>
  <c r="N167" i="39" s="1"/>
  <c r="L80" i="39"/>
  <c r="L166" i="39" s="1"/>
  <c r="M80" i="39"/>
  <c r="M166" i="39" s="1"/>
  <c r="Q536" i="4" l="1"/>
  <c r="Q617" i="4"/>
  <c r="Q653" i="4" s="1"/>
  <c r="P536" i="4"/>
  <c r="P617" i="4"/>
  <c r="P653" i="4" s="1"/>
  <c r="O536" i="4"/>
  <c r="O617" i="4"/>
  <c r="O653" i="4" s="1"/>
  <c r="P615" i="4"/>
  <c r="P498" i="4"/>
  <c r="O460" i="4"/>
  <c r="O541" i="4"/>
  <c r="P541" i="4"/>
  <c r="P460" i="4"/>
  <c r="Q541" i="4"/>
  <c r="Q460" i="4"/>
  <c r="Q498" i="4"/>
  <c r="O65" i="19"/>
  <c r="O579" i="4"/>
  <c r="O615" i="4" s="1"/>
  <c r="O498" i="4"/>
  <c r="L210" i="39"/>
  <c r="L251" i="39" s="1"/>
  <c r="K449" i="19" s="1"/>
  <c r="M210" i="39"/>
  <c r="M251" i="39" s="1"/>
  <c r="L449" i="19" s="1"/>
  <c r="L81" i="39"/>
  <c r="L167" i="39" s="1"/>
  <c r="M81" i="39"/>
  <c r="M167" i="39" s="1"/>
  <c r="N82" i="39"/>
  <c r="N168" i="39" s="1"/>
  <c r="N252" i="39"/>
  <c r="M450" i="19" s="1"/>
  <c r="O64" i="19" l="1"/>
  <c r="O63" i="19" s="1"/>
  <c r="P64" i="19"/>
  <c r="P63" i="19" s="1"/>
  <c r="N64" i="19"/>
  <c r="N63" i="19" s="1"/>
  <c r="Q577" i="4"/>
  <c r="O577" i="4"/>
  <c r="P577" i="4"/>
  <c r="L211" i="39"/>
  <c r="L252" i="39" s="1"/>
  <c r="K450" i="19" s="1"/>
  <c r="N212" i="39"/>
  <c r="N253" i="39" s="1"/>
  <c r="M451" i="19" s="1"/>
  <c r="M211" i="39"/>
  <c r="M252" i="39" s="1"/>
  <c r="L450" i="19" s="1"/>
  <c r="M82" i="39"/>
  <c r="M168" i="39" s="1"/>
  <c r="N83" i="39"/>
  <c r="N169" i="39" s="1"/>
  <c r="L82" i="39"/>
  <c r="L168" i="39" s="1"/>
  <c r="N46" i="19" l="1"/>
  <c r="O46" i="19"/>
  <c r="P46" i="19"/>
  <c r="M212" i="39"/>
  <c r="M253" i="39" s="1"/>
  <c r="L451" i="19" s="1"/>
  <c r="L212" i="39"/>
  <c r="L253" i="39" s="1"/>
  <c r="K451" i="19" s="1"/>
  <c r="N213" i="39"/>
  <c r="N254" i="39" s="1"/>
  <c r="M452" i="19" s="1"/>
  <c r="N84" i="39"/>
  <c r="N170" i="39" s="1"/>
  <c r="L83" i="39"/>
  <c r="L169" i="39" s="1"/>
  <c r="M83" i="39"/>
  <c r="M169" i="39" s="1"/>
  <c r="N214" i="39" l="1"/>
  <c r="N255" i="39" s="1"/>
  <c r="M453" i="19" s="1"/>
  <c r="M213" i="39"/>
  <c r="M254" i="39" s="1"/>
  <c r="L452" i="19" s="1"/>
  <c r="L213" i="39"/>
  <c r="L254" i="39" s="1"/>
  <c r="K452" i="19" s="1"/>
  <c r="L84" i="39"/>
  <c r="L170" i="39" s="1"/>
  <c r="M84" i="39"/>
  <c r="M170" i="39" s="1"/>
  <c r="N85" i="39"/>
  <c r="N171" i="39" s="1"/>
  <c r="N215" i="39" l="1"/>
  <c r="N256" i="39" s="1"/>
  <c r="M454" i="19" s="1"/>
  <c r="L214" i="39"/>
  <c r="L255" i="39" s="1"/>
  <c r="K453" i="19" s="1"/>
  <c r="M214" i="39"/>
  <c r="M255" i="39" s="1"/>
  <c r="L453" i="19" s="1"/>
  <c r="M85" i="39"/>
  <c r="M171" i="39" s="1"/>
  <c r="N86" i="39"/>
  <c r="N172" i="39" s="1"/>
  <c r="L85" i="39"/>
  <c r="L171" i="39" s="1"/>
  <c r="D108" i="5"/>
  <c r="M215" i="39" l="1"/>
  <c r="M256" i="39" s="1"/>
  <c r="L454" i="19" s="1"/>
  <c r="L215" i="39"/>
  <c r="L256" i="39" s="1"/>
  <c r="K454" i="19" s="1"/>
  <c r="N216" i="39"/>
  <c r="N257" i="39" s="1"/>
  <c r="M455" i="19" s="1"/>
  <c r="L86" i="39"/>
  <c r="L172" i="39" s="1"/>
  <c r="M86" i="39"/>
  <c r="M172" i="39" s="1"/>
  <c r="N217" i="39" l="1"/>
  <c r="N258" i="39" s="1"/>
  <c r="M456" i="19" s="1"/>
  <c r="M216" i="39"/>
  <c r="M257" i="39" s="1"/>
  <c r="L455" i="19" s="1"/>
  <c r="L216" i="39"/>
  <c r="L257" i="39" s="1"/>
  <c r="K455" i="19" s="1"/>
  <c r="L87" i="39"/>
  <c r="L173" i="39" s="1"/>
  <c r="M87" i="39"/>
  <c r="M173" i="39" s="1"/>
  <c r="M217" i="39" l="1"/>
  <c r="M258" i="39" s="1"/>
  <c r="L456" i="19" s="1"/>
  <c r="N218" i="39"/>
  <c r="N259" i="39" s="1"/>
  <c r="M457" i="19" s="1"/>
  <c r="L217" i="39"/>
  <c r="L258" i="39" s="1"/>
  <c r="K456" i="19" s="1"/>
  <c r="M253" i="4"/>
  <c r="M132" i="4"/>
  <c r="N132" i="4"/>
  <c r="N253" i="4"/>
  <c r="M88" i="39"/>
  <c r="M174" i="39" s="1"/>
  <c r="L88" i="39"/>
  <c r="L174" i="39" s="1"/>
  <c r="L218" i="39" l="1"/>
  <c r="L259" i="39" s="1"/>
  <c r="K457" i="19" s="1"/>
  <c r="M218" i="39"/>
  <c r="M259" i="39" s="1"/>
  <c r="L457" i="19" s="1"/>
  <c r="N219" i="39"/>
  <c r="N260" i="39" s="1"/>
  <c r="M458" i="19" s="1"/>
  <c r="L89" i="39"/>
  <c r="L175" i="39" s="1"/>
  <c r="M89" i="39"/>
  <c r="M175" i="39" s="1"/>
  <c r="L219" i="39" l="1"/>
  <c r="L260" i="39" s="1"/>
  <c r="K458" i="19" s="1"/>
  <c r="N220" i="39"/>
  <c r="N261" i="39" s="1"/>
  <c r="M459" i="19" s="1"/>
  <c r="M219" i="39"/>
  <c r="M260" i="39" s="1"/>
  <c r="L458" i="19" s="1"/>
  <c r="M90" i="39"/>
  <c r="M176" i="39" s="1"/>
  <c r="L90" i="39"/>
  <c r="L176" i="39" s="1"/>
  <c r="N221" i="39" l="1"/>
  <c r="N262" i="39" s="1"/>
  <c r="M460" i="19" s="1"/>
  <c r="L220" i="39"/>
  <c r="L261" i="39" s="1"/>
  <c r="K459" i="19" s="1"/>
  <c r="M220" i="39"/>
  <c r="M261" i="39" s="1"/>
  <c r="L459" i="19" s="1"/>
  <c r="L91" i="39"/>
  <c r="L177" i="39" s="1"/>
  <c r="M91" i="39"/>
  <c r="M177" i="39" s="1"/>
  <c r="N222" i="39" l="1"/>
  <c r="N263" i="39" s="1"/>
  <c r="M461" i="19" s="1"/>
  <c r="M221" i="39"/>
  <c r="M262" i="39" s="1"/>
  <c r="L460" i="19" s="1"/>
  <c r="L221" i="39"/>
  <c r="L262" i="39" s="1"/>
  <c r="K460" i="19" s="1"/>
  <c r="M92" i="39"/>
  <c r="M178" i="39" s="1"/>
  <c r="L92" i="39"/>
  <c r="L178" i="39" s="1"/>
  <c r="L222" i="39" l="1"/>
  <c r="L263" i="39" s="1"/>
  <c r="K461" i="19" s="1"/>
  <c r="N223" i="39"/>
  <c r="N264" i="39" s="1"/>
  <c r="M462" i="19" s="1"/>
  <c r="M222" i="39"/>
  <c r="M263" i="39" s="1"/>
  <c r="L461" i="19" s="1"/>
  <c r="M215" i="4"/>
  <c r="M94" i="4"/>
  <c r="M93" i="39"/>
  <c r="M179" i="39" s="1"/>
  <c r="L93" i="39"/>
  <c r="L179" i="39" s="1"/>
  <c r="M223" i="39" l="1"/>
  <c r="M264" i="39" s="1"/>
  <c r="L462" i="19" s="1"/>
  <c r="N224" i="39"/>
  <c r="N265" i="39" s="1"/>
  <c r="M463" i="19" s="1"/>
  <c r="L223" i="39"/>
  <c r="L264" i="39" s="1"/>
  <c r="K462" i="19" s="1"/>
  <c r="M101" i="7"/>
  <c r="M56" i="7"/>
  <c r="L94" i="39"/>
  <c r="L180" i="39" s="1"/>
  <c r="M94" i="39"/>
  <c r="M180" i="39" s="1"/>
  <c r="D94" i="4"/>
  <c r="F94" i="4"/>
  <c r="E94" i="4"/>
  <c r="M224" i="39" l="1"/>
  <c r="M265" i="39" s="1"/>
  <c r="L463" i="19" s="1"/>
  <c r="L224" i="39"/>
  <c r="L265" i="39" s="1"/>
  <c r="K463" i="19" s="1"/>
  <c r="N225" i="39"/>
  <c r="N266" i="39" s="1"/>
  <c r="M464" i="19" s="1"/>
  <c r="L95" i="39"/>
  <c r="L181" i="39" s="1"/>
  <c r="M95" i="39"/>
  <c r="M181" i="39" s="1"/>
  <c r="M94" i="5"/>
  <c r="M56" i="5"/>
  <c r="L132" i="4"/>
  <c r="D142" i="5"/>
  <c r="E56" i="7"/>
  <c r="K56" i="7"/>
  <c r="L56" i="7"/>
  <c r="D56" i="7"/>
  <c r="J56" i="7"/>
  <c r="I56" i="7"/>
  <c r="G56" i="7"/>
  <c r="F56" i="7"/>
  <c r="H56" i="7"/>
  <c r="D106" i="5"/>
  <c r="L225" i="39" l="1"/>
  <c r="L266" i="39" s="1"/>
  <c r="K464" i="19" s="1"/>
  <c r="M225" i="39"/>
  <c r="M266" i="39" s="1"/>
  <c r="L464" i="19" s="1"/>
  <c r="N226" i="39"/>
  <c r="N267" i="39" s="1"/>
  <c r="M465" i="19" s="1"/>
  <c r="M96" i="39"/>
  <c r="M182" i="39" s="1"/>
  <c r="L96" i="39"/>
  <c r="L182" i="39" s="1"/>
  <c r="M139" i="5"/>
  <c r="M177" i="5"/>
  <c r="N56" i="5"/>
  <c r="N94" i="5"/>
  <c r="J94" i="5"/>
  <c r="G94" i="5"/>
  <c r="E94" i="5"/>
  <c r="I56" i="5"/>
  <c r="L56" i="5"/>
  <c r="D94" i="5"/>
  <c r="F94" i="5"/>
  <c r="F56" i="5"/>
  <c r="K56" i="5"/>
  <c r="E56" i="5"/>
  <c r="H56" i="5"/>
  <c r="L94" i="5"/>
  <c r="G56" i="5"/>
  <c r="K94" i="5"/>
  <c r="I94" i="5"/>
  <c r="J56" i="5"/>
  <c r="H94" i="5"/>
  <c r="I132" i="4"/>
  <c r="E132" i="4"/>
  <c r="G132" i="4"/>
  <c r="H132" i="4"/>
  <c r="D132" i="4"/>
  <c r="K132" i="4"/>
  <c r="J132" i="4"/>
  <c r="D56" i="5"/>
  <c r="M226" i="39" l="1"/>
  <c r="M267" i="39" s="1"/>
  <c r="L465" i="19" s="1"/>
  <c r="L226" i="39"/>
  <c r="L267" i="39" s="1"/>
  <c r="K465" i="19" s="1"/>
  <c r="N227" i="39"/>
  <c r="N268" i="39" s="1"/>
  <c r="M466" i="19" s="1"/>
  <c r="M97" i="39"/>
  <c r="M183" i="39" s="1"/>
  <c r="L97" i="39"/>
  <c r="L183" i="39" s="1"/>
  <c r="N177" i="5"/>
  <c r="N139" i="5"/>
  <c r="M227" i="39" l="1"/>
  <c r="M268" i="39" s="1"/>
  <c r="L466" i="19" s="1"/>
  <c r="N228" i="39"/>
  <c r="N269" i="39" s="1"/>
  <c r="M467" i="19" s="1"/>
  <c r="L227" i="39"/>
  <c r="L268" i="39" s="1"/>
  <c r="K466" i="19" s="1"/>
  <c r="M98" i="39"/>
  <c r="M184" i="39" s="1"/>
  <c r="L98" i="39"/>
  <c r="L184" i="39" s="1"/>
  <c r="N230" i="39"/>
  <c r="N55" i="39"/>
  <c r="D67" i="6"/>
  <c r="E67" i="6"/>
  <c r="F67" i="6"/>
  <c r="G67" i="6"/>
  <c r="H67" i="6"/>
  <c r="I67" i="6"/>
  <c r="J67" i="6"/>
  <c r="D68" i="6"/>
  <c r="E68" i="6"/>
  <c r="F68" i="6"/>
  <c r="G68" i="6"/>
  <c r="H68" i="6"/>
  <c r="I68" i="6"/>
  <c r="J68" i="6"/>
  <c r="D69" i="6"/>
  <c r="E69" i="6"/>
  <c r="F69" i="6"/>
  <c r="G69" i="6"/>
  <c r="H69" i="6"/>
  <c r="I69" i="6"/>
  <c r="J69" i="6"/>
  <c r="D70" i="6"/>
  <c r="E70" i="6"/>
  <c r="F70" i="6"/>
  <c r="G70" i="6"/>
  <c r="H70" i="6"/>
  <c r="I70" i="6"/>
  <c r="J70" i="6"/>
  <c r="D71" i="6"/>
  <c r="E71" i="6"/>
  <c r="F71" i="6"/>
  <c r="G71" i="6"/>
  <c r="H71" i="6"/>
  <c r="I71" i="6"/>
  <c r="J71" i="6"/>
  <c r="D72" i="6"/>
  <c r="E72" i="6"/>
  <c r="F72" i="6"/>
  <c r="G72" i="6"/>
  <c r="H72" i="6"/>
  <c r="I72" i="6"/>
  <c r="J72" i="6"/>
  <c r="D73" i="6"/>
  <c r="E73" i="6"/>
  <c r="F73" i="6"/>
  <c r="G73" i="6"/>
  <c r="H73" i="6"/>
  <c r="I73" i="6"/>
  <c r="J73" i="6"/>
  <c r="D74" i="6"/>
  <c r="E74" i="6"/>
  <c r="F74" i="6"/>
  <c r="G74" i="6"/>
  <c r="H74" i="6"/>
  <c r="I74" i="6"/>
  <c r="J74" i="6"/>
  <c r="D75" i="6"/>
  <c r="E75" i="6"/>
  <c r="F75" i="6"/>
  <c r="G75" i="6"/>
  <c r="H75" i="6"/>
  <c r="I75" i="6"/>
  <c r="J75" i="6"/>
  <c r="D76" i="6"/>
  <c r="E76" i="6"/>
  <c r="F76" i="6"/>
  <c r="G76" i="6"/>
  <c r="H76" i="6"/>
  <c r="I76" i="6"/>
  <c r="J76" i="6"/>
  <c r="D77" i="6"/>
  <c r="E77" i="6"/>
  <c r="F77" i="6"/>
  <c r="G77" i="6"/>
  <c r="H77" i="6"/>
  <c r="I77" i="6"/>
  <c r="J77" i="6"/>
  <c r="D78" i="6"/>
  <c r="E78" i="6"/>
  <c r="F78" i="6"/>
  <c r="G78" i="6"/>
  <c r="H78" i="6"/>
  <c r="I78" i="6"/>
  <c r="J78" i="6"/>
  <c r="D79" i="6"/>
  <c r="E79" i="6"/>
  <c r="F79" i="6"/>
  <c r="G79" i="6"/>
  <c r="H79" i="6"/>
  <c r="I79" i="6"/>
  <c r="J79" i="6"/>
  <c r="D80" i="6"/>
  <c r="E80" i="6"/>
  <c r="F80" i="6"/>
  <c r="G80" i="6"/>
  <c r="H80" i="6"/>
  <c r="I80" i="6"/>
  <c r="J80" i="6"/>
  <c r="D81" i="6"/>
  <c r="E81" i="6"/>
  <c r="F81" i="6"/>
  <c r="G81" i="6"/>
  <c r="H81" i="6"/>
  <c r="I81" i="6"/>
  <c r="J81" i="6"/>
  <c r="D82" i="6"/>
  <c r="E82" i="6"/>
  <c r="F82" i="6"/>
  <c r="G82" i="6"/>
  <c r="H82" i="6"/>
  <c r="I82" i="6"/>
  <c r="J82" i="6"/>
  <c r="D83" i="6"/>
  <c r="E83" i="6"/>
  <c r="F83" i="6"/>
  <c r="G83" i="6"/>
  <c r="H83" i="6"/>
  <c r="I83" i="6"/>
  <c r="J83" i="6"/>
  <c r="D84" i="6"/>
  <c r="E84" i="6"/>
  <c r="F84" i="6"/>
  <c r="G84" i="6"/>
  <c r="H84" i="6"/>
  <c r="I84" i="6"/>
  <c r="J84" i="6"/>
  <c r="D85" i="6"/>
  <c r="E85" i="6"/>
  <c r="F85" i="6"/>
  <c r="G85" i="6"/>
  <c r="H85" i="6"/>
  <c r="I85" i="6"/>
  <c r="J85" i="6"/>
  <c r="D86" i="6"/>
  <c r="E86" i="6"/>
  <c r="F86" i="6"/>
  <c r="G86" i="6"/>
  <c r="H86" i="6"/>
  <c r="I86" i="6"/>
  <c r="J86" i="6"/>
  <c r="D87" i="6"/>
  <c r="E87" i="6"/>
  <c r="F87" i="6"/>
  <c r="G87" i="6"/>
  <c r="H87" i="6"/>
  <c r="I87" i="6"/>
  <c r="J87" i="6"/>
  <c r="D88" i="6"/>
  <c r="E88" i="6"/>
  <c r="F88" i="6"/>
  <c r="G88" i="6"/>
  <c r="H88" i="6"/>
  <c r="I88" i="6"/>
  <c r="J88" i="6"/>
  <c r="D89" i="6"/>
  <c r="E89" i="6"/>
  <c r="F89" i="6"/>
  <c r="G89" i="6"/>
  <c r="H89" i="6"/>
  <c r="I89" i="6"/>
  <c r="J89" i="6"/>
  <c r="D90" i="6"/>
  <c r="E90" i="6"/>
  <c r="F90" i="6"/>
  <c r="G90" i="6"/>
  <c r="H90" i="6"/>
  <c r="I90" i="6"/>
  <c r="J90" i="6"/>
  <c r="D91" i="6"/>
  <c r="E91" i="6"/>
  <c r="F91" i="6"/>
  <c r="G91" i="6"/>
  <c r="H91" i="6"/>
  <c r="I91" i="6"/>
  <c r="J91" i="6"/>
  <c r="D92" i="6"/>
  <c r="E92" i="6"/>
  <c r="F92" i="6"/>
  <c r="G92" i="6"/>
  <c r="H92" i="6"/>
  <c r="I92" i="6"/>
  <c r="J92" i="6"/>
  <c r="D93" i="6"/>
  <c r="E93" i="6"/>
  <c r="F93" i="6"/>
  <c r="G93" i="6"/>
  <c r="H93" i="6"/>
  <c r="I93" i="6"/>
  <c r="J93" i="6"/>
  <c r="D94" i="6"/>
  <c r="E94" i="6"/>
  <c r="F94" i="6"/>
  <c r="G94" i="6"/>
  <c r="H94" i="6"/>
  <c r="I94" i="6"/>
  <c r="J94" i="6"/>
  <c r="D95" i="6"/>
  <c r="E95" i="6"/>
  <c r="F95" i="6"/>
  <c r="G95" i="6"/>
  <c r="H95" i="6"/>
  <c r="I95" i="6"/>
  <c r="J95" i="6"/>
  <c r="D96" i="6"/>
  <c r="E96" i="6"/>
  <c r="F96" i="6"/>
  <c r="G96" i="6"/>
  <c r="H96" i="6"/>
  <c r="I96" i="6"/>
  <c r="J96" i="6"/>
  <c r="D97" i="6"/>
  <c r="E97" i="6"/>
  <c r="F97" i="6"/>
  <c r="G97" i="6"/>
  <c r="H97" i="6"/>
  <c r="I97" i="6"/>
  <c r="J97" i="6"/>
  <c r="D98" i="6"/>
  <c r="E98" i="6"/>
  <c r="F98" i="6"/>
  <c r="G98" i="6"/>
  <c r="H98" i="6"/>
  <c r="I98" i="6"/>
  <c r="J98" i="6"/>
  <c r="D99" i="6"/>
  <c r="E99" i="6"/>
  <c r="F99" i="6"/>
  <c r="G99" i="6"/>
  <c r="H99" i="6"/>
  <c r="I99" i="6"/>
  <c r="J99" i="6"/>
  <c r="D100" i="6"/>
  <c r="E100" i="6"/>
  <c r="F100" i="6"/>
  <c r="G100" i="6"/>
  <c r="H100" i="6"/>
  <c r="I100" i="6"/>
  <c r="J100" i="6"/>
  <c r="D101" i="6"/>
  <c r="E101" i="6"/>
  <c r="F101" i="6"/>
  <c r="G101" i="6"/>
  <c r="H101" i="6"/>
  <c r="I101" i="6"/>
  <c r="J101" i="6"/>
  <c r="L228" i="39" l="1"/>
  <c r="L269" i="39" s="1"/>
  <c r="K467" i="19" s="1"/>
  <c r="M228" i="39"/>
  <c r="M269" i="39" s="1"/>
  <c r="L467" i="19" s="1"/>
  <c r="N229" i="39"/>
  <c r="N270" i="39" s="1"/>
  <c r="M468" i="19" s="1"/>
  <c r="N81" i="9"/>
  <c r="N79" i="9"/>
  <c r="N97" i="9"/>
  <c r="N77" i="9"/>
  <c r="N85" i="9"/>
  <c r="N69" i="9"/>
  <c r="N84" i="9"/>
  <c r="N71" i="9"/>
  <c r="N75" i="9"/>
  <c r="N98" i="9"/>
  <c r="N82" i="9"/>
  <c r="N74" i="9"/>
  <c r="M229" i="39"/>
  <c r="M270" i="39" s="1"/>
  <c r="L468" i="19" s="1"/>
  <c r="L99" i="39"/>
  <c r="L185" i="39" s="1"/>
  <c r="L186" i="39" s="1"/>
  <c r="L55" i="39"/>
  <c r="N100" i="39"/>
  <c r="M99" i="39"/>
  <c r="M185" i="39" s="1"/>
  <c r="M55" i="39"/>
  <c r="N86" i="9"/>
  <c r="N70" i="9"/>
  <c r="N73" i="9"/>
  <c r="N80" i="9"/>
  <c r="N87" i="9"/>
  <c r="N67" i="9"/>
  <c r="H66" i="6"/>
  <c r="H57" i="6"/>
  <c r="I66" i="6"/>
  <c r="I57" i="6"/>
  <c r="D102" i="6"/>
  <c r="D57" i="6"/>
  <c r="E66" i="6"/>
  <c r="E102" i="6" s="1"/>
  <c r="E57" i="6"/>
  <c r="F66" i="6"/>
  <c r="F102" i="6" s="1"/>
  <c r="F57" i="6"/>
  <c r="J66" i="6"/>
  <c r="J57" i="6"/>
  <c r="G66" i="6"/>
  <c r="G57" i="6"/>
  <c r="M69" i="9"/>
  <c r="M99" i="9"/>
  <c r="M97" i="9"/>
  <c r="M95" i="9"/>
  <c r="M93" i="9"/>
  <c r="M89" i="9"/>
  <c r="M87" i="9"/>
  <c r="M83" i="9"/>
  <c r="M81" i="9"/>
  <c r="M66" i="9"/>
  <c r="M76" i="9"/>
  <c r="M72" i="9"/>
  <c r="M78" i="9"/>
  <c r="M75" i="9"/>
  <c r="M67" i="9"/>
  <c r="M100" i="9"/>
  <c r="M96" i="9"/>
  <c r="M94" i="9"/>
  <c r="M90" i="9"/>
  <c r="M86" i="9"/>
  <c r="M84" i="9"/>
  <c r="M82" i="9"/>
  <c r="H433" i="19" l="1"/>
  <c r="H56" i="19" s="1"/>
  <c r="D433" i="19"/>
  <c r="D56" i="19" s="1"/>
  <c r="J102" i="6"/>
  <c r="I102" i="6"/>
  <c r="H102" i="6"/>
  <c r="M230" i="39"/>
  <c r="G102" i="6"/>
  <c r="L230" i="39"/>
  <c r="L229" i="39"/>
  <c r="L270" i="39" s="1"/>
  <c r="K468" i="19" s="1"/>
  <c r="M98" i="9"/>
  <c r="M91" i="9"/>
  <c r="N76" i="9"/>
  <c r="N100" i="9"/>
  <c r="M88" i="9"/>
  <c r="N94" i="9"/>
  <c r="N93" i="9"/>
  <c r="N89" i="9"/>
  <c r="N90" i="9"/>
  <c r="M68" i="9"/>
  <c r="N72" i="9"/>
  <c r="N91" i="9"/>
  <c r="M85" i="9"/>
  <c r="M65" i="9"/>
  <c r="M79" i="9"/>
  <c r="M77" i="9"/>
  <c r="N95" i="9"/>
  <c r="M70" i="9"/>
  <c r="M71" i="9"/>
  <c r="M74" i="9"/>
  <c r="M80" i="9"/>
  <c r="N99" i="9"/>
  <c r="M73" i="9"/>
  <c r="N83" i="9"/>
  <c r="M92" i="9"/>
  <c r="N68" i="9"/>
  <c r="N88" i="9"/>
  <c r="N92" i="9"/>
  <c r="N78" i="9"/>
  <c r="N186" i="39"/>
  <c r="M100" i="39"/>
  <c r="L100" i="39"/>
  <c r="E65" i="16"/>
  <c r="L65" i="16"/>
  <c r="L91" i="16"/>
  <c r="F94" i="16"/>
  <c r="D67" i="16"/>
  <c r="G98" i="16"/>
  <c r="G92" i="16"/>
  <c r="K82" i="16"/>
  <c r="J96" i="16"/>
  <c r="E86" i="16"/>
  <c r="D75" i="16"/>
  <c r="J100" i="16"/>
  <c r="I74" i="16"/>
  <c r="L68" i="16"/>
  <c r="H65" i="16"/>
  <c r="H80" i="16"/>
  <c r="I99" i="16"/>
  <c r="D65" i="16"/>
  <c r="I65" i="16"/>
  <c r="E92" i="16"/>
  <c r="E84" i="16"/>
  <c r="I76" i="16"/>
  <c r="L92" i="16"/>
  <c r="J82" i="16"/>
  <c r="D80" i="16"/>
  <c r="D76" i="16"/>
  <c r="F70" i="16"/>
  <c r="K65" i="16"/>
  <c r="G65" i="16"/>
  <c r="D99" i="16"/>
  <c r="G88" i="16"/>
  <c r="K84" i="16"/>
  <c r="K80" i="16"/>
  <c r="G80" i="16"/>
  <c r="H79" i="16"/>
  <c r="G76" i="16"/>
  <c r="L71" i="16"/>
  <c r="E70" i="16"/>
  <c r="E97" i="16"/>
  <c r="I89" i="16"/>
  <c r="I81" i="16"/>
  <c r="E77" i="16"/>
  <c r="J65" i="16"/>
  <c r="F65" i="16"/>
  <c r="F100" i="16"/>
  <c r="G99" i="16"/>
  <c r="H94" i="16"/>
  <c r="D94" i="16"/>
  <c r="G91" i="16"/>
  <c r="K87" i="16"/>
  <c r="J84" i="16"/>
  <c r="E81" i="16"/>
  <c r="J80" i="16"/>
  <c r="F80" i="16"/>
  <c r="K79" i="16"/>
  <c r="G79" i="16"/>
  <c r="D78" i="16"/>
  <c r="J76" i="16"/>
  <c r="L74" i="16"/>
  <c r="F72" i="16"/>
  <c r="G71" i="16"/>
  <c r="M67" i="8"/>
  <c r="E433" i="19" l="1"/>
  <c r="E56" i="19" s="1"/>
  <c r="G433" i="19"/>
  <c r="G56" i="19" s="1"/>
  <c r="J433" i="19"/>
  <c r="J56" i="19" s="1"/>
  <c r="I433" i="19"/>
  <c r="I56" i="19" s="1"/>
  <c r="C433" i="19"/>
  <c r="C56" i="19" s="1"/>
  <c r="F433" i="19"/>
  <c r="F56" i="19" s="1"/>
  <c r="M153" i="8"/>
  <c r="M198" i="8" s="1"/>
  <c r="D82" i="16"/>
  <c r="H96" i="16"/>
  <c r="I68" i="16"/>
  <c r="K96" i="16"/>
  <c r="I96" i="16"/>
  <c r="F98" i="16"/>
  <c r="M56" i="9"/>
  <c r="D98" i="16"/>
  <c r="I98" i="16"/>
  <c r="M101" i="9"/>
  <c r="D86" i="16"/>
  <c r="G68" i="16"/>
  <c r="M65" i="16"/>
  <c r="J86" i="16"/>
  <c r="N65" i="16"/>
  <c r="N65" i="9"/>
  <c r="N56" i="9"/>
  <c r="M186" i="39"/>
  <c r="N271" i="39"/>
  <c r="N231" i="39"/>
  <c r="H73" i="16"/>
  <c r="M73" i="16"/>
  <c r="N73" i="16"/>
  <c r="I72" i="16"/>
  <c r="M72" i="16"/>
  <c r="N72" i="16"/>
  <c r="M79" i="16"/>
  <c r="N79" i="16"/>
  <c r="H100" i="16"/>
  <c r="M100" i="16"/>
  <c r="N100" i="16"/>
  <c r="L66" i="16"/>
  <c r="M66" i="16"/>
  <c r="N66" i="16"/>
  <c r="E87" i="16"/>
  <c r="M87" i="16"/>
  <c r="N87" i="16"/>
  <c r="K78" i="16"/>
  <c r="M78" i="16"/>
  <c r="N78" i="16"/>
  <c r="E91" i="16"/>
  <c r="M91" i="16"/>
  <c r="N91" i="16"/>
  <c r="J72" i="16"/>
  <c r="K99" i="16"/>
  <c r="D77" i="16"/>
  <c r="M77" i="16"/>
  <c r="N77" i="16"/>
  <c r="D93" i="16"/>
  <c r="M93" i="16"/>
  <c r="N93" i="16"/>
  <c r="I66" i="16"/>
  <c r="L79" i="16"/>
  <c r="G100" i="16"/>
  <c r="J78" i="16"/>
  <c r="F79" i="16"/>
  <c r="J87" i="16"/>
  <c r="J99" i="16"/>
  <c r="E83" i="16"/>
  <c r="M83" i="16"/>
  <c r="N83" i="16"/>
  <c r="D84" i="16"/>
  <c r="M84" i="16"/>
  <c r="N84" i="16"/>
  <c r="J75" i="16"/>
  <c r="M75" i="16"/>
  <c r="N75" i="16"/>
  <c r="I71" i="16"/>
  <c r="M71" i="16"/>
  <c r="N71" i="16"/>
  <c r="D92" i="16"/>
  <c r="M92" i="16"/>
  <c r="N92" i="16"/>
  <c r="D88" i="16"/>
  <c r="M88" i="16"/>
  <c r="N88" i="16"/>
  <c r="E73" i="16"/>
  <c r="L81" i="16"/>
  <c r="M81" i="16"/>
  <c r="N81" i="16"/>
  <c r="D97" i="16"/>
  <c r="M97" i="16"/>
  <c r="N97" i="16"/>
  <c r="G72" i="16"/>
  <c r="L87" i="16"/>
  <c r="K100" i="16"/>
  <c r="E79" i="16"/>
  <c r="K66" i="16"/>
  <c r="J79" i="16"/>
  <c r="I100" i="16"/>
  <c r="E99" i="16"/>
  <c r="M99" i="16"/>
  <c r="N99" i="16"/>
  <c r="J68" i="16"/>
  <c r="M68" i="16"/>
  <c r="N68" i="16"/>
  <c r="J90" i="16"/>
  <c r="M90" i="16"/>
  <c r="N90" i="16"/>
  <c r="K86" i="16"/>
  <c r="M86" i="16"/>
  <c r="N86" i="16"/>
  <c r="E76" i="16"/>
  <c r="M76" i="16"/>
  <c r="N76" i="16"/>
  <c r="E98" i="16"/>
  <c r="M98" i="16"/>
  <c r="N98" i="16"/>
  <c r="E94" i="16"/>
  <c r="M94" i="16"/>
  <c r="N94" i="16"/>
  <c r="H89" i="16"/>
  <c r="M89" i="16"/>
  <c r="N89" i="16"/>
  <c r="I69" i="16"/>
  <c r="M69" i="16"/>
  <c r="N69" i="16"/>
  <c r="L85" i="16"/>
  <c r="M85" i="16"/>
  <c r="N85" i="16"/>
  <c r="K72" i="16"/>
  <c r="D79" i="16"/>
  <c r="L72" i="16"/>
  <c r="I79" i="16"/>
  <c r="L100" i="16"/>
  <c r="I80" i="16"/>
  <c r="M80" i="16"/>
  <c r="N80" i="16"/>
  <c r="E74" i="16"/>
  <c r="M74" i="16"/>
  <c r="N74" i="16"/>
  <c r="D95" i="16"/>
  <c r="M95" i="16"/>
  <c r="N95" i="16"/>
  <c r="D96" i="16"/>
  <c r="M96" i="16"/>
  <c r="N96" i="16"/>
  <c r="G82" i="16"/>
  <c r="M82" i="16"/>
  <c r="N82" i="16"/>
  <c r="J67" i="16"/>
  <c r="M67" i="16"/>
  <c r="N67" i="16"/>
  <c r="L70" i="16"/>
  <c r="M70" i="16"/>
  <c r="N70" i="16"/>
  <c r="K97" i="16"/>
  <c r="K71" i="16"/>
  <c r="I73" i="16"/>
  <c r="E88" i="16"/>
  <c r="I77" i="16"/>
  <c r="H86" i="16"/>
  <c r="J88" i="16"/>
  <c r="F92" i="16"/>
  <c r="L94" i="16"/>
  <c r="H98" i="16"/>
  <c r="D71" i="16"/>
  <c r="K76" i="16"/>
  <c r="I86" i="16"/>
  <c r="E90" i="16"/>
  <c r="I94" i="16"/>
  <c r="H99" i="16"/>
  <c r="E71" i="16"/>
  <c r="H76" i="16"/>
  <c r="L84" i="16"/>
  <c r="L88" i="16"/>
  <c r="J94" i="16"/>
  <c r="J71" i="16"/>
  <c r="G86" i="16"/>
  <c r="I88" i="16"/>
  <c r="G94" i="16"/>
  <c r="K98" i="16"/>
  <c r="F88" i="16"/>
  <c r="K88" i="16"/>
  <c r="K92" i="16"/>
  <c r="H88" i="16"/>
  <c r="F71" i="16"/>
  <c r="I84" i="16"/>
  <c r="I92" i="16"/>
  <c r="F76" i="16"/>
  <c r="F84" i="16"/>
  <c r="L86" i="16"/>
  <c r="E89" i="16"/>
  <c r="J92" i="16"/>
  <c r="L98" i="16"/>
  <c r="H71" i="16"/>
  <c r="L99" i="16"/>
  <c r="L76" i="16"/>
  <c r="F86" i="16"/>
  <c r="H92" i="16"/>
  <c r="K90" i="16"/>
  <c r="K94" i="16"/>
  <c r="F99" i="16"/>
  <c r="D70" i="16"/>
  <c r="H82" i="16"/>
  <c r="I93" i="16"/>
  <c r="G95" i="16"/>
  <c r="H67" i="16"/>
  <c r="I70" i="16"/>
  <c r="E82" i="16"/>
  <c r="H95" i="16"/>
  <c r="E67" i="16"/>
  <c r="J70" i="16"/>
  <c r="F74" i="16"/>
  <c r="L96" i="16"/>
  <c r="G70" i="16"/>
  <c r="G74" i="16"/>
  <c r="F95" i="16"/>
  <c r="G67" i="16"/>
  <c r="H70" i="16"/>
  <c r="D74" i="16"/>
  <c r="L82" i="16"/>
  <c r="K95" i="16"/>
  <c r="L67" i="16"/>
  <c r="I82" i="16"/>
  <c r="J89" i="16"/>
  <c r="L95" i="16"/>
  <c r="I67" i="16"/>
  <c r="J74" i="16"/>
  <c r="E95" i="16"/>
  <c r="F67" i="16"/>
  <c r="K70" i="16"/>
  <c r="K74" i="16"/>
  <c r="J95" i="16"/>
  <c r="K67" i="16"/>
  <c r="H74" i="16"/>
  <c r="G83" i="16"/>
  <c r="F96" i="16"/>
  <c r="H83" i="16"/>
  <c r="F93" i="16"/>
  <c r="G96" i="16"/>
  <c r="F82" i="16"/>
  <c r="I95" i="16"/>
  <c r="E96" i="16"/>
  <c r="K75" i="16"/>
  <c r="G87" i="16"/>
  <c r="L90" i="16"/>
  <c r="E66" i="16"/>
  <c r="I78" i="16"/>
  <c r="D83" i="16"/>
  <c r="H87" i="16"/>
  <c r="H91" i="16"/>
  <c r="J66" i="16"/>
  <c r="H68" i="16"/>
  <c r="I75" i="16"/>
  <c r="F78" i="16"/>
  <c r="I91" i="16"/>
  <c r="G66" i="16"/>
  <c r="E68" i="16"/>
  <c r="F87" i="16"/>
  <c r="G90" i="16"/>
  <c r="H66" i="16"/>
  <c r="D66" i="16"/>
  <c r="I97" i="16"/>
  <c r="K68" i="16"/>
  <c r="J73" i="16"/>
  <c r="H75" i="16"/>
  <c r="F77" i="16"/>
  <c r="L83" i="16"/>
  <c r="I90" i="16"/>
  <c r="J97" i="16"/>
  <c r="D72" i="16"/>
  <c r="L80" i="16"/>
  <c r="I83" i="16"/>
  <c r="F90" i="16"/>
  <c r="E72" i="16"/>
  <c r="F75" i="16"/>
  <c r="G78" i="16"/>
  <c r="E80" i="16"/>
  <c r="F83" i="16"/>
  <c r="F91" i="16"/>
  <c r="F68" i="16"/>
  <c r="H78" i="16"/>
  <c r="K83" i="16"/>
  <c r="D90" i="16"/>
  <c r="K91" i="16"/>
  <c r="G75" i="16"/>
  <c r="L78" i="16"/>
  <c r="H90" i="16"/>
  <c r="L75" i="16"/>
  <c r="E78" i="16"/>
  <c r="G84" i="16"/>
  <c r="D87" i="16"/>
  <c r="D91" i="16"/>
  <c r="F66" i="16"/>
  <c r="D68" i="16"/>
  <c r="H72" i="16"/>
  <c r="E75" i="16"/>
  <c r="K81" i="16"/>
  <c r="H84" i="16"/>
  <c r="I87" i="16"/>
  <c r="J83" i="16"/>
  <c r="J91" i="16"/>
  <c r="E100" i="16"/>
  <c r="D100" i="16"/>
  <c r="J98" i="16"/>
  <c r="M100" i="8"/>
  <c r="M98" i="8"/>
  <c r="M94" i="8"/>
  <c r="M90" i="8"/>
  <c r="M88" i="8"/>
  <c r="M86" i="8"/>
  <c r="M84" i="8"/>
  <c r="M82" i="8"/>
  <c r="M78" i="8"/>
  <c r="M76" i="8"/>
  <c r="M74" i="8"/>
  <c r="M72" i="8"/>
  <c r="M70" i="8"/>
  <c r="M68" i="8"/>
  <c r="E85" i="16"/>
  <c r="J77" i="16"/>
  <c r="F81" i="16"/>
  <c r="J93" i="16"/>
  <c r="K69" i="16"/>
  <c r="G73" i="16"/>
  <c r="G89" i="16"/>
  <c r="K93" i="16"/>
  <c r="L73" i="16"/>
  <c r="H77" i="16"/>
  <c r="D81" i="16"/>
  <c r="L89" i="16"/>
  <c r="H93" i="16"/>
  <c r="H97" i="16"/>
  <c r="I85" i="16"/>
  <c r="F69" i="16"/>
  <c r="J81" i="16"/>
  <c r="F85" i="16"/>
  <c r="K73" i="16"/>
  <c r="G77" i="16"/>
  <c r="G85" i="16"/>
  <c r="K89" i="16"/>
  <c r="D69" i="16"/>
  <c r="L77" i="16"/>
  <c r="H81" i="16"/>
  <c r="D85" i="16"/>
  <c r="L93" i="16"/>
  <c r="L97" i="16"/>
  <c r="M99" i="8"/>
  <c r="M97" i="8"/>
  <c r="M93" i="8"/>
  <c r="M91" i="8"/>
  <c r="M89" i="8"/>
  <c r="M87" i="8"/>
  <c r="M85" i="8"/>
  <c r="M83" i="8"/>
  <c r="M81" i="8"/>
  <c r="M77" i="8"/>
  <c r="M75" i="8"/>
  <c r="M71" i="8"/>
  <c r="M69" i="8"/>
  <c r="E93" i="16"/>
  <c r="J69" i="16"/>
  <c r="F73" i="16"/>
  <c r="J85" i="16"/>
  <c r="F89" i="16"/>
  <c r="F97" i="16"/>
  <c r="K77" i="16"/>
  <c r="G81" i="16"/>
  <c r="K85" i="16"/>
  <c r="H69" i="16"/>
  <c r="D73" i="16"/>
  <c r="H85" i="16"/>
  <c r="D89" i="16"/>
  <c r="E69" i="16"/>
  <c r="G69" i="16"/>
  <c r="G93" i="16"/>
  <c r="G97" i="16"/>
  <c r="L69" i="16"/>
  <c r="H100" i="9"/>
  <c r="D100" i="9"/>
  <c r="G99" i="9"/>
  <c r="D99" i="9"/>
  <c r="K98" i="9"/>
  <c r="G98" i="9"/>
  <c r="J96" i="9"/>
  <c r="F96" i="9"/>
  <c r="K95" i="9"/>
  <c r="I94" i="9"/>
  <c r="E94" i="9"/>
  <c r="L92" i="9"/>
  <c r="H92" i="9"/>
  <c r="D92" i="9"/>
  <c r="D91" i="9"/>
  <c r="J90" i="9"/>
  <c r="F90" i="9"/>
  <c r="L89" i="9"/>
  <c r="G89" i="9"/>
  <c r="L88" i="9"/>
  <c r="H88" i="9"/>
  <c r="D88" i="9"/>
  <c r="D87" i="9"/>
  <c r="J86" i="9"/>
  <c r="F86" i="9"/>
  <c r="L85" i="9"/>
  <c r="G85" i="9"/>
  <c r="L84" i="9"/>
  <c r="H84" i="9"/>
  <c r="D84" i="9"/>
  <c r="D83" i="9"/>
  <c r="J82" i="9"/>
  <c r="F82" i="9"/>
  <c r="L81" i="9"/>
  <c r="G81" i="9"/>
  <c r="L80" i="9"/>
  <c r="H80" i="9"/>
  <c r="D80" i="9"/>
  <c r="D79" i="9"/>
  <c r="J78" i="9"/>
  <c r="F78" i="9"/>
  <c r="L77" i="9"/>
  <c r="G77" i="9"/>
  <c r="L76" i="9"/>
  <c r="H76" i="9"/>
  <c r="D76" i="9"/>
  <c r="D75" i="9"/>
  <c r="J74" i="9"/>
  <c r="F74" i="9"/>
  <c r="L73" i="9"/>
  <c r="G73" i="9"/>
  <c r="L72" i="9"/>
  <c r="H72" i="9"/>
  <c r="D72" i="9"/>
  <c r="D71" i="9"/>
  <c r="J70" i="9"/>
  <c r="F70" i="9"/>
  <c r="L69" i="9"/>
  <c r="G69" i="9"/>
  <c r="L68" i="9"/>
  <c r="H68" i="9"/>
  <c r="D68" i="9"/>
  <c r="D67" i="9"/>
  <c r="J66" i="9"/>
  <c r="F66" i="9"/>
  <c r="M177" i="8" l="1"/>
  <c r="M222" i="8" s="1"/>
  <c r="M154" i="8"/>
  <c r="M199" i="8" s="1"/>
  <c r="M161" i="8"/>
  <c r="M206" i="8" s="1"/>
  <c r="M179" i="8"/>
  <c r="M224" i="8" s="1"/>
  <c r="M156" i="8"/>
  <c r="M201" i="8" s="1"/>
  <c r="M174" i="8"/>
  <c r="M219" i="8" s="1"/>
  <c r="M163" i="8"/>
  <c r="M208" i="8" s="1"/>
  <c r="M183" i="8"/>
  <c r="M228" i="8" s="1"/>
  <c r="M158" i="8"/>
  <c r="M203" i="8" s="1"/>
  <c r="M176" i="8"/>
  <c r="M221" i="8" s="1"/>
  <c r="M155" i="8"/>
  <c r="M200" i="8" s="1"/>
  <c r="M167" i="8"/>
  <c r="M212" i="8" s="1"/>
  <c r="M185" i="8"/>
  <c r="M230" i="8" s="1"/>
  <c r="M160" i="8"/>
  <c r="M205" i="8" s="1"/>
  <c r="M180" i="8"/>
  <c r="M225" i="8" s="1"/>
  <c r="M169" i="8"/>
  <c r="M214" i="8" s="1"/>
  <c r="M162" i="8"/>
  <c r="M207" i="8" s="1"/>
  <c r="M184" i="8"/>
  <c r="M229" i="8" s="1"/>
  <c r="M157" i="8"/>
  <c r="M202" i="8" s="1"/>
  <c r="M172" i="8"/>
  <c r="M217" i="8" s="1"/>
  <c r="M171" i="8"/>
  <c r="M216" i="8" s="1"/>
  <c r="M164" i="8"/>
  <c r="M209" i="8" s="1"/>
  <c r="M186" i="8"/>
  <c r="M231" i="8" s="1"/>
  <c r="M173" i="8"/>
  <c r="M218" i="8" s="1"/>
  <c r="M168" i="8"/>
  <c r="M213" i="8" s="1"/>
  <c r="M175" i="8"/>
  <c r="M220" i="8" s="1"/>
  <c r="M170" i="8"/>
  <c r="M215" i="8" s="1"/>
  <c r="N101" i="9"/>
  <c r="M73" i="8"/>
  <c r="M101" i="16"/>
  <c r="M66" i="8"/>
  <c r="M92" i="8"/>
  <c r="N56" i="16"/>
  <c r="N272" i="39"/>
  <c r="M469" i="19"/>
  <c r="M433" i="19" s="1"/>
  <c r="M56" i="19" s="1"/>
  <c r="N101" i="16"/>
  <c r="M79" i="8"/>
  <c r="M95" i="8"/>
  <c r="M80" i="8"/>
  <c r="M96" i="8"/>
  <c r="M65" i="8"/>
  <c r="M56" i="16"/>
  <c r="L271" i="39"/>
  <c r="L231" i="39"/>
  <c r="M271" i="39"/>
  <c r="M231" i="39"/>
  <c r="G96" i="9"/>
  <c r="L99" i="9"/>
  <c r="L67" i="9"/>
  <c r="L75" i="9"/>
  <c r="L79" i="9"/>
  <c r="K82" i="9"/>
  <c r="G91" i="9"/>
  <c r="L91" i="9"/>
  <c r="F92" i="9"/>
  <c r="J92" i="9"/>
  <c r="G94" i="9"/>
  <c r="K94" i="9"/>
  <c r="E98" i="9"/>
  <c r="I98" i="9"/>
  <c r="K100" i="9"/>
  <c r="G86" i="9"/>
  <c r="H65" i="9"/>
  <c r="G66" i="9"/>
  <c r="K66" i="9"/>
  <c r="K67" i="9"/>
  <c r="E68" i="9"/>
  <c r="I68" i="9"/>
  <c r="H69" i="9"/>
  <c r="G70" i="9"/>
  <c r="K70" i="9"/>
  <c r="K71" i="9"/>
  <c r="E72" i="9"/>
  <c r="I72" i="9"/>
  <c r="H73" i="9"/>
  <c r="G74" i="9"/>
  <c r="K74" i="9"/>
  <c r="K75" i="9"/>
  <c r="E76" i="9"/>
  <c r="I76" i="9"/>
  <c r="H77" i="9"/>
  <c r="G78" i="9"/>
  <c r="K78" i="9"/>
  <c r="E80" i="9"/>
  <c r="I80" i="9"/>
  <c r="H81" i="9"/>
  <c r="G82" i="9"/>
  <c r="E84" i="9"/>
  <c r="H85" i="9"/>
  <c r="K86" i="9"/>
  <c r="K96" i="9"/>
  <c r="E66" i="9"/>
  <c r="I66" i="9"/>
  <c r="H67" i="9"/>
  <c r="G68" i="9"/>
  <c r="K68" i="9"/>
  <c r="E70" i="9"/>
  <c r="I70" i="9"/>
  <c r="H71" i="9"/>
  <c r="L71" i="9"/>
  <c r="G72" i="9"/>
  <c r="K72" i="9"/>
  <c r="E74" i="9"/>
  <c r="I74" i="9"/>
  <c r="H75" i="9"/>
  <c r="G76" i="9"/>
  <c r="K76" i="9"/>
  <c r="E78" i="9"/>
  <c r="H83" i="9"/>
  <c r="K85" i="9"/>
  <c r="G65" i="9"/>
  <c r="D66" i="9"/>
  <c r="H66" i="9"/>
  <c r="L66" i="9"/>
  <c r="G67" i="9"/>
  <c r="F68" i="9"/>
  <c r="J68" i="9"/>
  <c r="D69" i="9"/>
  <c r="D70" i="9"/>
  <c r="H70" i="9"/>
  <c r="L70" i="9"/>
  <c r="G71" i="9"/>
  <c r="F72" i="9"/>
  <c r="J72" i="9"/>
  <c r="D73" i="9"/>
  <c r="D74" i="9"/>
  <c r="H74" i="9"/>
  <c r="L74" i="9"/>
  <c r="G75" i="9"/>
  <c r="F76" i="9"/>
  <c r="J76" i="9"/>
  <c r="D77" i="9"/>
  <c r="D78" i="9"/>
  <c r="H78" i="9"/>
  <c r="L78" i="9"/>
  <c r="G79" i="9"/>
  <c r="F80" i="9"/>
  <c r="J80" i="9"/>
  <c r="D82" i="9"/>
  <c r="H82" i="9"/>
  <c r="L82" i="9"/>
  <c r="G83" i="9"/>
  <c r="L83" i="9"/>
  <c r="F84" i="9"/>
  <c r="J84" i="9"/>
  <c r="D85" i="9"/>
  <c r="D86" i="9"/>
  <c r="H86" i="9"/>
  <c r="L86" i="9"/>
  <c r="G87" i="9"/>
  <c r="L87" i="9"/>
  <c r="F88" i="9"/>
  <c r="J88" i="9"/>
  <c r="D89" i="9"/>
  <c r="D90" i="9"/>
  <c r="H90" i="9"/>
  <c r="L90" i="9"/>
  <c r="I84" i="9"/>
  <c r="K92" i="9"/>
  <c r="K69" i="9"/>
  <c r="K73" i="9"/>
  <c r="K77" i="9"/>
  <c r="I78" i="9"/>
  <c r="H79" i="9"/>
  <c r="G80" i="9"/>
  <c r="K80" i="9"/>
  <c r="K81" i="9"/>
  <c r="E82" i="9"/>
  <c r="I82" i="9"/>
  <c r="G84" i="9"/>
  <c r="K84" i="9"/>
  <c r="E86" i="9"/>
  <c r="I86" i="9"/>
  <c r="H87" i="9"/>
  <c r="G88" i="9"/>
  <c r="K88" i="9"/>
  <c r="K89" i="9"/>
  <c r="E90" i="9"/>
  <c r="I90" i="9"/>
  <c r="H91" i="9"/>
  <c r="G92" i="9"/>
  <c r="G100" i="9"/>
  <c r="L65" i="9"/>
  <c r="H99" i="9"/>
  <c r="D81" i="9"/>
  <c r="K79" i="9"/>
  <c r="K83" i="9"/>
  <c r="K87" i="9"/>
  <c r="E88" i="9"/>
  <c r="I88" i="9"/>
  <c r="H89" i="9"/>
  <c r="G90" i="9"/>
  <c r="K90" i="9"/>
  <c r="K91" i="9"/>
  <c r="E92" i="9"/>
  <c r="I92" i="9"/>
  <c r="K93" i="9"/>
  <c r="F94" i="9"/>
  <c r="J94" i="9"/>
  <c r="G97" i="9"/>
  <c r="D98" i="9"/>
  <c r="H98" i="9"/>
  <c r="L98" i="9"/>
  <c r="E100" i="9"/>
  <c r="G95" i="9"/>
  <c r="D96" i="9"/>
  <c r="H96" i="9"/>
  <c r="L96" i="9"/>
  <c r="K99" i="9"/>
  <c r="F100" i="9"/>
  <c r="G93" i="9"/>
  <c r="D94" i="9"/>
  <c r="H94" i="9"/>
  <c r="L94" i="9"/>
  <c r="E96" i="9"/>
  <c r="I96" i="9"/>
  <c r="K97" i="9"/>
  <c r="F98" i="9"/>
  <c r="J98" i="9"/>
  <c r="L100" i="9"/>
  <c r="J100" i="9"/>
  <c r="D93" i="9"/>
  <c r="L93" i="9"/>
  <c r="H95" i="9"/>
  <c r="L95" i="9"/>
  <c r="D97" i="9"/>
  <c r="H97" i="9"/>
  <c r="L97" i="9"/>
  <c r="F67" i="9"/>
  <c r="J67" i="9"/>
  <c r="F69" i="9"/>
  <c r="J69" i="9"/>
  <c r="F71" i="9"/>
  <c r="J71" i="9"/>
  <c r="F73" i="9"/>
  <c r="J73" i="9"/>
  <c r="F75" i="9"/>
  <c r="J75" i="9"/>
  <c r="F77" i="9"/>
  <c r="J77" i="9"/>
  <c r="F79" i="9"/>
  <c r="J79" i="9"/>
  <c r="F81" i="9"/>
  <c r="J81" i="9"/>
  <c r="F83" i="9"/>
  <c r="J83" i="9"/>
  <c r="F85" i="9"/>
  <c r="J85" i="9"/>
  <c r="F87" i="9"/>
  <c r="J87" i="9"/>
  <c r="F89" i="9"/>
  <c r="J89" i="9"/>
  <c r="F91" i="9"/>
  <c r="J91" i="9"/>
  <c r="F93" i="9"/>
  <c r="J93" i="9"/>
  <c r="F95" i="9"/>
  <c r="J95" i="9"/>
  <c r="F97" i="9"/>
  <c r="J97" i="9"/>
  <c r="F99" i="9"/>
  <c r="J99" i="9"/>
  <c r="M178" i="8" l="1"/>
  <c r="M223" i="8" s="1"/>
  <c r="M166" i="8"/>
  <c r="M211" i="8" s="1"/>
  <c r="M152" i="8"/>
  <c r="M197" i="8" s="1"/>
  <c r="M165" i="8"/>
  <c r="M210" i="8" s="1"/>
  <c r="M159" i="8"/>
  <c r="M204" i="8" s="1"/>
  <c r="M181" i="8"/>
  <c r="M226" i="8" s="1"/>
  <c r="M151" i="8"/>
  <c r="M182" i="8"/>
  <c r="M227" i="8" s="1"/>
  <c r="M272" i="39"/>
  <c r="L469" i="19"/>
  <c r="L433" i="19" s="1"/>
  <c r="L56" i="19" s="1"/>
  <c r="M101" i="8"/>
  <c r="L272" i="39"/>
  <c r="K469" i="19"/>
  <c r="K433" i="19" s="1"/>
  <c r="K56" i="19" s="1"/>
  <c r="M56" i="8"/>
  <c r="I93" i="9"/>
  <c r="I71" i="9"/>
  <c r="E71" i="9"/>
  <c r="I67" i="9"/>
  <c r="I89" i="9"/>
  <c r="G101" i="9"/>
  <c r="E77" i="9"/>
  <c r="E87" i="9"/>
  <c r="I95" i="9"/>
  <c r="E93" i="9"/>
  <c r="H93" i="9"/>
  <c r="L56" i="9"/>
  <c r="K65" i="9"/>
  <c r="K56" i="9"/>
  <c r="I85" i="9"/>
  <c r="I77" i="9"/>
  <c r="I73" i="9"/>
  <c r="I69" i="9"/>
  <c r="E83" i="9"/>
  <c r="E67" i="9"/>
  <c r="G56" i="9"/>
  <c r="E69" i="9"/>
  <c r="I97" i="9"/>
  <c r="E95" i="9"/>
  <c r="I99" i="9"/>
  <c r="I91" i="9"/>
  <c r="L101" i="9"/>
  <c r="E89" i="9"/>
  <c r="E81" i="9"/>
  <c r="E73" i="9"/>
  <c r="I81" i="9"/>
  <c r="D65" i="9"/>
  <c r="E79" i="9"/>
  <c r="I83" i="9"/>
  <c r="F65" i="9"/>
  <c r="F56" i="9"/>
  <c r="E85" i="9"/>
  <c r="J56" i="9"/>
  <c r="J65" i="9"/>
  <c r="E97" i="9"/>
  <c r="E99" i="9"/>
  <c r="I100" i="9"/>
  <c r="E91" i="9"/>
  <c r="I75" i="9"/>
  <c r="D95" i="9"/>
  <c r="E75" i="9"/>
  <c r="I79" i="9"/>
  <c r="I87" i="9"/>
  <c r="M187" i="8" l="1"/>
  <c r="M196" i="8"/>
  <c r="F101" i="9"/>
  <c r="J101" i="9"/>
  <c r="K101" i="9"/>
  <c r="H101" i="9"/>
  <c r="H56" i="9"/>
  <c r="E65" i="9"/>
  <c r="E56" i="9"/>
  <c r="D56" i="9"/>
  <c r="D101" i="9"/>
  <c r="I65" i="9"/>
  <c r="I56" i="9"/>
  <c r="E101" i="9" l="1"/>
  <c r="I101" i="9"/>
  <c r="N89" i="15"/>
  <c r="N91" i="15"/>
  <c r="N79" i="15"/>
  <c r="N85" i="15"/>
  <c r="N78" i="15"/>
  <c r="N82" i="15"/>
  <c r="N66" i="15"/>
  <c r="N97" i="15"/>
  <c r="N84" i="15"/>
  <c r="N80" i="15"/>
  <c r="N73" i="15"/>
  <c r="N67" i="15"/>
  <c r="N69" i="15"/>
  <c r="D56" i="11"/>
  <c r="E56" i="11"/>
  <c r="N68" i="15" l="1"/>
  <c r="N71" i="15"/>
  <c r="N77" i="15"/>
  <c r="N81" i="15"/>
  <c r="N72" i="15"/>
  <c r="N70" i="15"/>
  <c r="N83" i="15"/>
  <c r="N76" i="15"/>
  <c r="N87" i="15"/>
  <c r="N96" i="15"/>
  <c r="N65" i="15"/>
  <c r="N92" i="15"/>
  <c r="N93" i="15"/>
  <c r="N90" i="15"/>
  <c r="N100" i="15"/>
  <c r="N98" i="15"/>
  <c r="N99" i="15"/>
  <c r="N88" i="15"/>
  <c r="N75" i="15"/>
  <c r="N74" i="15"/>
  <c r="N94" i="15"/>
  <c r="N95" i="15"/>
  <c r="N86" i="15"/>
  <c r="L56" i="16"/>
  <c r="K56" i="16"/>
  <c r="J56" i="16"/>
  <c r="I56" i="16"/>
  <c r="H56" i="16"/>
  <c r="G56" i="16"/>
  <c r="F56" i="16"/>
  <c r="E56" i="16"/>
  <c r="D56" i="16"/>
  <c r="N56" i="15" l="1"/>
  <c r="N101" i="15"/>
  <c r="E100" i="11"/>
  <c r="D100" i="11"/>
  <c r="E99" i="11"/>
  <c r="D99" i="11"/>
  <c r="E98" i="11"/>
  <c r="D98" i="11"/>
  <c r="E97" i="11"/>
  <c r="D97" i="11"/>
  <c r="E96" i="11"/>
  <c r="D96" i="11"/>
  <c r="E95" i="11"/>
  <c r="D95" i="11"/>
  <c r="E94" i="11"/>
  <c r="D94" i="11"/>
  <c r="E93" i="11"/>
  <c r="D93" i="11"/>
  <c r="E92" i="11"/>
  <c r="D92" i="11"/>
  <c r="E91" i="11"/>
  <c r="D91" i="11"/>
  <c r="E90" i="11"/>
  <c r="D90" i="11"/>
  <c r="E89" i="11"/>
  <c r="D89" i="11"/>
  <c r="E88" i="11"/>
  <c r="D88" i="11"/>
  <c r="E87" i="11"/>
  <c r="D87" i="11"/>
  <c r="E86" i="11"/>
  <c r="D86" i="11"/>
  <c r="E85" i="11"/>
  <c r="D85" i="11"/>
  <c r="E84" i="11"/>
  <c r="D84" i="11"/>
  <c r="E83" i="11"/>
  <c r="D83" i="11"/>
  <c r="E82" i="11"/>
  <c r="D82" i="11"/>
  <c r="E81" i="11"/>
  <c r="D81" i="11"/>
  <c r="E80" i="11"/>
  <c r="D80" i="11"/>
  <c r="E79" i="11"/>
  <c r="D79" i="11"/>
  <c r="E78" i="11"/>
  <c r="D78" i="11"/>
  <c r="E77" i="11"/>
  <c r="D77" i="11"/>
  <c r="E76" i="11"/>
  <c r="D76" i="11"/>
  <c r="E75" i="11"/>
  <c r="D75" i="11"/>
  <c r="E74" i="11"/>
  <c r="D74" i="11"/>
  <c r="E73" i="11"/>
  <c r="D73" i="11"/>
  <c r="E72" i="11"/>
  <c r="D72" i="11"/>
  <c r="E71" i="11"/>
  <c r="D71" i="11"/>
  <c r="E70" i="11"/>
  <c r="D70" i="11"/>
  <c r="E69" i="11"/>
  <c r="D69" i="11"/>
  <c r="E68" i="11"/>
  <c r="D68" i="11"/>
  <c r="E67" i="11"/>
  <c r="D67" i="11"/>
  <c r="D66" i="11"/>
  <c r="E65" i="11"/>
  <c r="D65"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D101" i="11" l="1"/>
  <c r="E101" i="11"/>
  <c r="F56" i="11"/>
  <c r="F65" i="11"/>
  <c r="G56" i="13"/>
  <c r="F56" i="13"/>
  <c r="H56" i="13"/>
  <c r="L100" i="11"/>
  <c r="G100" i="11"/>
  <c r="L99" i="11"/>
  <c r="J99" i="11"/>
  <c r="H99" i="11"/>
  <c r="L98" i="11"/>
  <c r="G98" i="11"/>
  <c r="L97" i="11"/>
  <c r="J97" i="11"/>
  <c r="H97" i="11"/>
  <c r="L96" i="11"/>
  <c r="G96" i="11"/>
  <c r="L95" i="11"/>
  <c r="J95" i="11"/>
  <c r="H95" i="11"/>
  <c r="L94" i="11"/>
  <c r="G94" i="11"/>
  <c r="L93" i="11"/>
  <c r="J93" i="11"/>
  <c r="H93" i="11"/>
  <c r="L92" i="11"/>
  <c r="G92" i="11"/>
  <c r="L91" i="11"/>
  <c r="J91" i="11"/>
  <c r="H91" i="11"/>
  <c r="L90" i="11"/>
  <c r="I90" i="11"/>
  <c r="G90" i="11"/>
  <c r="L89" i="11"/>
  <c r="J89" i="11"/>
  <c r="H89" i="11"/>
  <c r="L88" i="11"/>
  <c r="K88" i="11"/>
  <c r="I88" i="11"/>
  <c r="G88" i="11"/>
  <c r="L87" i="11"/>
  <c r="J87" i="11"/>
  <c r="H87" i="11"/>
  <c r="L86" i="11"/>
  <c r="K86" i="11"/>
  <c r="I86" i="11"/>
  <c r="G86" i="11"/>
  <c r="L85" i="11"/>
  <c r="J85" i="11"/>
  <c r="H85" i="11"/>
  <c r="L84" i="11"/>
  <c r="K84" i="11"/>
  <c r="I84" i="11"/>
  <c r="G84" i="11"/>
  <c r="L83" i="11"/>
  <c r="J83" i="11"/>
  <c r="H83" i="11"/>
  <c r="L82" i="11"/>
  <c r="K82" i="11"/>
  <c r="I82" i="11"/>
  <c r="G82" i="11"/>
  <c r="L81" i="11"/>
  <c r="J81" i="11"/>
  <c r="H81" i="11"/>
  <c r="L80" i="11"/>
  <c r="K80" i="11"/>
  <c r="I80" i="11"/>
  <c r="G80" i="11"/>
  <c r="L79" i="11"/>
  <c r="J79" i="11"/>
  <c r="H79" i="11"/>
  <c r="L78" i="11"/>
  <c r="K78" i="11"/>
  <c r="I78" i="11"/>
  <c r="G78" i="11"/>
  <c r="L77" i="11"/>
  <c r="J77" i="11"/>
  <c r="H77" i="11"/>
  <c r="L76" i="11"/>
  <c r="K76" i="11"/>
  <c r="I76" i="11"/>
  <c r="G76" i="11"/>
  <c r="L75" i="11"/>
  <c r="J75" i="11"/>
  <c r="H75" i="11"/>
  <c r="L74" i="11"/>
  <c r="K74" i="11"/>
  <c r="I74" i="11"/>
  <c r="G74" i="11"/>
  <c r="L73" i="11"/>
  <c r="J73" i="11"/>
  <c r="H73" i="11"/>
  <c r="L72" i="11"/>
  <c r="K72" i="11"/>
  <c r="I72" i="11"/>
  <c r="G72" i="11"/>
  <c r="L71" i="11"/>
  <c r="J71" i="11"/>
  <c r="H71" i="11"/>
  <c r="L70" i="11"/>
  <c r="K70" i="11"/>
  <c r="I70" i="11"/>
  <c r="G70" i="11"/>
  <c r="L69" i="11"/>
  <c r="J69" i="11"/>
  <c r="H69" i="11"/>
  <c r="L68" i="11"/>
  <c r="K68" i="11"/>
  <c r="I68" i="11"/>
  <c r="G68" i="11"/>
  <c r="L67" i="11"/>
  <c r="J67" i="11"/>
  <c r="H67" i="11"/>
  <c r="L66" i="11"/>
  <c r="K66" i="11"/>
  <c r="I66" i="11"/>
  <c r="G66" i="11"/>
  <c r="L65" i="11"/>
  <c r="J65" i="11"/>
  <c r="H65" i="11"/>
  <c r="F101" i="11" l="1"/>
  <c r="K56" i="13"/>
  <c r="F66" i="8"/>
  <c r="J66" i="8"/>
  <c r="F65" i="8"/>
  <c r="F151" i="8" s="1"/>
  <c r="J65" i="8"/>
  <c r="D66" i="8"/>
  <c r="H66" i="8"/>
  <c r="L66" i="8"/>
  <c r="D67" i="8"/>
  <c r="D153" i="8" s="1"/>
  <c r="G67" i="8"/>
  <c r="L67" i="8"/>
  <c r="F68" i="8"/>
  <c r="I68" i="8"/>
  <c r="D69" i="8"/>
  <c r="H69" i="8"/>
  <c r="L69" i="8"/>
  <c r="F70" i="8"/>
  <c r="F156" i="8" s="1"/>
  <c r="J70" i="8"/>
  <c r="D71" i="8"/>
  <c r="D157" i="8" s="1"/>
  <c r="G71" i="8"/>
  <c r="L71" i="8"/>
  <c r="F72" i="8"/>
  <c r="F158" i="8" s="1"/>
  <c r="J72" i="8"/>
  <c r="D73" i="8"/>
  <c r="D159" i="8" s="1"/>
  <c r="H73" i="8"/>
  <c r="L73" i="8"/>
  <c r="F74" i="8"/>
  <c r="F160" i="8" s="1"/>
  <c r="J74" i="8"/>
  <c r="D75" i="8"/>
  <c r="D161" i="8" s="1"/>
  <c r="G75" i="8"/>
  <c r="L75" i="8"/>
  <c r="E76" i="8"/>
  <c r="J76" i="8"/>
  <c r="D77" i="8"/>
  <c r="H77" i="8"/>
  <c r="L77" i="8"/>
  <c r="F78" i="8"/>
  <c r="F164" i="8" s="1"/>
  <c r="J78" i="8"/>
  <c r="D79" i="8"/>
  <c r="D165" i="8" s="1"/>
  <c r="H79" i="8"/>
  <c r="K79" i="8"/>
  <c r="F80" i="8"/>
  <c r="F166" i="8" s="1"/>
  <c r="J80" i="8"/>
  <c r="D81" i="8"/>
  <c r="H81" i="8"/>
  <c r="L81" i="8"/>
  <c r="F82" i="8"/>
  <c r="J82" i="8"/>
  <c r="D83" i="8"/>
  <c r="D169" i="8" s="1"/>
  <c r="H83" i="8"/>
  <c r="K83" i="8"/>
  <c r="E84" i="8"/>
  <c r="E170" i="8" s="1"/>
  <c r="J84" i="8"/>
  <c r="D85" i="8"/>
  <c r="H85" i="8"/>
  <c r="L85" i="8"/>
  <c r="F86" i="8"/>
  <c r="F172" i="8" s="1"/>
  <c r="J86" i="8"/>
  <c r="D87" i="8"/>
  <c r="D173" i="8" s="1"/>
  <c r="H87" i="8"/>
  <c r="K87" i="8"/>
  <c r="E88" i="8"/>
  <c r="E174" i="8" s="1"/>
  <c r="J88" i="8"/>
  <c r="D89" i="8"/>
  <c r="D175" i="8" s="1"/>
  <c r="H89" i="8"/>
  <c r="L89" i="8"/>
  <c r="F90" i="8"/>
  <c r="J90" i="8"/>
  <c r="D91" i="8"/>
  <c r="G91" i="8"/>
  <c r="L91" i="8"/>
  <c r="E92" i="8"/>
  <c r="J92" i="8"/>
  <c r="D93" i="8"/>
  <c r="H93" i="8"/>
  <c r="L93" i="8"/>
  <c r="F94" i="8"/>
  <c r="J94" i="8"/>
  <c r="D95" i="8"/>
  <c r="H95" i="8"/>
  <c r="K95" i="8"/>
  <c r="F96" i="8"/>
  <c r="F182" i="8" s="1"/>
  <c r="J96" i="8"/>
  <c r="D97" i="8"/>
  <c r="D183" i="8" s="1"/>
  <c r="H97" i="8"/>
  <c r="L97" i="8"/>
  <c r="F98" i="8"/>
  <c r="J98" i="8"/>
  <c r="D99" i="8"/>
  <c r="D185" i="8" s="1"/>
  <c r="G99" i="8"/>
  <c r="L99" i="8"/>
  <c r="F100" i="8"/>
  <c r="I100" i="8"/>
  <c r="F67" i="8"/>
  <c r="F153" i="8" s="1"/>
  <c r="J67" i="8"/>
  <c r="D68" i="8"/>
  <c r="H68" i="8"/>
  <c r="L68" i="8"/>
  <c r="F69" i="8"/>
  <c r="J69" i="8"/>
  <c r="D70" i="8"/>
  <c r="D156" i="8" s="1"/>
  <c r="H70" i="8"/>
  <c r="L70" i="8"/>
  <c r="F71" i="8"/>
  <c r="F157" i="8" s="1"/>
  <c r="J71" i="8"/>
  <c r="D72" i="8"/>
  <c r="D158" i="8" s="1"/>
  <c r="H72" i="8"/>
  <c r="L72" i="8"/>
  <c r="F73" i="8"/>
  <c r="F159" i="8" s="1"/>
  <c r="J73" i="8"/>
  <c r="D74" i="8"/>
  <c r="D160" i="8" s="1"/>
  <c r="H74" i="8"/>
  <c r="L74" i="8"/>
  <c r="F75" i="8"/>
  <c r="F161" i="8" s="1"/>
  <c r="J75" i="8"/>
  <c r="D76" i="8"/>
  <c r="H76" i="8"/>
  <c r="L76" i="8"/>
  <c r="F77" i="8"/>
  <c r="J77" i="8"/>
  <c r="D78" i="8"/>
  <c r="D164" i="8" s="1"/>
  <c r="H78" i="8"/>
  <c r="L78" i="8"/>
  <c r="F79" i="8"/>
  <c r="F165" i="8" s="1"/>
  <c r="J79" i="8"/>
  <c r="D80" i="8"/>
  <c r="D166" i="8" s="1"/>
  <c r="H80" i="8"/>
  <c r="L80" i="8"/>
  <c r="F81" i="8"/>
  <c r="J81" i="8"/>
  <c r="D82" i="8"/>
  <c r="H82" i="8"/>
  <c r="L82" i="8"/>
  <c r="F83" i="8"/>
  <c r="F169" i="8" s="1"/>
  <c r="J83" i="8"/>
  <c r="D84" i="8"/>
  <c r="D170" i="8" s="1"/>
  <c r="H84" i="8"/>
  <c r="L84" i="8"/>
  <c r="F85" i="8"/>
  <c r="J85" i="8"/>
  <c r="D86" i="8"/>
  <c r="D172" i="8" s="1"/>
  <c r="H86" i="8"/>
  <c r="L86" i="8"/>
  <c r="F87" i="8"/>
  <c r="F173" i="8" s="1"/>
  <c r="J87" i="8"/>
  <c r="D88" i="8"/>
  <c r="D174" i="8" s="1"/>
  <c r="H88" i="8"/>
  <c r="L88" i="8"/>
  <c r="F89" i="8"/>
  <c r="F175" i="8" s="1"/>
  <c r="J89" i="8"/>
  <c r="D90" i="8"/>
  <c r="H90" i="8"/>
  <c r="L90" i="8"/>
  <c r="F91" i="8"/>
  <c r="J91" i="8"/>
  <c r="D92" i="8"/>
  <c r="H92" i="8"/>
  <c r="L92" i="8"/>
  <c r="F93" i="8"/>
  <c r="J93" i="8"/>
  <c r="D94" i="8"/>
  <c r="H94" i="8"/>
  <c r="L94" i="8"/>
  <c r="F95" i="8"/>
  <c r="J95" i="8"/>
  <c r="D96" i="8"/>
  <c r="H96" i="8"/>
  <c r="L96" i="8"/>
  <c r="F97" i="8"/>
  <c r="F183" i="8" s="1"/>
  <c r="J97" i="8"/>
  <c r="D98" i="8"/>
  <c r="H98" i="8"/>
  <c r="L98" i="8"/>
  <c r="F99" i="8"/>
  <c r="F185" i="8" s="1"/>
  <c r="J99" i="8"/>
  <c r="D100" i="8"/>
  <c r="H100" i="8"/>
  <c r="L100" i="8"/>
  <c r="G86" i="8"/>
  <c r="K94" i="8"/>
  <c r="E65" i="8"/>
  <c r="E151" i="8" s="1"/>
  <c r="I65" i="8"/>
  <c r="G66" i="8"/>
  <c r="K66" i="8"/>
  <c r="E67" i="8"/>
  <c r="E153" i="8" s="1"/>
  <c r="I67" i="8"/>
  <c r="G68" i="8"/>
  <c r="K68" i="8"/>
  <c r="E69" i="8"/>
  <c r="I69" i="8"/>
  <c r="K70" i="8"/>
  <c r="E71" i="8"/>
  <c r="E157" i="8" s="1"/>
  <c r="I71" i="8"/>
  <c r="G72" i="8"/>
  <c r="K72" i="8"/>
  <c r="E73" i="8"/>
  <c r="E159" i="8" s="1"/>
  <c r="I73" i="8"/>
  <c r="G74" i="8"/>
  <c r="K74" i="8"/>
  <c r="G76" i="8"/>
  <c r="K76" i="8"/>
  <c r="E77" i="8"/>
  <c r="I77" i="8"/>
  <c r="G78" i="8"/>
  <c r="G80" i="8"/>
  <c r="K80" i="8"/>
  <c r="E81" i="8"/>
  <c r="I81" i="8"/>
  <c r="G82" i="8"/>
  <c r="K82" i="8"/>
  <c r="E83" i="8"/>
  <c r="E169" i="8" s="1"/>
  <c r="G84" i="8"/>
  <c r="K84" i="8"/>
  <c r="E85" i="8"/>
  <c r="I85" i="8"/>
  <c r="K86" i="8"/>
  <c r="G88" i="8"/>
  <c r="K88" i="8"/>
  <c r="E89" i="8"/>
  <c r="E175" i="8" s="1"/>
  <c r="I89" i="8"/>
  <c r="G90" i="8"/>
  <c r="K90" i="8"/>
  <c r="E91" i="8"/>
  <c r="G92" i="8"/>
  <c r="K92" i="8"/>
  <c r="E93" i="8"/>
  <c r="I93" i="8"/>
  <c r="G94" i="8"/>
  <c r="G96" i="8"/>
  <c r="K96" i="8"/>
  <c r="E97" i="8"/>
  <c r="E183" i="8" s="1"/>
  <c r="I97" i="8"/>
  <c r="G98" i="8"/>
  <c r="K98" i="8"/>
  <c r="E99" i="8"/>
  <c r="E185" i="8" s="1"/>
  <c r="G100" i="8"/>
  <c r="K100" i="8"/>
  <c r="G70" i="8"/>
  <c r="K78" i="8"/>
  <c r="L56" i="13"/>
  <c r="E75" i="8"/>
  <c r="E161" i="8" s="1"/>
  <c r="I75" i="8"/>
  <c r="E79" i="8"/>
  <c r="E165" i="8" s="1"/>
  <c r="I79" i="8"/>
  <c r="I83" i="8"/>
  <c r="E87" i="8"/>
  <c r="E173" i="8" s="1"/>
  <c r="I87" i="8"/>
  <c r="I91" i="8"/>
  <c r="E95" i="8"/>
  <c r="I95" i="8"/>
  <c r="I99" i="8"/>
  <c r="G65" i="8"/>
  <c r="K65" i="8"/>
  <c r="E66" i="8"/>
  <c r="I66" i="8"/>
  <c r="G69" i="8"/>
  <c r="K69" i="8"/>
  <c r="E70" i="8"/>
  <c r="E156" i="8" s="1"/>
  <c r="I70" i="8"/>
  <c r="G73" i="8"/>
  <c r="K73" i="8"/>
  <c r="E74" i="8"/>
  <c r="E160" i="8" s="1"/>
  <c r="I74" i="8"/>
  <c r="G77" i="8"/>
  <c r="K77" i="8"/>
  <c r="E78" i="8"/>
  <c r="E164" i="8" s="1"/>
  <c r="I78" i="8"/>
  <c r="G81" i="8"/>
  <c r="K81" i="8"/>
  <c r="E82" i="8"/>
  <c r="I82" i="8"/>
  <c r="G85" i="8"/>
  <c r="K85" i="8"/>
  <c r="E86" i="8"/>
  <c r="E172" i="8" s="1"/>
  <c r="I86" i="8"/>
  <c r="G89" i="8"/>
  <c r="K89" i="8"/>
  <c r="E90" i="8"/>
  <c r="I90" i="8"/>
  <c r="G93" i="8"/>
  <c r="K93" i="8"/>
  <c r="E94" i="8"/>
  <c r="I94" i="8"/>
  <c r="G97" i="8"/>
  <c r="K97" i="8"/>
  <c r="E98" i="8"/>
  <c r="I98" i="8"/>
  <c r="H65" i="8"/>
  <c r="L65" i="8"/>
  <c r="E68" i="8"/>
  <c r="I72" i="8"/>
  <c r="I76" i="8"/>
  <c r="E80" i="8"/>
  <c r="E166" i="8" s="1"/>
  <c r="I84" i="8"/>
  <c r="I88" i="8"/>
  <c r="I92" i="8"/>
  <c r="E96" i="8"/>
  <c r="E182" i="8" s="1"/>
  <c r="I56" i="13"/>
  <c r="K67" i="8"/>
  <c r="J68" i="8"/>
  <c r="K71" i="8"/>
  <c r="K75" i="8"/>
  <c r="F76" i="8"/>
  <c r="G79" i="8"/>
  <c r="G83" i="8"/>
  <c r="F84" i="8"/>
  <c r="F170" i="8" s="1"/>
  <c r="G87" i="8"/>
  <c r="F88" i="8"/>
  <c r="F174" i="8" s="1"/>
  <c r="K91" i="8"/>
  <c r="F92" i="8"/>
  <c r="G95" i="8"/>
  <c r="K99" i="8"/>
  <c r="J100" i="8"/>
  <c r="J56" i="13"/>
  <c r="H67" i="8"/>
  <c r="H71" i="8"/>
  <c r="H75" i="8"/>
  <c r="L79" i="8"/>
  <c r="L83" i="8"/>
  <c r="L87" i="8"/>
  <c r="H91" i="8"/>
  <c r="L95" i="8"/>
  <c r="H99" i="8"/>
  <c r="E72" i="8"/>
  <c r="E158" i="8" s="1"/>
  <c r="I80" i="8"/>
  <c r="I96" i="8"/>
  <c r="E100" i="8"/>
  <c r="L56" i="11"/>
  <c r="K90" i="11"/>
  <c r="J90" i="11"/>
  <c r="I92" i="11"/>
  <c r="H92" i="11"/>
  <c r="K94" i="11"/>
  <c r="J94" i="11"/>
  <c r="I96" i="11"/>
  <c r="H96" i="11"/>
  <c r="K98" i="11"/>
  <c r="J98" i="11"/>
  <c r="I100" i="11"/>
  <c r="H100" i="11"/>
  <c r="H68" i="11"/>
  <c r="H72" i="11"/>
  <c r="H76" i="11"/>
  <c r="H80" i="11"/>
  <c r="H84" i="11"/>
  <c r="H88" i="11"/>
  <c r="G65" i="11"/>
  <c r="K65" i="11"/>
  <c r="I67" i="11"/>
  <c r="G69" i="11"/>
  <c r="K69" i="11"/>
  <c r="I71" i="11"/>
  <c r="G73" i="11"/>
  <c r="K73" i="11"/>
  <c r="I75" i="11"/>
  <c r="G77" i="11"/>
  <c r="K77" i="11"/>
  <c r="I79" i="11"/>
  <c r="G81" i="11"/>
  <c r="K81" i="11"/>
  <c r="I83" i="11"/>
  <c r="G85" i="11"/>
  <c r="K85" i="11"/>
  <c r="I87" i="11"/>
  <c r="G89" i="11"/>
  <c r="K89" i="11"/>
  <c r="I91" i="11"/>
  <c r="G93" i="11"/>
  <c r="K93" i="11"/>
  <c r="I95" i="11"/>
  <c r="G97" i="11"/>
  <c r="K97" i="11"/>
  <c r="I99" i="11"/>
  <c r="J68" i="11"/>
  <c r="J72" i="11"/>
  <c r="J76" i="11"/>
  <c r="J80" i="11"/>
  <c r="J84" i="11"/>
  <c r="J88" i="11"/>
  <c r="K92" i="11"/>
  <c r="J92" i="11"/>
  <c r="I94" i="11"/>
  <c r="H94" i="11"/>
  <c r="K96" i="11"/>
  <c r="J96" i="11"/>
  <c r="I98" i="11"/>
  <c r="H98" i="11"/>
  <c r="K100" i="11"/>
  <c r="J100" i="11"/>
  <c r="H66" i="11"/>
  <c r="H70" i="11"/>
  <c r="H74" i="11"/>
  <c r="H78" i="11"/>
  <c r="H82" i="11"/>
  <c r="H86" i="11"/>
  <c r="H90" i="11"/>
  <c r="I65" i="11"/>
  <c r="G67" i="11"/>
  <c r="K67" i="11"/>
  <c r="I69" i="11"/>
  <c r="G71" i="11"/>
  <c r="K71" i="11"/>
  <c r="I73" i="11"/>
  <c r="G75" i="11"/>
  <c r="K75" i="11"/>
  <c r="I77" i="11"/>
  <c r="G79" i="11"/>
  <c r="K79" i="11"/>
  <c r="I81" i="11"/>
  <c r="G83" i="11"/>
  <c r="K83" i="11"/>
  <c r="I85" i="11"/>
  <c r="G87" i="11"/>
  <c r="K87" i="11"/>
  <c r="I89" i="11"/>
  <c r="G91" i="11"/>
  <c r="K91" i="11"/>
  <c r="I93" i="11"/>
  <c r="G95" i="11"/>
  <c r="K95" i="11"/>
  <c r="I97" i="11"/>
  <c r="G99" i="11"/>
  <c r="K99" i="11"/>
  <c r="J66" i="11"/>
  <c r="J70" i="11"/>
  <c r="J74" i="11"/>
  <c r="J78" i="11"/>
  <c r="J82" i="11"/>
  <c r="J86" i="11"/>
  <c r="K177" i="8" l="1"/>
  <c r="K222" i="8" s="1"/>
  <c r="K151" i="8"/>
  <c r="G166" i="8"/>
  <c r="G211" i="8" s="1"/>
  <c r="J181" i="8"/>
  <c r="J226" i="8" s="1"/>
  <c r="J170" i="8"/>
  <c r="J215" i="8" s="1"/>
  <c r="G175" i="8"/>
  <c r="G220" i="8" s="1"/>
  <c r="G186" i="8"/>
  <c r="G231" i="8" s="1"/>
  <c r="K154" i="8"/>
  <c r="K199" i="8" s="1"/>
  <c r="H173" i="8"/>
  <c r="H218" i="8" s="1"/>
  <c r="G157" i="8"/>
  <c r="G202" i="8" s="1"/>
  <c r="I180" i="8"/>
  <c r="I225" i="8" s="1"/>
  <c r="I156" i="8"/>
  <c r="I201" i="8" s="1"/>
  <c r="I179" i="8"/>
  <c r="I224" i="8" s="1"/>
  <c r="G154" i="8"/>
  <c r="G199" i="8" s="1"/>
  <c r="H174" i="8"/>
  <c r="H219" i="8" s="1"/>
  <c r="J161" i="8"/>
  <c r="J206" i="8" s="1"/>
  <c r="K169" i="8"/>
  <c r="K214" i="8" s="1"/>
  <c r="J166" i="8"/>
  <c r="J211" i="8" s="1"/>
  <c r="H163" i="8"/>
  <c r="H208" i="8" s="1"/>
  <c r="L153" i="8"/>
  <c r="L198" i="8" s="1"/>
  <c r="J152" i="8"/>
  <c r="J197" i="8" s="1"/>
  <c r="I166" i="8"/>
  <c r="I211" i="8" s="1"/>
  <c r="I169" i="8"/>
  <c r="I214" i="8" s="1"/>
  <c r="K173" i="8"/>
  <c r="K218" i="8" s="1"/>
  <c r="I162" i="8"/>
  <c r="I207" i="8" s="1"/>
  <c r="I165" i="8"/>
  <c r="I210" i="8" s="1"/>
  <c r="G164" i="8"/>
  <c r="G209" i="8" s="1"/>
  <c r="H168" i="8"/>
  <c r="H213" i="8" s="1"/>
  <c r="J155" i="8"/>
  <c r="J200" i="8" s="1"/>
  <c r="L179" i="8"/>
  <c r="L224" i="8" s="1"/>
  <c r="H185" i="8"/>
  <c r="H230" i="8" s="1"/>
  <c r="I158" i="8"/>
  <c r="I203" i="8" s="1"/>
  <c r="K158" i="8"/>
  <c r="K203" i="8" s="1"/>
  <c r="L164" i="8"/>
  <c r="L209" i="8" s="1"/>
  <c r="L170" i="8"/>
  <c r="L215" i="8" s="1"/>
  <c r="J156" i="8"/>
  <c r="J201" i="8" s="1"/>
  <c r="K175" i="8"/>
  <c r="K220" i="8" s="1"/>
  <c r="K186" i="8"/>
  <c r="K231" i="8" s="1"/>
  <c r="L168" i="8"/>
  <c r="L213" i="8" s="1"/>
  <c r="H157" i="8"/>
  <c r="H202" i="8" s="1"/>
  <c r="G167" i="8"/>
  <c r="G212" i="8" s="1"/>
  <c r="G173" i="8"/>
  <c r="G218" i="8" s="1"/>
  <c r="I164" i="8"/>
  <c r="I209" i="8" s="1"/>
  <c r="G172" i="8"/>
  <c r="G217" i="8" s="1"/>
  <c r="L185" i="8"/>
  <c r="L230" i="8" s="1"/>
  <c r="K184" i="8"/>
  <c r="K229" i="8" s="1"/>
  <c r="J183" i="8"/>
  <c r="J228" i="8" s="1"/>
  <c r="H177" i="8"/>
  <c r="H222" i="8" s="1"/>
  <c r="L151" i="8"/>
  <c r="L196" i="8" s="1"/>
  <c r="G184" i="8"/>
  <c r="G229" i="8" s="1"/>
  <c r="G174" i="8"/>
  <c r="G219" i="8" s="1"/>
  <c r="G168" i="8"/>
  <c r="G213" i="8" s="1"/>
  <c r="K162" i="8"/>
  <c r="K207" i="8" s="1"/>
  <c r="I157" i="8"/>
  <c r="I202" i="8" s="1"/>
  <c r="H186" i="8"/>
  <c r="H231" i="8" s="1"/>
  <c r="J173" i="8"/>
  <c r="J218" i="8" s="1"/>
  <c r="H170" i="8"/>
  <c r="H215" i="8" s="1"/>
  <c r="L160" i="8"/>
  <c r="L205" i="8" s="1"/>
  <c r="J157" i="8"/>
  <c r="J202" i="8" s="1"/>
  <c r="H154" i="8"/>
  <c r="H199" i="8" s="1"/>
  <c r="K181" i="8"/>
  <c r="K226" i="8" s="1"/>
  <c r="J178" i="8"/>
  <c r="J223" i="8" s="1"/>
  <c r="H175" i="8"/>
  <c r="H220" i="8" s="1"/>
  <c r="K165" i="8"/>
  <c r="K210" i="8" s="1"/>
  <c r="J162" i="8"/>
  <c r="J207" i="8" s="1"/>
  <c r="H159" i="8"/>
  <c r="H204" i="8" s="1"/>
  <c r="K157" i="8"/>
  <c r="K202" i="8" s="1"/>
  <c r="J165" i="8"/>
  <c r="J210" i="8" s="1"/>
  <c r="H183" i="8"/>
  <c r="H228" i="8" s="1"/>
  <c r="G183" i="8"/>
  <c r="G228" i="8" s="1"/>
  <c r="G180" i="8"/>
  <c r="G225" i="8" s="1"/>
  <c r="K180" i="8"/>
  <c r="K225" i="8" s="1"/>
  <c r="J171" i="8"/>
  <c r="J216" i="8" s="1"/>
  <c r="L203" i="8"/>
  <c r="L158" i="8"/>
  <c r="J176" i="8"/>
  <c r="J221" i="8" s="1"/>
  <c r="K153" i="8"/>
  <c r="K198" i="8" s="1"/>
  <c r="L180" i="8"/>
  <c r="L225" i="8" s="1"/>
  <c r="H158" i="8"/>
  <c r="H203" i="8" s="1"/>
  <c r="L181" i="8"/>
  <c r="L226" i="8" s="1"/>
  <c r="G158" i="8"/>
  <c r="G203" i="8" s="1"/>
  <c r="H209" i="8"/>
  <c r="H164" i="8"/>
  <c r="G185" i="8"/>
  <c r="G230" i="8" s="1"/>
  <c r="K171" i="8"/>
  <c r="K216" i="8" s="1"/>
  <c r="K155" i="8"/>
  <c r="K200" i="8" s="1"/>
  <c r="K178" i="8"/>
  <c r="K223" i="8" s="1"/>
  <c r="L173" i="8"/>
  <c r="L218" i="8" s="1"/>
  <c r="K185" i="8"/>
  <c r="K230" i="8" s="1"/>
  <c r="G210" i="8"/>
  <c r="G165" i="8"/>
  <c r="I178" i="8"/>
  <c r="I223" i="8" s="1"/>
  <c r="H151" i="8"/>
  <c r="G179" i="8"/>
  <c r="G224" i="8" s="1"/>
  <c r="G171" i="8"/>
  <c r="G216" i="8" s="1"/>
  <c r="G163" i="8"/>
  <c r="G208" i="8" s="1"/>
  <c r="G155" i="8"/>
  <c r="G200" i="8" s="1"/>
  <c r="I177" i="8"/>
  <c r="I222" i="8" s="1"/>
  <c r="I183" i="8"/>
  <c r="I228" i="8" s="1"/>
  <c r="G178" i="8"/>
  <c r="G223" i="8" s="1"/>
  <c r="K172" i="8"/>
  <c r="K217" i="8" s="1"/>
  <c r="I167" i="8"/>
  <c r="I212" i="8" s="1"/>
  <c r="G162" i="8"/>
  <c r="G207" i="8" s="1"/>
  <c r="K152" i="8"/>
  <c r="K197" i="8" s="1"/>
  <c r="L182" i="8"/>
  <c r="L227" i="8" s="1"/>
  <c r="J179" i="8"/>
  <c r="J224" i="8" s="1"/>
  <c r="H176" i="8"/>
  <c r="H221" i="8" s="1"/>
  <c r="L166" i="8"/>
  <c r="L211" i="8" s="1"/>
  <c r="J163" i="8"/>
  <c r="J208" i="8" s="1"/>
  <c r="H160" i="8"/>
  <c r="H205" i="8" s="1"/>
  <c r="J184" i="8"/>
  <c r="J229" i="8" s="1"/>
  <c r="H181" i="8"/>
  <c r="H226" i="8" s="1"/>
  <c r="L171" i="8"/>
  <c r="L216" i="8" s="1"/>
  <c r="J168" i="8"/>
  <c r="J213" i="8" s="1"/>
  <c r="H165" i="8"/>
  <c r="H210" i="8" s="1"/>
  <c r="L155" i="8"/>
  <c r="L200" i="8" s="1"/>
  <c r="L152" i="8"/>
  <c r="L197" i="8" s="1"/>
  <c r="K167" i="8"/>
  <c r="K212" i="8" s="1"/>
  <c r="G176" i="8"/>
  <c r="G221" i="8" s="1"/>
  <c r="L184" i="8"/>
  <c r="L229" i="8" s="1"/>
  <c r="G159" i="8"/>
  <c r="G204" i="8" s="1"/>
  <c r="L174" i="8"/>
  <c r="L219" i="8" s="1"/>
  <c r="L163" i="8"/>
  <c r="L208" i="8" s="1"/>
  <c r="H153" i="8"/>
  <c r="H198" i="8" s="1"/>
  <c r="I172" i="8"/>
  <c r="I217" i="8" s="1"/>
  <c r="H179" i="8"/>
  <c r="H224" i="8" s="1"/>
  <c r="I161" i="8"/>
  <c r="I206" i="8" s="1"/>
  <c r="K168" i="8"/>
  <c r="K213" i="8" s="1"/>
  <c r="L186" i="8"/>
  <c r="L231" i="8" s="1"/>
  <c r="L154" i="8"/>
  <c r="L199" i="8" s="1"/>
  <c r="J172" i="8"/>
  <c r="J217" i="8" s="1"/>
  <c r="L159" i="8"/>
  <c r="L204" i="8" s="1"/>
  <c r="G169" i="8"/>
  <c r="G214" i="8" s="1"/>
  <c r="K163" i="8"/>
  <c r="K208" i="8" s="1"/>
  <c r="L214" i="8"/>
  <c r="L169" i="8"/>
  <c r="G181" i="8"/>
  <c r="G226" i="8" s="1"/>
  <c r="I174" i="8"/>
  <c r="I219" i="8" s="1"/>
  <c r="I184" i="8"/>
  <c r="I229" i="8" s="1"/>
  <c r="I176" i="8"/>
  <c r="I221" i="8" s="1"/>
  <c r="I168" i="8"/>
  <c r="I213" i="8" s="1"/>
  <c r="I160" i="8"/>
  <c r="I205" i="8" s="1"/>
  <c r="I152" i="8"/>
  <c r="I197" i="8" s="1"/>
  <c r="I173" i="8"/>
  <c r="I218" i="8" s="1"/>
  <c r="K164" i="8"/>
  <c r="K209" i="8" s="1"/>
  <c r="I171" i="8"/>
  <c r="I216" i="8" s="1"/>
  <c r="K160" i="8"/>
  <c r="K205" i="8" s="1"/>
  <c r="K156" i="8"/>
  <c r="K201" i="8" s="1"/>
  <c r="G152" i="8"/>
  <c r="G197" i="8" s="1"/>
  <c r="J185" i="8"/>
  <c r="J230" i="8" s="1"/>
  <c r="H182" i="8"/>
  <c r="H227" i="8" s="1"/>
  <c r="L172" i="8"/>
  <c r="L217" i="8" s="1"/>
  <c r="J169" i="8"/>
  <c r="J214" i="8" s="1"/>
  <c r="H166" i="8"/>
  <c r="H211" i="8" s="1"/>
  <c r="L156" i="8"/>
  <c r="L201" i="8" s="1"/>
  <c r="J153" i="8"/>
  <c r="J198" i="8" s="1"/>
  <c r="L177" i="8"/>
  <c r="L222" i="8" s="1"/>
  <c r="J174" i="8"/>
  <c r="J219" i="8" s="1"/>
  <c r="H171" i="8"/>
  <c r="H216" i="8" s="1"/>
  <c r="L161" i="8"/>
  <c r="L206" i="8" s="1"/>
  <c r="J158" i="8"/>
  <c r="J203" i="8" s="1"/>
  <c r="H155" i="8"/>
  <c r="H200" i="8" s="1"/>
  <c r="H152" i="8"/>
  <c r="H197" i="8" s="1"/>
  <c r="G227" i="8"/>
  <c r="G182" i="8"/>
  <c r="J199" i="8"/>
  <c r="J154" i="8"/>
  <c r="G151" i="8"/>
  <c r="G196" i="8" s="1"/>
  <c r="I175" i="8"/>
  <c r="I220" i="8" s="1"/>
  <c r="H184" i="8"/>
  <c r="H229" i="8" s="1"/>
  <c r="I185" i="8"/>
  <c r="I230" i="8" s="1"/>
  <c r="I163" i="8"/>
  <c r="I208" i="8" s="1"/>
  <c r="J177" i="8"/>
  <c r="J222" i="8" s="1"/>
  <c r="J182" i="8"/>
  <c r="J227" i="8" s="1"/>
  <c r="I181" i="8"/>
  <c r="I226" i="8" s="1"/>
  <c r="K174" i="8"/>
  <c r="K219" i="8" s="1"/>
  <c r="I153" i="8"/>
  <c r="I198" i="8" s="1"/>
  <c r="H180" i="8"/>
  <c r="H225" i="8" s="1"/>
  <c r="J212" i="8"/>
  <c r="J167" i="8"/>
  <c r="L175" i="8"/>
  <c r="L220" i="8" s="1"/>
  <c r="H169" i="8"/>
  <c r="H214" i="8" s="1"/>
  <c r="G153" i="8"/>
  <c r="G198" i="8" s="1"/>
  <c r="J186" i="8"/>
  <c r="J231" i="8" s="1"/>
  <c r="K179" i="8"/>
  <c r="K224" i="8" s="1"/>
  <c r="L176" i="8"/>
  <c r="L221" i="8" s="1"/>
  <c r="I182" i="8"/>
  <c r="I227" i="8" s="1"/>
  <c r="L165" i="8"/>
  <c r="L210" i="8" s="1"/>
  <c r="K161" i="8"/>
  <c r="K206" i="8" s="1"/>
  <c r="I170" i="8"/>
  <c r="I215" i="8" s="1"/>
  <c r="G156" i="8"/>
  <c r="G201" i="8" s="1"/>
  <c r="K182" i="8"/>
  <c r="K227" i="8" s="1"/>
  <c r="K176" i="8"/>
  <c r="K221" i="8" s="1"/>
  <c r="K166" i="8"/>
  <c r="K211" i="8" s="1"/>
  <c r="G160" i="8"/>
  <c r="G205" i="8" s="1"/>
  <c r="I155" i="8"/>
  <c r="I200" i="8" s="1"/>
  <c r="I151" i="8"/>
  <c r="L178" i="8"/>
  <c r="L223" i="8" s="1"/>
  <c r="J175" i="8"/>
  <c r="J220" i="8" s="1"/>
  <c r="H172" i="8"/>
  <c r="H217" i="8" s="1"/>
  <c r="L162" i="8"/>
  <c r="L207" i="8" s="1"/>
  <c r="J159" i="8"/>
  <c r="J204" i="8" s="1"/>
  <c r="H156" i="8"/>
  <c r="H201" i="8" s="1"/>
  <c r="L183" i="8"/>
  <c r="L228" i="8" s="1"/>
  <c r="J180" i="8"/>
  <c r="J225" i="8" s="1"/>
  <c r="G177" i="8"/>
  <c r="G222" i="8" s="1"/>
  <c r="L167" i="8"/>
  <c r="L212" i="8" s="1"/>
  <c r="J164" i="8"/>
  <c r="J209" i="8" s="1"/>
  <c r="G161" i="8"/>
  <c r="G206" i="8" s="1"/>
  <c r="H161" i="8"/>
  <c r="H206" i="8" s="1"/>
  <c r="K159" i="8"/>
  <c r="K204" i="8" s="1"/>
  <c r="I159" i="8"/>
  <c r="I204" i="8" s="1"/>
  <c r="H178" i="8"/>
  <c r="H223" i="8" s="1"/>
  <c r="I186" i="8"/>
  <c r="I231" i="8" s="1"/>
  <c r="H167" i="8"/>
  <c r="H212" i="8" s="1"/>
  <c r="L157" i="8"/>
  <c r="L202" i="8" s="1"/>
  <c r="I154" i="8"/>
  <c r="I199" i="8" s="1"/>
  <c r="J151" i="8"/>
  <c r="K183" i="8"/>
  <c r="K228" i="8" s="1"/>
  <c r="K170" i="8"/>
  <c r="K215" i="8" s="1"/>
  <c r="H162" i="8"/>
  <c r="H207" i="8" s="1"/>
  <c r="G170" i="8"/>
  <c r="G215" i="8" s="1"/>
  <c r="J160" i="8"/>
  <c r="J205" i="8" s="1"/>
  <c r="D56" i="8"/>
  <c r="D101" i="8"/>
  <c r="G56" i="8"/>
  <c r="E56" i="8"/>
  <c r="H56" i="8"/>
  <c r="E101" i="8"/>
  <c r="F101" i="8"/>
  <c r="L56" i="8"/>
  <c r="K56" i="8"/>
  <c r="J56" i="8"/>
  <c r="I56" i="8"/>
  <c r="F56" i="8"/>
  <c r="H101" i="8"/>
  <c r="G101" i="8"/>
  <c r="L101" i="8"/>
  <c r="K101" i="8"/>
  <c r="J101" i="8"/>
  <c r="I101" i="8"/>
  <c r="H56" i="11"/>
  <c r="J56" i="11"/>
  <c r="I56" i="11"/>
  <c r="K56" i="11"/>
  <c r="G56" i="11"/>
  <c r="K176" i="5"/>
  <c r="J176" i="5"/>
  <c r="I176" i="5"/>
  <c r="H176" i="5"/>
  <c r="G176" i="5"/>
  <c r="F176" i="5"/>
  <c r="E176" i="5"/>
  <c r="D176" i="5"/>
  <c r="K175" i="5"/>
  <c r="J175" i="5"/>
  <c r="I175" i="5"/>
  <c r="H175" i="5"/>
  <c r="G175" i="5"/>
  <c r="F175" i="5"/>
  <c r="E175" i="5"/>
  <c r="D175" i="5"/>
  <c r="K174" i="5"/>
  <c r="J174" i="5"/>
  <c r="I174" i="5"/>
  <c r="H174" i="5"/>
  <c r="G174" i="5"/>
  <c r="F174" i="5"/>
  <c r="E174" i="5"/>
  <c r="D174" i="5"/>
  <c r="K173" i="5"/>
  <c r="J173" i="5"/>
  <c r="I173" i="5"/>
  <c r="H173" i="5"/>
  <c r="G173" i="5"/>
  <c r="F173" i="5"/>
  <c r="E173" i="5"/>
  <c r="D173" i="5"/>
  <c r="K172" i="5"/>
  <c r="J172" i="5"/>
  <c r="I172" i="5"/>
  <c r="H172" i="5"/>
  <c r="G172" i="5"/>
  <c r="F172" i="5"/>
  <c r="E172" i="5"/>
  <c r="D172" i="5"/>
  <c r="K171" i="5"/>
  <c r="J171" i="5"/>
  <c r="I171" i="5"/>
  <c r="H171" i="5"/>
  <c r="G171" i="5"/>
  <c r="F171" i="5"/>
  <c r="E171" i="5"/>
  <c r="D171" i="5"/>
  <c r="K170" i="5"/>
  <c r="J170" i="5"/>
  <c r="I170" i="5"/>
  <c r="H170" i="5"/>
  <c r="G170" i="5"/>
  <c r="F170" i="5"/>
  <c r="E170" i="5"/>
  <c r="D170" i="5"/>
  <c r="K169" i="5"/>
  <c r="J169" i="5"/>
  <c r="I169" i="5"/>
  <c r="H169" i="5"/>
  <c r="G169" i="5"/>
  <c r="F169" i="5"/>
  <c r="E169" i="5"/>
  <c r="D169" i="5"/>
  <c r="K168" i="5"/>
  <c r="J168" i="5"/>
  <c r="I168" i="5"/>
  <c r="H168" i="5"/>
  <c r="G168" i="5"/>
  <c r="F168" i="5"/>
  <c r="E168" i="5"/>
  <c r="D168" i="5"/>
  <c r="K167" i="5"/>
  <c r="J167" i="5"/>
  <c r="I167" i="5"/>
  <c r="H167" i="5"/>
  <c r="G167" i="5"/>
  <c r="F167" i="5"/>
  <c r="E167" i="5"/>
  <c r="D167" i="5"/>
  <c r="K166" i="5"/>
  <c r="J166" i="5"/>
  <c r="I166" i="5"/>
  <c r="H166" i="5"/>
  <c r="G166" i="5"/>
  <c r="F166" i="5"/>
  <c r="E166" i="5"/>
  <c r="D166" i="5"/>
  <c r="K165" i="5"/>
  <c r="J165" i="5"/>
  <c r="I165" i="5"/>
  <c r="H165" i="5"/>
  <c r="G165" i="5"/>
  <c r="F165" i="5"/>
  <c r="E165" i="5"/>
  <c r="D165" i="5"/>
  <c r="K164" i="5"/>
  <c r="J164" i="5"/>
  <c r="I164" i="5"/>
  <c r="H164" i="5"/>
  <c r="G164" i="5"/>
  <c r="F164" i="5"/>
  <c r="E164" i="5"/>
  <c r="D164" i="5"/>
  <c r="K163" i="5"/>
  <c r="J163" i="5"/>
  <c r="I163" i="5"/>
  <c r="H163" i="5"/>
  <c r="G163" i="5"/>
  <c r="F163" i="5"/>
  <c r="E163" i="5"/>
  <c r="D163" i="5"/>
  <c r="K162" i="5"/>
  <c r="J162" i="5"/>
  <c r="I162" i="5"/>
  <c r="H162" i="5"/>
  <c r="G162" i="5"/>
  <c r="F162" i="5"/>
  <c r="E162" i="5"/>
  <c r="D162" i="5"/>
  <c r="K161" i="5"/>
  <c r="J161" i="5"/>
  <c r="I161" i="5"/>
  <c r="H161" i="5"/>
  <c r="G161" i="5"/>
  <c r="F161" i="5"/>
  <c r="E161" i="5"/>
  <c r="D161" i="5"/>
  <c r="K160" i="5"/>
  <c r="J160" i="5"/>
  <c r="I160" i="5"/>
  <c r="H160" i="5"/>
  <c r="G160" i="5"/>
  <c r="F160" i="5"/>
  <c r="E160" i="5"/>
  <c r="D160" i="5"/>
  <c r="K159" i="5"/>
  <c r="J159" i="5"/>
  <c r="I159" i="5"/>
  <c r="H159" i="5"/>
  <c r="G159" i="5"/>
  <c r="F159" i="5"/>
  <c r="E159" i="5"/>
  <c r="D159" i="5"/>
  <c r="K158" i="5"/>
  <c r="J158" i="5"/>
  <c r="I158" i="5"/>
  <c r="H158" i="5"/>
  <c r="G158" i="5"/>
  <c r="F158" i="5"/>
  <c r="E158" i="5"/>
  <c r="D158" i="5"/>
  <c r="K157" i="5"/>
  <c r="J157" i="5"/>
  <c r="I157" i="5"/>
  <c r="H157" i="5"/>
  <c r="G157" i="5"/>
  <c r="F157" i="5"/>
  <c r="E157" i="5"/>
  <c r="D157" i="5"/>
  <c r="K156" i="5"/>
  <c r="J156" i="5"/>
  <c r="I156" i="5"/>
  <c r="H156" i="5"/>
  <c r="G156" i="5"/>
  <c r="F156" i="5"/>
  <c r="E156" i="5"/>
  <c r="D156" i="5"/>
  <c r="K155" i="5"/>
  <c r="J155" i="5"/>
  <c r="I155" i="5"/>
  <c r="H155" i="5"/>
  <c r="G155" i="5"/>
  <c r="F155" i="5"/>
  <c r="E155" i="5"/>
  <c r="D155" i="5"/>
  <c r="K154" i="5"/>
  <c r="J154" i="5"/>
  <c r="I154" i="5"/>
  <c r="H154" i="5"/>
  <c r="G154" i="5"/>
  <c r="F154" i="5"/>
  <c r="E154" i="5"/>
  <c r="D154" i="5"/>
  <c r="K153" i="5"/>
  <c r="J153" i="5"/>
  <c r="I153" i="5"/>
  <c r="H153" i="5"/>
  <c r="G153" i="5"/>
  <c r="F153" i="5"/>
  <c r="E153" i="5"/>
  <c r="D153" i="5"/>
  <c r="K152" i="5"/>
  <c r="J152" i="5"/>
  <c r="I152" i="5"/>
  <c r="H152" i="5"/>
  <c r="G152" i="5"/>
  <c r="F152" i="5"/>
  <c r="E152" i="5"/>
  <c r="D152" i="5"/>
  <c r="K151" i="5"/>
  <c r="J151" i="5"/>
  <c r="I151" i="5"/>
  <c r="H151" i="5"/>
  <c r="G151" i="5"/>
  <c r="F151" i="5"/>
  <c r="E151" i="5"/>
  <c r="D151" i="5"/>
  <c r="K150" i="5"/>
  <c r="J150" i="5"/>
  <c r="I150" i="5"/>
  <c r="H150" i="5"/>
  <c r="G150" i="5"/>
  <c r="F150" i="5"/>
  <c r="E150" i="5"/>
  <c r="D150" i="5"/>
  <c r="K149" i="5"/>
  <c r="J149" i="5"/>
  <c r="I149" i="5"/>
  <c r="H149" i="5"/>
  <c r="G149" i="5"/>
  <c r="F149" i="5"/>
  <c r="E149" i="5"/>
  <c r="D149" i="5"/>
  <c r="K148" i="5"/>
  <c r="J148" i="5"/>
  <c r="I148" i="5"/>
  <c r="H148" i="5"/>
  <c r="G148" i="5"/>
  <c r="F148" i="5"/>
  <c r="E148" i="5"/>
  <c r="D148" i="5"/>
  <c r="K147" i="5"/>
  <c r="J147" i="5"/>
  <c r="I147" i="5"/>
  <c r="H147" i="5"/>
  <c r="G147" i="5"/>
  <c r="F147" i="5"/>
  <c r="E147" i="5"/>
  <c r="D147" i="5"/>
  <c r="K146" i="5"/>
  <c r="J146" i="5"/>
  <c r="I146" i="5"/>
  <c r="H146" i="5"/>
  <c r="G146" i="5"/>
  <c r="F146" i="5"/>
  <c r="E146" i="5"/>
  <c r="D146" i="5"/>
  <c r="K145" i="5"/>
  <c r="J145" i="5"/>
  <c r="I145" i="5"/>
  <c r="H145" i="5"/>
  <c r="G145" i="5"/>
  <c r="F145" i="5"/>
  <c r="E145" i="5"/>
  <c r="D145" i="5"/>
  <c r="K144" i="5"/>
  <c r="J144" i="5"/>
  <c r="I144" i="5"/>
  <c r="H144" i="5"/>
  <c r="G144" i="5"/>
  <c r="F144" i="5"/>
  <c r="E144" i="5"/>
  <c r="D144" i="5"/>
  <c r="K143" i="5"/>
  <c r="J143" i="5"/>
  <c r="I143" i="5"/>
  <c r="H143" i="5"/>
  <c r="G143" i="5"/>
  <c r="F143" i="5"/>
  <c r="E143" i="5"/>
  <c r="D143" i="5"/>
  <c r="K142" i="5"/>
  <c r="J142" i="5"/>
  <c r="I142" i="5"/>
  <c r="H142" i="5"/>
  <c r="G142" i="5"/>
  <c r="F142" i="5"/>
  <c r="E142" i="5"/>
  <c r="K141" i="5"/>
  <c r="J141" i="5"/>
  <c r="I141" i="5"/>
  <c r="H141" i="5"/>
  <c r="G141" i="5"/>
  <c r="F141" i="5"/>
  <c r="E141" i="5"/>
  <c r="D141" i="5"/>
  <c r="K138" i="5"/>
  <c r="J138" i="5"/>
  <c r="I138" i="5"/>
  <c r="H138" i="5"/>
  <c r="G138" i="5"/>
  <c r="F138" i="5"/>
  <c r="E138" i="5"/>
  <c r="D138" i="5"/>
  <c r="K137" i="5"/>
  <c r="J137" i="5"/>
  <c r="I137" i="5"/>
  <c r="H137" i="5"/>
  <c r="G137" i="5"/>
  <c r="F137" i="5"/>
  <c r="E137" i="5"/>
  <c r="D137" i="5"/>
  <c r="K136" i="5"/>
  <c r="J136" i="5"/>
  <c r="I136" i="5"/>
  <c r="H136" i="5"/>
  <c r="G136" i="5"/>
  <c r="F136" i="5"/>
  <c r="E136" i="5"/>
  <c r="D136" i="5"/>
  <c r="K135" i="5"/>
  <c r="J135" i="5"/>
  <c r="I135" i="5"/>
  <c r="H135" i="5"/>
  <c r="G135" i="5"/>
  <c r="F135" i="5"/>
  <c r="E135" i="5"/>
  <c r="D135" i="5"/>
  <c r="K134" i="5"/>
  <c r="J134" i="5"/>
  <c r="I134" i="5"/>
  <c r="H134" i="5"/>
  <c r="G134" i="5"/>
  <c r="F134" i="5"/>
  <c r="E134" i="5"/>
  <c r="D134" i="5"/>
  <c r="K133" i="5"/>
  <c r="J133" i="5"/>
  <c r="I133" i="5"/>
  <c r="H133" i="5"/>
  <c r="G133" i="5"/>
  <c r="F133" i="5"/>
  <c r="E133" i="5"/>
  <c r="D133" i="5"/>
  <c r="K132" i="5"/>
  <c r="J132" i="5"/>
  <c r="I132" i="5"/>
  <c r="H132" i="5"/>
  <c r="G132" i="5"/>
  <c r="F132" i="5"/>
  <c r="E132" i="5"/>
  <c r="D132" i="5"/>
  <c r="K131" i="5"/>
  <c r="J131" i="5"/>
  <c r="I131" i="5"/>
  <c r="H131" i="5"/>
  <c r="G131" i="5"/>
  <c r="F131" i="5"/>
  <c r="E131" i="5"/>
  <c r="D131" i="5"/>
  <c r="K130" i="5"/>
  <c r="J130" i="5"/>
  <c r="I130" i="5"/>
  <c r="H130" i="5"/>
  <c r="G130" i="5"/>
  <c r="F130" i="5"/>
  <c r="E130" i="5"/>
  <c r="D130" i="5"/>
  <c r="K129" i="5"/>
  <c r="J129" i="5"/>
  <c r="I129" i="5"/>
  <c r="H129" i="5"/>
  <c r="G129" i="5"/>
  <c r="F129" i="5"/>
  <c r="E129" i="5"/>
  <c r="D129" i="5"/>
  <c r="K128" i="5"/>
  <c r="J128" i="5"/>
  <c r="I128" i="5"/>
  <c r="H128" i="5"/>
  <c r="G128" i="5"/>
  <c r="F128" i="5"/>
  <c r="E128" i="5"/>
  <c r="D128" i="5"/>
  <c r="K127" i="5"/>
  <c r="J127" i="5"/>
  <c r="I127" i="5"/>
  <c r="H127" i="5"/>
  <c r="G127" i="5"/>
  <c r="F127" i="5"/>
  <c r="E127" i="5"/>
  <c r="D127" i="5"/>
  <c r="K126" i="5"/>
  <c r="J126" i="5"/>
  <c r="I126" i="5"/>
  <c r="H126" i="5"/>
  <c r="G126" i="5"/>
  <c r="F126" i="5"/>
  <c r="E126" i="5"/>
  <c r="D126" i="5"/>
  <c r="K125" i="5"/>
  <c r="J125" i="5"/>
  <c r="I125" i="5"/>
  <c r="H125" i="5"/>
  <c r="G125" i="5"/>
  <c r="F125" i="5"/>
  <c r="E125" i="5"/>
  <c r="D125" i="5"/>
  <c r="K124" i="5"/>
  <c r="J124" i="5"/>
  <c r="I124" i="5"/>
  <c r="H124" i="5"/>
  <c r="G124" i="5"/>
  <c r="F124" i="5"/>
  <c r="E124" i="5"/>
  <c r="D124" i="5"/>
  <c r="K123" i="5"/>
  <c r="J123" i="5"/>
  <c r="I123" i="5"/>
  <c r="H123" i="5"/>
  <c r="G123" i="5"/>
  <c r="F123" i="5"/>
  <c r="E123" i="5"/>
  <c r="D123" i="5"/>
  <c r="K122" i="5"/>
  <c r="J122" i="5"/>
  <c r="I122" i="5"/>
  <c r="H122" i="5"/>
  <c r="G122" i="5"/>
  <c r="F122" i="5"/>
  <c r="E122" i="5"/>
  <c r="D122" i="5"/>
  <c r="K121" i="5"/>
  <c r="J121" i="5"/>
  <c r="I121" i="5"/>
  <c r="H121" i="5"/>
  <c r="G121" i="5"/>
  <c r="F121" i="5"/>
  <c r="E121" i="5"/>
  <c r="D121" i="5"/>
  <c r="K120" i="5"/>
  <c r="J120" i="5"/>
  <c r="I120" i="5"/>
  <c r="H120" i="5"/>
  <c r="G120" i="5"/>
  <c r="F120" i="5"/>
  <c r="E120" i="5"/>
  <c r="D120" i="5"/>
  <c r="K119" i="5"/>
  <c r="J119" i="5"/>
  <c r="I119" i="5"/>
  <c r="H119" i="5"/>
  <c r="G119" i="5"/>
  <c r="F119" i="5"/>
  <c r="E119" i="5"/>
  <c r="D119" i="5"/>
  <c r="K118" i="5"/>
  <c r="J118" i="5"/>
  <c r="I118" i="5"/>
  <c r="H118" i="5"/>
  <c r="G118" i="5"/>
  <c r="F118" i="5"/>
  <c r="E118" i="5"/>
  <c r="D118" i="5"/>
  <c r="K117" i="5"/>
  <c r="J117" i="5"/>
  <c r="I117" i="5"/>
  <c r="H117" i="5"/>
  <c r="G117" i="5"/>
  <c r="F117" i="5"/>
  <c r="E117" i="5"/>
  <c r="D117" i="5"/>
  <c r="K116" i="5"/>
  <c r="J116" i="5"/>
  <c r="I116" i="5"/>
  <c r="H116" i="5"/>
  <c r="G116" i="5"/>
  <c r="F116" i="5"/>
  <c r="E116" i="5"/>
  <c r="D116" i="5"/>
  <c r="K115" i="5"/>
  <c r="J115" i="5"/>
  <c r="I115" i="5"/>
  <c r="H115" i="5"/>
  <c r="G115" i="5"/>
  <c r="F115" i="5"/>
  <c r="E115" i="5"/>
  <c r="D115" i="5"/>
  <c r="K114" i="5"/>
  <c r="J114" i="5"/>
  <c r="I114" i="5"/>
  <c r="H114" i="5"/>
  <c r="G114" i="5"/>
  <c r="F114" i="5"/>
  <c r="E114" i="5"/>
  <c r="D114" i="5"/>
  <c r="K113" i="5"/>
  <c r="J113" i="5"/>
  <c r="I113" i="5"/>
  <c r="H113" i="5"/>
  <c r="G113" i="5"/>
  <c r="F113" i="5"/>
  <c r="E113" i="5"/>
  <c r="D113" i="5"/>
  <c r="K112" i="5"/>
  <c r="J112" i="5"/>
  <c r="I112" i="5"/>
  <c r="H112" i="5"/>
  <c r="G112" i="5"/>
  <c r="F112" i="5"/>
  <c r="E112" i="5"/>
  <c r="D112" i="5"/>
  <c r="K111" i="5"/>
  <c r="J111" i="5"/>
  <c r="I111" i="5"/>
  <c r="H111" i="5"/>
  <c r="G111" i="5"/>
  <c r="F111" i="5"/>
  <c r="E111" i="5"/>
  <c r="D111" i="5"/>
  <c r="K110" i="5"/>
  <c r="J110" i="5"/>
  <c r="I110" i="5"/>
  <c r="H110" i="5"/>
  <c r="G110" i="5"/>
  <c r="F110" i="5"/>
  <c r="E110" i="5"/>
  <c r="D110" i="5"/>
  <c r="K109" i="5"/>
  <c r="J109" i="5"/>
  <c r="I109" i="5"/>
  <c r="H109" i="5"/>
  <c r="G109" i="5"/>
  <c r="F109" i="5"/>
  <c r="E109" i="5"/>
  <c r="D109" i="5"/>
  <c r="K108" i="5"/>
  <c r="J108" i="5"/>
  <c r="I108" i="5"/>
  <c r="H108" i="5"/>
  <c r="G108" i="5"/>
  <c r="F108" i="5"/>
  <c r="E108" i="5"/>
  <c r="K107" i="5"/>
  <c r="J107" i="5"/>
  <c r="I107" i="5"/>
  <c r="H107" i="5"/>
  <c r="G107" i="5"/>
  <c r="F107" i="5"/>
  <c r="E107" i="5"/>
  <c r="D107" i="5"/>
  <c r="K106" i="5"/>
  <c r="J106" i="5"/>
  <c r="I106" i="5"/>
  <c r="H106" i="5"/>
  <c r="G106" i="5"/>
  <c r="F106" i="5"/>
  <c r="E106" i="5"/>
  <c r="K105" i="5"/>
  <c r="J105" i="5"/>
  <c r="I105" i="5"/>
  <c r="H105" i="5"/>
  <c r="G105" i="5"/>
  <c r="F105" i="5"/>
  <c r="E105" i="5"/>
  <c r="D105" i="5"/>
  <c r="K104" i="5"/>
  <c r="J104" i="5"/>
  <c r="I104" i="5"/>
  <c r="H104" i="5"/>
  <c r="F104" i="5"/>
  <c r="E104" i="5"/>
  <c r="K103" i="5"/>
  <c r="J103" i="5"/>
  <c r="I103" i="5"/>
  <c r="H103" i="5"/>
  <c r="F103" i="5"/>
  <c r="E103" i="5"/>
  <c r="D103" i="5"/>
  <c r="J187" i="8" l="1"/>
  <c r="J196" i="8"/>
  <c r="I187" i="8"/>
  <c r="K187" i="8"/>
  <c r="G187" i="8"/>
  <c r="I196" i="8"/>
  <c r="K196" i="8"/>
  <c r="L187" i="8"/>
  <c r="H187" i="8"/>
  <c r="H196" i="8"/>
  <c r="F177" i="5"/>
  <c r="J177" i="5"/>
  <c r="D177" i="5"/>
  <c r="H177" i="5"/>
  <c r="L177" i="5"/>
  <c r="F139" i="5"/>
  <c r="J139" i="5"/>
  <c r="G177" i="5"/>
  <c r="K177" i="5"/>
  <c r="E177" i="5"/>
  <c r="I177" i="5"/>
  <c r="E139" i="5"/>
  <c r="I139" i="5"/>
  <c r="G139" i="5"/>
  <c r="K139" i="5"/>
  <c r="D139" i="5"/>
  <c r="H139" i="5"/>
  <c r="L139" i="5"/>
  <c r="H101" i="7"/>
  <c r="L101" i="7"/>
  <c r="D101" i="7"/>
  <c r="E101" i="7"/>
  <c r="I101" i="7"/>
  <c r="F101" i="7"/>
  <c r="J101" i="7"/>
  <c r="G101" i="7"/>
  <c r="K101" i="7"/>
  <c r="D101" i="16"/>
  <c r="H101" i="11"/>
  <c r="L101" i="11"/>
  <c r="J101" i="11"/>
  <c r="G101" i="11"/>
  <c r="K101" i="11"/>
  <c r="I101" i="11"/>
  <c r="F179" i="4"/>
  <c r="F341" i="4" s="1"/>
  <c r="K176" i="4"/>
  <c r="K338" i="4" s="1"/>
  <c r="K459" i="4" s="1"/>
  <c r="K175" i="4"/>
  <c r="K337" i="4" s="1"/>
  <c r="K458" i="4" s="1"/>
  <c r="J175" i="4"/>
  <c r="J337" i="4" s="1"/>
  <c r="I175" i="4"/>
  <c r="I337" i="4" s="1"/>
  <c r="H175" i="4"/>
  <c r="H337" i="4" s="1"/>
  <c r="H458" i="4" s="1"/>
  <c r="G175" i="4"/>
  <c r="G337" i="4" s="1"/>
  <c r="F175" i="4"/>
  <c r="F337" i="4" s="1"/>
  <c r="K174" i="4"/>
  <c r="K336" i="4" s="1"/>
  <c r="K457" i="4" s="1"/>
  <c r="J174" i="4"/>
  <c r="J336" i="4" s="1"/>
  <c r="I174" i="4"/>
  <c r="I336" i="4" s="1"/>
  <c r="H174" i="4"/>
  <c r="H336" i="4" s="1"/>
  <c r="H457" i="4" s="1"/>
  <c r="G174" i="4"/>
  <c r="G336" i="4" s="1"/>
  <c r="F174" i="4"/>
  <c r="F336" i="4" s="1"/>
  <c r="K173" i="4"/>
  <c r="K335" i="4" s="1"/>
  <c r="K456" i="4" s="1"/>
  <c r="J173" i="4"/>
  <c r="J335" i="4" s="1"/>
  <c r="I173" i="4"/>
  <c r="I335" i="4" s="1"/>
  <c r="H173" i="4"/>
  <c r="H335" i="4" s="1"/>
  <c r="H456" i="4" s="1"/>
  <c r="G173" i="4"/>
  <c r="G335" i="4" s="1"/>
  <c r="F173" i="4"/>
  <c r="F335" i="4" s="1"/>
  <c r="K172" i="4"/>
  <c r="K334" i="4" s="1"/>
  <c r="K455" i="4" s="1"/>
  <c r="J172" i="4"/>
  <c r="J334" i="4" s="1"/>
  <c r="I172" i="4"/>
  <c r="I334" i="4" s="1"/>
  <c r="H172" i="4"/>
  <c r="H334" i="4" s="1"/>
  <c r="H455" i="4" s="1"/>
  <c r="G172" i="4"/>
  <c r="G334" i="4" s="1"/>
  <c r="F172" i="4"/>
  <c r="F334" i="4" s="1"/>
  <c r="K171" i="4"/>
  <c r="K333" i="4" s="1"/>
  <c r="K454" i="4" s="1"/>
  <c r="J171" i="4"/>
  <c r="J333" i="4" s="1"/>
  <c r="I171" i="4"/>
  <c r="I333" i="4" s="1"/>
  <c r="H171" i="4"/>
  <c r="H333" i="4" s="1"/>
  <c r="H454" i="4" s="1"/>
  <c r="G171" i="4"/>
  <c r="G333" i="4" s="1"/>
  <c r="F171" i="4"/>
  <c r="F333" i="4" s="1"/>
  <c r="K170" i="4"/>
  <c r="K332" i="4" s="1"/>
  <c r="K453" i="4" s="1"/>
  <c r="J170" i="4"/>
  <c r="J332" i="4" s="1"/>
  <c r="I170" i="4"/>
  <c r="I332" i="4" s="1"/>
  <c r="H170" i="4"/>
  <c r="H332" i="4" s="1"/>
  <c r="H453" i="4" s="1"/>
  <c r="G170" i="4"/>
  <c r="G332" i="4" s="1"/>
  <c r="F170" i="4"/>
  <c r="F332" i="4" s="1"/>
  <c r="K169" i="4"/>
  <c r="K331" i="4" s="1"/>
  <c r="K452" i="4" s="1"/>
  <c r="J169" i="4"/>
  <c r="J331" i="4" s="1"/>
  <c r="I169" i="4"/>
  <c r="I331" i="4" s="1"/>
  <c r="H169" i="4"/>
  <c r="H331" i="4" s="1"/>
  <c r="H452" i="4" s="1"/>
  <c r="G169" i="4"/>
  <c r="G331" i="4" s="1"/>
  <c r="F169" i="4"/>
  <c r="F331" i="4" s="1"/>
  <c r="K168" i="4"/>
  <c r="K330" i="4" s="1"/>
  <c r="K451" i="4" s="1"/>
  <c r="J168" i="4"/>
  <c r="J330" i="4" s="1"/>
  <c r="I168" i="4"/>
  <c r="I330" i="4" s="1"/>
  <c r="H168" i="4"/>
  <c r="H330" i="4" s="1"/>
  <c r="H451" i="4" s="1"/>
  <c r="G168" i="4"/>
  <c r="G330" i="4" s="1"/>
  <c r="F168" i="4"/>
  <c r="F330" i="4" s="1"/>
  <c r="K167" i="4"/>
  <c r="K329" i="4" s="1"/>
  <c r="K450" i="4" s="1"/>
  <c r="J167" i="4"/>
  <c r="J329" i="4" s="1"/>
  <c r="I167" i="4"/>
  <c r="I329" i="4" s="1"/>
  <c r="H167" i="4"/>
  <c r="H329" i="4" s="1"/>
  <c r="H450" i="4" s="1"/>
  <c r="G167" i="4"/>
  <c r="G329" i="4" s="1"/>
  <c r="F167" i="4"/>
  <c r="F329" i="4" s="1"/>
  <c r="K166" i="4"/>
  <c r="K328" i="4" s="1"/>
  <c r="K449" i="4" s="1"/>
  <c r="K165" i="4"/>
  <c r="K327" i="4" s="1"/>
  <c r="K448" i="4" s="1"/>
  <c r="J165" i="4"/>
  <c r="J327" i="4" s="1"/>
  <c r="I165" i="4"/>
  <c r="I327" i="4" s="1"/>
  <c r="H165" i="4"/>
  <c r="H327" i="4" s="1"/>
  <c r="H448" i="4" s="1"/>
  <c r="G165" i="4"/>
  <c r="G327" i="4" s="1"/>
  <c r="F165" i="4"/>
  <c r="F327" i="4" s="1"/>
  <c r="K164" i="4"/>
  <c r="K326" i="4" s="1"/>
  <c r="K447" i="4" s="1"/>
  <c r="J164" i="4"/>
  <c r="J326" i="4" s="1"/>
  <c r="I164" i="4"/>
  <c r="I326" i="4" s="1"/>
  <c r="H164" i="4"/>
  <c r="H326" i="4" s="1"/>
  <c r="H447" i="4" s="1"/>
  <c r="G164" i="4"/>
  <c r="G326" i="4" s="1"/>
  <c r="F164" i="4"/>
  <c r="F326" i="4" s="1"/>
  <c r="K163" i="4"/>
  <c r="K325" i="4" s="1"/>
  <c r="K446" i="4" s="1"/>
  <c r="J163" i="4"/>
  <c r="J325" i="4" s="1"/>
  <c r="I163" i="4"/>
  <c r="I325" i="4" s="1"/>
  <c r="H163" i="4"/>
  <c r="H325" i="4" s="1"/>
  <c r="H446" i="4" s="1"/>
  <c r="G163" i="4"/>
  <c r="G325" i="4" s="1"/>
  <c r="F163" i="4"/>
  <c r="F325" i="4" s="1"/>
  <c r="K162" i="4"/>
  <c r="K324" i="4" s="1"/>
  <c r="K445" i="4" s="1"/>
  <c r="J162" i="4"/>
  <c r="J324" i="4" s="1"/>
  <c r="I162" i="4"/>
  <c r="I324" i="4" s="1"/>
  <c r="H162" i="4"/>
  <c r="H324" i="4" s="1"/>
  <c r="H445" i="4" s="1"/>
  <c r="G162" i="4"/>
  <c r="G324" i="4" s="1"/>
  <c r="F162" i="4"/>
  <c r="F324" i="4" s="1"/>
  <c r="K161" i="4"/>
  <c r="K323" i="4" s="1"/>
  <c r="K444" i="4" s="1"/>
  <c r="K160" i="4"/>
  <c r="K322" i="4" s="1"/>
  <c r="K443" i="4" s="1"/>
  <c r="J160" i="4"/>
  <c r="J322" i="4" s="1"/>
  <c r="I160" i="4"/>
  <c r="I322" i="4" s="1"/>
  <c r="H160" i="4"/>
  <c r="H322" i="4" s="1"/>
  <c r="H443" i="4" s="1"/>
  <c r="G160" i="4"/>
  <c r="G322" i="4" s="1"/>
  <c r="F160" i="4"/>
  <c r="F322" i="4" s="1"/>
  <c r="K159" i="4"/>
  <c r="K321" i="4" s="1"/>
  <c r="K442" i="4" s="1"/>
  <c r="J159" i="4"/>
  <c r="J321" i="4" s="1"/>
  <c r="I159" i="4"/>
  <c r="I321" i="4" s="1"/>
  <c r="H159" i="4"/>
  <c r="H321" i="4" s="1"/>
  <c r="H442" i="4" s="1"/>
  <c r="G159" i="4"/>
  <c r="G321" i="4" s="1"/>
  <c r="F159" i="4"/>
  <c r="F321" i="4" s="1"/>
  <c r="K158" i="4"/>
  <c r="K320" i="4" s="1"/>
  <c r="K441" i="4" s="1"/>
  <c r="J158" i="4"/>
  <c r="J320" i="4" s="1"/>
  <c r="I158" i="4"/>
  <c r="I320" i="4" s="1"/>
  <c r="H158" i="4"/>
  <c r="H320" i="4" s="1"/>
  <c r="H441" i="4" s="1"/>
  <c r="G158" i="4"/>
  <c r="G320" i="4" s="1"/>
  <c r="F158" i="4"/>
  <c r="F320" i="4" s="1"/>
  <c r="K157" i="4"/>
  <c r="K319" i="4" s="1"/>
  <c r="K440" i="4" s="1"/>
  <c r="K156" i="4"/>
  <c r="K318" i="4" s="1"/>
  <c r="K439" i="4" s="1"/>
  <c r="K155" i="4"/>
  <c r="K317" i="4" s="1"/>
  <c r="K438" i="4" s="1"/>
  <c r="J155" i="4"/>
  <c r="J317" i="4" s="1"/>
  <c r="I155" i="4"/>
  <c r="I317" i="4" s="1"/>
  <c r="H155" i="4"/>
  <c r="H317" i="4" s="1"/>
  <c r="H438" i="4" s="1"/>
  <c r="G155" i="4"/>
  <c r="G317" i="4" s="1"/>
  <c r="F155" i="4"/>
  <c r="F317" i="4" s="1"/>
  <c r="K154" i="4"/>
  <c r="K316" i="4" s="1"/>
  <c r="K437" i="4" s="1"/>
  <c r="J154" i="4"/>
  <c r="J316" i="4" s="1"/>
  <c r="I154" i="4"/>
  <c r="I316" i="4" s="1"/>
  <c r="H154" i="4"/>
  <c r="H316" i="4" s="1"/>
  <c r="H437" i="4" s="1"/>
  <c r="G154" i="4"/>
  <c r="G316" i="4" s="1"/>
  <c r="F154" i="4"/>
  <c r="F316" i="4" s="1"/>
  <c r="K153" i="4"/>
  <c r="K315" i="4" s="1"/>
  <c r="K436" i="4" s="1"/>
  <c r="J153" i="4"/>
  <c r="J315" i="4" s="1"/>
  <c r="I153" i="4"/>
  <c r="I315" i="4" s="1"/>
  <c r="H153" i="4"/>
  <c r="H315" i="4" s="1"/>
  <c r="H436" i="4" s="1"/>
  <c r="G153" i="4"/>
  <c r="G315" i="4" s="1"/>
  <c r="F153" i="4"/>
  <c r="F315" i="4" s="1"/>
  <c r="K152" i="4"/>
  <c r="K314" i="4" s="1"/>
  <c r="K435" i="4" s="1"/>
  <c r="J152" i="4"/>
  <c r="J314" i="4" s="1"/>
  <c r="I152" i="4"/>
  <c r="I314" i="4" s="1"/>
  <c r="H152" i="4"/>
  <c r="H314" i="4" s="1"/>
  <c r="H435" i="4" s="1"/>
  <c r="G152" i="4"/>
  <c r="G314" i="4" s="1"/>
  <c r="F152" i="4"/>
  <c r="F314" i="4" s="1"/>
  <c r="K151" i="4"/>
  <c r="K313" i="4" s="1"/>
  <c r="K434" i="4" s="1"/>
  <c r="K150" i="4"/>
  <c r="K312" i="4" s="1"/>
  <c r="K433" i="4" s="1"/>
  <c r="J150" i="4"/>
  <c r="J312" i="4" s="1"/>
  <c r="I150" i="4"/>
  <c r="I312" i="4" s="1"/>
  <c r="H150" i="4"/>
  <c r="H312" i="4" s="1"/>
  <c r="H433" i="4" s="1"/>
  <c r="G150" i="4"/>
  <c r="G312" i="4" s="1"/>
  <c r="F150" i="4"/>
  <c r="F312" i="4" s="1"/>
  <c r="K149" i="4"/>
  <c r="K311" i="4" s="1"/>
  <c r="K432" i="4" s="1"/>
  <c r="J149" i="4"/>
  <c r="J311" i="4" s="1"/>
  <c r="I149" i="4"/>
  <c r="I311" i="4" s="1"/>
  <c r="H149" i="4"/>
  <c r="H311" i="4" s="1"/>
  <c r="H432" i="4" s="1"/>
  <c r="G149" i="4"/>
  <c r="G311" i="4" s="1"/>
  <c r="F149" i="4"/>
  <c r="F311" i="4" s="1"/>
  <c r="K148" i="4"/>
  <c r="K310" i="4" s="1"/>
  <c r="K431" i="4" s="1"/>
  <c r="J148" i="4"/>
  <c r="J310" i="4" s="1"/>
  <c r="I148" i="4"/>
  <c r="I310" i="4" s="1"/>
  <c r="H148" i="4"/>
  <c r="H310" i="4" s="1"/>
  <c r="H431" i="4" s="1"/>
  <c r="G148" i="4"/>
  <c r="G310" i="4" s="1"/>
  <c r="F148" i="4"/>
  <c r="F310" i="4" s="1"/>
  <c r="K147" i="4"/>
  <c r="K309" i="4" s="1"/>
  <c r="K430" i="4" s="1"/>
  <c r="K146" i="4"/>
  <c r="K308" i="4" s="1"/>
  <c r="K429" i="4" s="1"/>
  <c r="J146" i="4"/>
  <c r="J308" i="4" s="1"/>
  <c r="I146" i="4"/>
  <c r="I308" i="4" s="1"/>
  <c r="H146" i="4"/>
  <c r="H308" i="4" s="1"/>
  <c r="H429" i="4" s="1"/>
  <c r="G146" i="4"/>
  <c r="G308" i="4" s="1"/>
  <c r="F146" i="4"/>
  <c r="F308" i="4" s="1"/>
  <c r="K145" i="4"/>
  <c r="K307" i="4" s="1"/>
  <c r="K428" i="4" s="1"/>
  <c r="J145" i="4"/>
  <c r="J307" i="4" s="1"/>
  <c r="I145" i="4"/>
  <c r="I307" i="4" s="1"/>
  <c r="H145" i="4"/>
  <c r="H307" i="4" s="1"/>
  <c r="H428" i="4" s="1"/>
  <c r="G145" i="4"/>
  <c r="G307" i="4" s="1"/>
  <c r="F145" i="4"/>
  <c r="F307" i="4" s="1"/>
  <c r="K144" i="4"/>
  <c r="K306" i="4" s="1"/>
  <c r="K427" i="4" s="1"/>
  <c r="J144" i="4"/>
  <c r="J306" i="4" s="1"/>
  <c r="I144" i="4"/>
  <c r="I306" i="4" s="1"/>
  <c r="H144" i="4"/>
  <c r="H306" i="4" s="1"/>
  <c r="H427" i="4" s="1"/>
  <c r="G144" i="4"/>
  <c r="G306" i="4" s="1"/>
  <c r="F144" i="4"/>
  <c r="F306" i="4" s="1"/>
  <c r="K143" i="4"/>
  <c r="K305" i="4" s="1"/>
  <c r="K426" i="4" s="1"/>
  <c r="J143" i="4"/>
  <c r="J305" i="4" s="1"/>
  <c r="I143" i="4"/>
  <c r="I305" i="4" s="1"/>
  <c r="H143" i="4"/>
  <c r="H305" i="4" s="1"/>
  <c r="H426" i="4" s="1"/>
  <c r="G143" i="4"/>
  <c r="G305" i="4" s="1"/>
  <c r="F143" i="4"/>
  <c r="F305" i="4" s="1"/>
  <c r="K141" i="4"/>
  <c r="K303" i="4" s="1"/>
  <c r="K424" i="4" s="1"/>
  <c r="J141" i="4"/>
  <c r="J303" i="4" s="1"/>
  <c r="I141" i="4"/>
  <c r="I303" i="4" s="1"/>
  <c r="H141" i="4"/>
  <c r="H303" i="4" s="1"/>
  <c r="H424" i="4" s="1"/>
  <c r="G141" i="4"/>
  <c r="G303" i="4" s="1"/>
  <c r="F141" i="4"/>
  <c r="F303" i="4" s="1"/>
  <c r="E253" i="4" l="1"/>
  <c r="I253" i="4"/>
  <c r="G253" i="4"/>
  <c r="K253" i="4"/>
  <c r="D253" i="4"/>
  <c r="H253" i="4"/>
  <c r="F253" i="4"/>
  <c r="J253" i="4"/>
  <c r="D215" i="4"/>
  <c r="F215" i="4"/>
  <c r="I101" i="13" l="1"/>
  <c r="L101" i="16" l="1"/>
  <c r="E101" i="16" l="1"/>
  <c r="L101" i="13" l="1"/>
  <c r="E193" i="6"/>
  <c r="D193" i="6"/>
  <c r="H101" i="13" l="1"/>
  <c r="F101" i="13" l="1"/>
  <c r="G101" i="13"/>
  <c r="J101" i="13"/>
  <c r="K101" i="13"/>
  <c r="C141" i="16"/>
  <c r="C143" i="6"/>
  <c r="C142" i="6"/>
  <c r="C141" i="6"/>
  <c r="C140" i="6"/>
  <c r="C139" i="6"/>
  <c r="C293" i="4"/>
  <c r="C292" i="4"/>
  <c r="C291" i="4"/>
  <c r="C290" i="4"/>
  <c r="C287" i="4"/>
  <c r="C288" i="4"/>
  <c r="C286" i="4"/>
  <c r="F193" i="6" l="1"/>
  <c r="C142" i="16" l="1"/>
  <c r="C140" i="16"/>
  <c r="C139" i="16"/>
  <c r="C138" i="16"/>
  <c r="C137" i="16"/>
  <c r="C136" i="16"/>
  <c r="C135" i="16"/>
  <c r="C134" i="16"/>
  <c r="C133" i="16"/>
  <c r="C142" i="15"/>
  <c r="C141" i="15"/>
  <c r="C140" i="15"/>
  <c r="C139" i="15"/>
  <c r="C138" i="15"/>
  <c r="C136" i="15"/>
  <c r="C135" i="15"/>
  <c r="C134" i="15"/>
  <c r="C133" i="15"/>
  <c r="C142" i="13"/>
  <c r="C141" i="13"/>
  <c r="C140" i="13"/>
  <c r="D156" i="13" s="1"/>
  <c r="C139" i="13"/>
  <c r="C138" i="13"/>
  <c r="C136" i="13"/>
  <c r="C135" i="13"/>
  <c r="C134" i="13"/>
  <c r="C133" i="13"/>
  <c r="C141" i="11"/>
  <c r="C140" i="11"/>
  <c r="C139" i="11"/>
  <c r="C138" i="11"/>
  <c r="C137" i="11"/>
  <c r="C136" i="11"/>
  <c r="C135" i="11"/>
  <c r="C134" i="11"/>
  <c r="C133" i="11"/>
  <c r="C132" i="11"/>
  <c r="C142" i="9"/>
  <c r="C141" i="9"/>
  <c r="C140" i="9"/>
  <c r="C139" i="9"/>
  <c r="C138" i="9"/>
  <c r="C137" i="9"/>
  <c r="C136" i="9"/>
  <c r="C135" i="9"/>
  <c r="C134" i="9"/>
  <c r="C133" i="9"/>
  <c r="C142" i="8"/>
  <c r="C141" i="8"/>
  <c r="C140" i="8"/>
  <c r="C139" i="8"/>
  <c r="C138" i="8"/>
  <c r="C136" i="8"/>
  <c r="C135" i="8"/>
  <c r="C134" i="8"/>
  <c r="C133" i="8"/>
  <c r="C142" i="7"/>
  <c r="C141" i="7"/>
  <c r="C140" i="7"/>
  <c r="C139" i="7"/>
  <c r="C138" i="7"/>
  <c r="C137" i="7"/>
  <c r="C136" i="7"/>
  <c r="C135" i="7"/>
  <c r="C134" i="7"/>
  <c r="C133" i="7"/>
  <c r="C137" i="6"/>
  <c r="C136" i="6"/>
  <c r="M159" i="6" s="1"/>
  <c r="C135" i="6"/>
  <c r="C134" i="6"/>
  <c r="Q170" i="16" l="1"/>
  <c r="Q215" i="16" s="1"/>
  <c r="Q256" i="16" s="1"/>
  <c r="P416" i="19" s="1"/>
  <c r="P181" i="16"/>
  <c r="P226" i="16" s="1"/>
  <c r="P267" i="16" s="1"/>
  <c r="O427" i="19" s="1"/>
  <c r="P178" i="16"/>
  <c r="P223" i="16" s="1"/>
  <c r="P264" i="16" s="1"/>
  <c r="O424" i="19" s="1"/>
  <c r="Q179" i="16"/>
  <c r="Q224" i="16" s="1"/>
  <c r="Q265" i="16" s="1"/>
  <c r="P425" i="19" s="1"/>
  <c r="Q172" i="16"/>
  <c r="Q217" i="16" s="1"/>
  <c r="Q258" i="16" s="1"/>
  <c r="P418" i="19" s="1"/>
  <c r="P184" i="16"/>
  <c r="P229" i="16" s="1"/>
  <c r="P270" i="16" s="1"/>
  <c r="O430" i="19" s="1"/>
  <c r="O186" i="16"/>
  <c r="O231" i="16" s="1"/>
  <c r="O272" i="16" s="1"/>
  <c r="N432" i="19" s="1"/>
  <c r="Q177" i="16"/>
  <c r="Q222" i="16" s="1"/>
  <c r="Q263" i="16" s="1"/>
  <c r="P423" i="19" s="1"/>
  <c r="Q180" i="16"/>
  <c r="Q225" i="16" s="1"/>
  <c r="Q266" i="16" s="1"/>
  <c r="P426" i="19" s="1"/>
  <c r="P177" i="16"/>
  <c r="P222" i="16" s="1"/>
  <c r="P263" i="16" s="1"/>
  <c r="O423" i="19" s="1"/>
  <c r="Q173" i="16"/>
  <c r="Q218" i="16" s="1"/>
  <c r="Q259" i="16" s="1"/>
  <c r="P419" i="19" s="1"/>
  <c r="O177" i="16"/>
  <c r="O222" i="16" s="1"/>
  <c r="O263" i="16" s="1"/>
  <c r="N423" i="19" s="1"/>
  <c r="O153" i="16"/>
  <c r="O198" i="16" s="1"/>
  <c r="O239" i="16" s="1"/>
  <c r="N399" i="19" s="1"/>
  <c r="O181" i="16"/>
  <c r="O226" i="16" s="1"/>
  <c r="O267" i="16" s="1"/>
  <c r="N427" i="19" s="1"/>
  <c r="Q184" i="16"/>
  <c r="Q229" i="16" s="1"/>
  <c r="Q270" i="16" s="1"/>
  <c r="P430" i="19" s="1"/>
  <c r="P183" i="16"/>
  <c r="P228" i="16" s="1"/>
  <c r="P269" i="16" s="1"/>
  <c r="O429" i="19" s="1"/>
  <c r="Q152" i="16"/>
  <c r="Q197" i="16" s="1"/>
  <c r="Q238" i="16" s="1"/>
  <c r="P154" i="16"/>
  <c r="P199" i="16" s="1"/>
  <c r="P240" i="16" s="1"/>
  <c r="O400" i="19" s="1"/>
  <c r="O176" i="16"/>
  <c r="O221" i="16" s="1"/>
  <c r="O262" i="16" s="1"/>
  <c r="N422" i="19" s="1"/>
  <c r="Q176" i="16"/>
  <c r="Q221" i="16" s="1"/>
  <c r="Q262" i="16" s="1"/>
  <c r="P422" i="19" s="1"/>
  <c r="Q153" i="16"/>
  <c r="Q198" i="16" s="1"/>
  <c r="Q239" i="16" s="1"/>
  <c r="P399" i="19" s="1"/>
  <c r="P159" i="16"/>
  <c r="P204" i="16" s="1"/>
  <c r="P245" i="16" s="1"/>
  <c r="O405" i="19" s="1"/>
  <c r="O172" i="16"/>
  <c r="O217" i="16" s="1"/>
  <c r="O258" i="16" s="1"/>
  <c r="N418" i="19" s="1"/>
  <c r="Q182" i="16"/>
  <c r="Q227" i="16" s="1"/>
  <c r="Q268" i="16" s="1"/>
  <c r="Q185" i="16"/>
  <c r="Q230" i="16" s="1"/>
  <c r="Q271" i="16" s="1"/>
  <c r="P431" i="19" s="1"/>
  <c r="P168" i="16"/>
  <c r="P213" i="16" s="1"/>
  <c r="P254" i="16" s="1"/>
  <c r="O414" i="19" s="1"/>
  <c r="O165" i="16"/>
  <c r="O210" i="16" s="1"/>
  <c r="O251" i="16" s="1"/>
  <c r="N411" i="19" s="1"/>
  <c r="P157" i="16"/>
  <c r="P202" i="16" s="1"/>
  <c r="P243" i="16" s="1"/>
  <c r="O403" i="19" s="1"/>
  <c r="O163" i="16"/>
  <c r="O208" i="16" s="1"/>
  <c r="O249" i="16" s="1"/>
  <c r="N409" i="19" s="1"/>
  <c r="Q154" i="16"/>
  <c r="Q199" i="16" s="1"/>
  <c r="Q240" i="16" s="1"/>
  <c r="P400" i="19" s="1"/>
  <c r="O180" i="16"/>
  <c r="O225" i="16" s="1"/>
  <c r="O266" i="16" s="1"/>
  <c r="N426" i="19" s="1"/>
  <c r="Q163" i="16"/>
  <c r="Q208" i="16" s="1"/>
  <c r="Q249" i="16" s="1"/>
  <c r="P409" i="19" s="1"/>
  <c r="Q158" i="16"/>
  <c r="Q203" i="16" s="1"/>
  <c r="Q244" i="16" s="1"/>
  <c r="P404" i="19" s="1"/>
  <c r="O158" i="16"/>
  <c r="O203" i="16" s="1"/>
  <c r="O244" i="16" s="1"/>
  <c r="N404" i="19" s="1"/>
  <c r="O179" i="16"/>
  <c r="O224" i="16" s="1"/>
  <c r="O265" i="16" s="1"/>
  <c r="N425" i="19" s="1"/>
  <c r="Q169" i="16"/>
  <c r="Q214" i="16" s="1"/>
  <c r="Q255" i="16" s="1"/>
  <c r="P415" i="19" s="1"/>
  <c r="P171" i="16"/>
  <c r="P216" i="16" s="1"/>
  <c r="P257" i="16" s="1"/>
  <c r="O417" i="19" s="1"/>
  <c r="Q174" i="16"/>
  <c r="Q219" i="16" s="1"/>
  <c r="Q260" i="16" s="1"/>
  <c r="P420" i="19" s="1"/>
  <c r="P160" i="16"/>
  <c r="P205" i="16" s="1"/>
  <c r="P246" i="16" s="1"/>
  <c r="O406" i="19" s="1"/>
  <c r="O166" i="16"/>
  <c r="O211" i="16" s="1"/>
  <c r="O252" i="16" s="1"/>
  <c r="N412" i="19" s="1"/>
  <c r="Q162" i="16"/>
  <c r="Q207" i="16" s="1"/>
  <c r="Q248" i="16" s="1"/>
  <c r="P408" i="19" s="1"/>
  <c r="P180" i="16"/>
  <c r="P225" i="16" s="1"/>
  <c r="P266" i="16" s="1"/>
  <c r="O426" i="19" s="1"/>
  <c r="O157" i="16"/>
  <c r="O202" i="16" s="1"/>
  <c r="O243" i="16" s="1"/>
  <c r="N403" i="19" s="1"/>
  <c r="O159" i="16"/>
  <c r="O204" i="16" s="1"/>
  <c r="O245" i="16" s="1"/>
  <c r="N405" i="19" s="1"/>
  <c r="Q181" i="16"/>
  <c r="Q226" i="16" s="1"/>
  <c r="Q267" i="16" s="1"/>
  <c r="P427" i="19" s="1"/>
  <c r="O162" i="16"/>
  <c r="O207" i="16" s="1"/>
  <c r="O248" i="16" s="1"/>
  <c r="N408" i="19" s="1"/>
  <c r="P174" i="16"/>
  <c r="P219" i="16" s="1"/>
  <c r="P260" i="16" s="1"/>
  <c r="O420" i="19" s="1"/>
  <c r="Q157" i="16"/>
  <c r="Q202" i="16" s="1"/>
  <c r="Q243" i="16" s="1"/>
  <c r="P403" i="19" s="1"/>
  <c r="Q151" i="16"/>
  <c r="P176" i="16"/>
  <c r="P221" i="16" s="1"/>
  <c r="P262" i="16" s="1"/>
  <c r="O422" i="19" s="1"/>
  <c r="Q156" i="16"/>
  <c r="Q201" i="16" s="1"/>
  <c r="Q242" i="16" s="1"/>
  <c r="P402" i="19" s="1"/>
  <c r="O151" i="16"/>
  <c r="Q166" i="16"/>
  <c r="Q211" i="16" s="1"/>
  <c r="Q252" i="16" s="1"/>
  <c r="P412" i="19" s="1"/>
  <c r="P164" i="16"/>
  <c r="P209" i="16" s="1"/>
  <c r="P250" i="16" s="1"/>
  <c r="O410" i="19" s="1"/>
  <c r="P165" i="16"/>
  <c r="P210" i="16" s="1"/>
  <c r="P251" i="16" s="1"/>
  <c r="O411" i="19" s="1"/>
  <c r="P162" i="16"/>
  <c r="P207" i="16" s="1"/>
  <c r="P248" i="16" s="1"/>
  <c r="O408" i="19" s="1"/>
  <c r="P175" i="16"/>
  <c r="P220" i="16" s="1"/>
  <c r="P261" i="16" s="1"/>
  <c r="O421" i="19" s="1"/>
  <c r="P182" i="16"/>
  <c r="P227" i="16" s="1"/>
  <c r="P268" i="16" s="1"/>
  <c r="O167" i="16"/>
  <c r="O212" i="16" s="1"/>
  <c r="O253" i="16" s="1"/>
  <c r="N413" i="19" s="1"/>
  <c r="P161" i="16"/>
  <c r="P206" i="16" s="1"/>
  <c r="P247" i="16" s="1"/>
  <c r="O407" i="19" s="1"/>
  <c r="O170" i="16"/>
  <c r="O215" i="16" s="1"/>
  <c r="O256" i="16" s="1"/>
  <c r="N416" i="19" s="1"/>
  <c r="O154" i="16"/>
  <c r="O199" i="16" s="1"/>
  <c r="O240" i="16" s="1"/>
  <c r="N400" i="19" s="1"/>
  <c r="O175" i="16"/>
  <c r="O220" i="16" s="1"/>
  <c r="O261" i="16" s="1"/>
  <c r="N421" i="19" s="1"/>
  <c r="P151" i="16"/>
  <c r="Q161" i="16"/>
  <c r="Q206" i="16" s="1"/>
  <c r="Q247" i="16" s="1"/>
  <c r="P407" i="19" s="1"/>
  <c r="O171" i="16"/>
  <c r="O216" i="16" s="1"/>
  <c r="O257" i="16" s="1"/>
  <c r="N417" i="19" s="1"/>
  <c r="Q171" i="16"/>
  <c r="Q216" i="16" s="1"/>
  <c r="Q257" i="16" s="1"/>
  <c r="P417" i="19" s="1"/>
  <c r="P152" i="16"/>
  <c r="P197" i="16" s="1"/>
  <c r="P238" i="16" s="1"/>
  <c r="O182" i="16"/>
  <c r="O227" i="16" s="1"/>
  <c r="O268" i="16" s="1"/>
  <c r="N428" i="19" s="1"/>
  <c r="P166" i="16"/>
  <c r="P211" i="16" s="1"/>
  <c r="P252" i="16" s="1"/>
  <c r="O412" i="19" s="1"/>
  <c r="P163" i="16"/>
  <c r="P208" i="16" s="1"/>
  <c r="P249" i="16" s="1"/>
  <c r="O409" i="19" s="1"/>
  <c r="Q167" i="16"/>
  <c r="Q212" i="16" s="1"/>
  <c r="Q253" i="16" s="1"/>
  <c r="P413" i="19" s="1"/>
  <c r="P186" i="16"/>
  <c r="P231" i="16" s="1"/>
  <c r="P272" i="16" s="1"/>
  <c r="O432" i="19" s="1"/>
  <c r="Q178" i="16"/>
  <c r="Q223" i="16" s="1"/>
  <c r="Q264" i="16" s="1"/>
  <c r="P424" i="19" s="1"/>
  <c r="O156" i="16"/>
  <c r="O201" i="16" s="1"/>
  <c r="O242" i="16" s="1"/>
  <c r="N402" i="19" s="1"/>
  <c r="O183" i="16"/>
  <c r="O228" i="16" s="1"/>
  <c r="O269" i="16" s="1"/>
  <c r="N429" i="19" s="1"/>
  <c r="O160" i="16"/>
  <c r="O205" i="16" s="1"/>
  <c r="O246" i="16" s="1"/>
  <c r="N406" i="19" s="1"/>
  <c r="O152" i="16"/>
  <c r="O197" i="16" s="1"/>
  <c r="O238" i="16" s="1"/>
  <c r="N398" i="19" s="1"/>
  <c r="Q175" i="16"/>
  <c r="Q220" i="16" s="1"/>
  <c r="Q261" i="16" s="1"/>
  <c r="P421" i="19" s="1"/>
  <c r="O155" i="16"/>
  <c r="O200" i="16" s="1"/>
  <c r="O241" i="16" s="1"/>
  <c r="N401" i="19" s="1"/>
  <c r="Q165" i="16"/>
  <c r="Q210" i="16" s="1"/>
  <c r="Q251" i="16" s="1"/>
  <c r="P411" i="19" s="1"/>
  <c r="P185" i="16"/>
  <c r="P230" i="16" s="1"/>
  <c r="P271" i="16" s="1"/>
  <c r="O431" i="19" s="1"/>
  <c r="P153" i="16"/>
  <c r="P198" i="16" s="1"/>
  <c r="P239" i="16" s="1"/>
  <c r="O399" i="19" s="1"/>
  <c r="P173" i="16"/>
  <c r="P218" i="16" s="1"/>
  <c r="P259" i="16" s="1"/>
  <c r="O419" i="19" s="1"/>
  <c r="O161" i="16"/>
  <c r="O206" i="16" s="1"/>
  <c r="O247" i="16" s="1"/>
  <c r="N407" i="19" s="1"/>
  <c r="O173" i="16"/>
  <c r="O218" i="16" s="1"/>
  <c r="O259" i="16" s="1"/>
  <c r="N419" i="19" s="1"/>
  <c r="Q160" i="16"/>
  <c r="Q205" i="16" s="1"/>
  <c r="Q246" i="16" s="1"/>
  <c r="P406" i="19" s="1"/>
  <c r="P155" i="16"/>
  <c r="P200" i="16" s="1"/>
  <c r="P241" i="16" s="1"/>
  <c r="O401" i="19" s="1"/>
  <c r="Q186" i="16"/>
  <c r="Q231" i="16" s="1"/>
  <c r="Q272" i="16" s="1"/>
  <c r="P432" i="19" s="1"/>
  <c r="Q183" i="16"/>
  <c r="Q228" i="16" s="1"/>
  <c r="Q269" i="16" s="1"/>
  <c r="P429" i="19" s="1"/>
  <c r="O174" i="16"/>
  <c r="O219" i="16" s="1"/>
  <c r="O260" i="16" s="1"/>
  <c r="N420" i="19" s="1"/>
  <c r="Q155" i="16"/>
  <c r="Q200" i="16" s="1"/>
  <c r="Q241" i="16" s="1"/>
  <c r="P401" i="19" s="1"/>
  <c r="P170" i="16"/>
  <c r="P215" i="16" s="1"/>
  <c r="P256" i="16" s="1"/>
  <c r="O416" i="19" s="1"/>
  <c r="P167" i="16"/>
  <c r="P212" i="16" s="1"/>
  <c r="P253" i="16" s="1"/>
  <c r="O413" i="19" s="1"/>
  <c r="Q164" i="16"/>
  <c r="Q209" i="16" s="1"/>
  <c r="Q250" i="16" s="1"/>
  <c r="P410" i="19" s="1"/>
  <c r="P172" i="16"/>
  <c r="P217" i="16" s="1"/>
  <c r="P258" i="16" s="1"/>
  <c r="O418" i="19" s="1"/>
  <c r="O164" i="16"/>
  <c r="O209" i="16" s="1"/>
  <c r="O250" i="16" s="1"/>
  <c r="N410" i="19" s="1"/>
  <c r="O169" i="16"/>
  <c r="O214" i="16" s="1"/>
  <c r="O255" i="16" s="1"/>
  <c r="N415" i="19" s="1"/>
  <c r="P169" i="16"/>
  <c r="P214" i="16" s="1"/>
  <c r="P255" i="16" s="1"/>
  <c r="O415" i="19" s="1"/>
  <c r="O184" i="16"/>
  <c r="O229" i="16" s="1"/>
  <c r="O270" i="16" s="1"/>
  <c r="N430" i="19" s="1"/>
  <c r="O178" i="16"/>
  <c r="O223" i="16" s="1"/>
  <c r="O264" i="16" s="1"/>
  <c r="N424" i="19" s="1"/>
  <c r="Q159" i="16"/>
  <c r="Q204" i="16" s="1"/>
  <c r="Q245" i="16" s="1"/>
  <c r="P405" i="19" s="1"/>
  <c r="P179" i="16"/>
  <c r="P224" i="16" s="1"/>
  <c r="P265" i="16" s="1"/>
  <c r="O425" i="19" s="1"/>
  <c r="O168" i="16"/>
  <c r="O213" i="16" s="1"/>
  <c r="O254" i="16" s="1"/>
  <c r="N414" i="19" s="1"/>
  <c r="Q168" i="16"/>
  <c r="Q213" i="16" s="1"/>
  <c r="Q254" i="16" s="1"/>
  <c r="P414" i="19" s="1"/>
  <c r="O185" i="16"/>
  <c r="O230" i="16" s="1"/>
  <c r="O271" i="16" s="1"/>
  <c r="N431" i="19" s="1"/>
  <c r="P156" i="16"/>
  <c r="P201" i="16" s="1"/>
  <c r="P242" i="16" s="1"/>
  <c r="O402" i="19" s="1"/>
  <c r="P158" i="16"/>
  <c r="P203" i="16" s="1"/>
  <c r="P244" i="16" s="1"/>
  <c r="O404" i="19" s="1"/>
  <c r="J166" i="16"/>
  <c r="E151" i="16"/>
  <c r="H166" i="16"/>
  <c r="K165" i="16"/>
  <c r="K210" i="16" s="1"/>
  <c r="K251" i="16" s="1"/>
  <c r="J411" i="19" s="1"/>
  <c r="D185" i="16"/>
  <c r="G157" i="16"/>
  <c r="L160" i="16"/>
  <c r="L205" i="16" s="1"/>
  <c r="L177" i="16"/>
  <c r="L222" i="16" s="1"/>
  <c r="E167" i="16"/>
  <c r="G166" i="16"/>
  <c r="E170" i="16"/>
  <c r="K168" i="16"/>
  <c r="K213" i="16" s="1"/>
  <c r="K254" i="16" s="1"/>
  <c r="J414" i="19" s="1"/>
  <c r="G162" i="16"/>
  <c r="H180" i="16"/>
  <c r="I162" i="16"/>
  <c r="G151" i="16"/>
  <c r="J170" i="16"/>
  <c r="E178" i="16"/>
  <c r="D162" i="16"/>
  <c r="G177" i="16"/>
  <c r="G222" i="16" s="1"/>
  <c r="G263" i="16" s="1"/>
  <c r="F423" i="19" s="1"/>
  <c r="E183" i="16"/>
  <c r="J151" i="16"/>
  <c r="F180" i="16"/>
  <c r="D151" i="16"/>
  <c r="G178" i="16"/>
  <c r="F158" i="16"/>
  <c r="G165" i="16"/>
  <c r="K166" i="16"/>
  <c r="K211" i="16" s="1"/>
  <c r="K252" i="16" s="1"/>
  <c r="J412" i="19" s="1"/>
  <c r="G174" i="16"/>
  <c r="L154" i="16"/>
  <c r="L199" i="16" s="1"/>
  <c r="K151" i="16"/>
  <c r="H165" i="16"/>
  <c r="E172" i="16"/>
  <c r="F151" i="16"/>
  <c r="D180" i="16"/>
  <c r="D166" i="16"/>
  <c r="G184" i="16"/>
  <c r="J186" i="16"/>
  <c r="F156" i="16"/>
  <c r="D164" i="16"/>
  <c r="I175" i="16"/>
  <c r="J182" i="16"/>
  <c r="L178" i="16"/>
  <c r="L223" i="16" s="1"/>
  <c r="F166" i="16"/>
  <c r="F211" i="16" s="1"/>
  <c r="F252" i="16" s="1"/>
  <c r="E412" i="19" s="1"/>
  <c r="I151" i="16"/>
  <c r="F186" i="16"/>
  <c r="J162" i="16"/>
  <c r="L151" i="16"/>
  <c r="L196" i="16" s="1"/>
  <c r="J168" i="16"/>
  <c r="I167" i="16"/>
  <c r="K170" i="16"/>
  <c r="L157" i="16"/>
  <c r="L202" i="16" s="1"/>
  <c r="L243" i="16" s="1"/>
  <c r="K403" i="19" s="1"/>
  <c r="H151" i="16"/>
  <c r="G185" i="16"/>
  <c r="D161" i="16"/>
  <c r="I160" i="16"/>
  <c r="K173" i="16"/>
  <c r="I185" i="16"/>
  <c r="D153" i="16"/>
  <c r="E156" i="16"/>
  <c r="E163" i="16"/>
  <c r="H178" i="16"/>
  <c r="K164" i="16"/>
  <c r="F172" i="16"/>
  <c r="M172" i="16"/>
  <c r="M217" i="16" s="1"/>
  <c r="H159" i="16"/>
  <c r="F155" i="16"/>
  <c r="N172" i="16"/>
  <c r="N217" i="16" s="1"/>
  <c r="H154" i="16"/>
  <c r="N168" i="16"/>
  <c r="N213" i="16" s="1"/>
  <c r="I152" i="16"/>
  <c r="L172" i="16"/>
  <c r="L217" i="16" s="1"/>
  <c r="H171" i="16"/>
  <c r="K155" i="16"/>
  <c r="F161" i="16"/>
  <c r="D160" i="16"/>
  <c r="L158" i="16"/>
  <c r="L203" i="16" s="1"/>
  <c r="N183" i="16"/>
  <c r="N228" i="16" s="1"/>
  <c r="H177" i="16"/>
  <c r="I170" i="16"/>
  <c r="M160" i="16"/>
  <c r="M205" i="16" s="1"/>
  <c r="E152" i="16"/>
  <c r="K159" i="16"/>
  <c r="E164" i="16"/>
  <c r="G172" i="16"/>
  <c r="K158" i="16"/>
  <c r="E161" i="16"/>
  <c r="F168" i="16"/>
  <c r="J157" i="16"/>
  <c r="N166" i="16"/>
  <c r="N211" i="16" s="1"/>
  <c r="K152" i="16"/>
  <c r="D184" i="16"/>
  <c r="E171" i="16"/>
  <c r="L166" i="16"/>
  <c r="L211" i="16" s="1"/>
  <c r="I156" i="16"/>
  <c r="E162" i="16"/>
  <c r="M170" i="16"/>
  <c r="M215" i="16" s="1"/>
  <c r="K162" i="16"/>
  <c r="J177" i="16"/>
  <c r="L176" i="16"/>
  <c r="L221" i="16" s="1"/>
  <c r="L262" i="16" s="1"/>
  <c r="K422" i="19" s="1"/>
  <c r="F170" i="16"/>
  <c r="M181" i="16"/>
  <c r="M226" i="16" s="1"/>
  <c r="N169" i="16"/>
  <c r="N214" i="16" s="1"/>
  <c r="D154" i="16"/>
  <c r="G173" i="16"/>
  <c r="L162" i="16"/>
  <c r="L207" i="16" s="1"/>
  <c r="D181" i="16"/>
  <c r="M185" i="16"/>
  <c r="M230" i="16" s="1"/>
  <c r="J158" i="16"/>
  <c r="J171" i="16"/>
  <c r="J156" i="16"/>
  <c r="L180" i="16"/>
  <c r="L225" i="16" s="1"/>
  <c r="I155" i="16"/>
  <c r="N177" i="16"/>
  <c r="N222" i="16" s="1"/>
  <c r="L183" i="16"/>
  <c r="L228" i="16" s="1"/>
  <c r="E182" i="16"/>
  <c r="I174" i="16"/>
  <c r="D165" i="16"/>
  <c r="M183" i="16"/>
  <c r="M228" i="16" s="1"/>
  <c r="M177" i="16"/>
  <c r="M222" i="16" s="1"/>
  <c r="H153" i="16"/>
  <c r="N157" i="16"/>
  <c r="N202" i="16" s="1"/>
  <c r="L155" i="16"/>
  <c r="L200" i="16" s="1"/>
  <c r="D167" i="16"/>
  <c r="H164" i="16"/>
  <c r="L181" i="16"/>
  <c r="L226" i="16" s="1"/>
  <c r="I180" i="16"/>
  <c r="N178" i="16"/>
  <c r="N223" i="16" s="1"/>
  <c r="M158" i="16"/>
  <c r="M203" i="16" s="1"/>
  <c r="D171" i="16"/>
  <c r="J181" i="16"/>
  <c r="E176" i="16"/>
  <c r="N163" i="16"/>
  <c r="N208" i="16" s="1"/>
  <c r="G179" i="16"/>
  <c r="K154" i="16"/>
  <c r="K176" i="16"/>
  <c r="D182" i="16"/>
  <c r="J164" i="16"/>
  <c r="N159" i="16"/>
  <c r="N204" i="16" s="1"/>
  <c r="L161" i="16"/>
  <c r="L206" i="16" s="1"/>
  <c r="L247" i="16" s="1"/>
  <c r="K407" i="19" s="1"/>
  <c r="I177" i="16"/>
  <c r="M154" i="16"/>
  <c r="M199" i="16" s="1"/>
  <c r="I166" i="16"/>
  <c r="M186" i="16"/>
  <c r="M231" i="16" s="1"/>
  <c r="D155" i="16"/>
  <c r="F152" i="16"/>
  <c r="H169" i="16"/>
  <c r="F174" i="16"/>
  <c r="F219" i="16" s="1"/>
  <c r="F260" i="16" s="1"/>
  <c r="E420" i="19" s="1"/>
  <c r="N185" i="16"/>
  <c r="N230" i="16" s="1"/>
  <c r="M151" i="16"/>
  <c r="M196" i="16" s="1"/>
  <c r="F164" i="16"/>
  <c r="J169" i="16"/>
  <c r="F182" i="16"/>
  <c r="F162" i="16"/>
  <c r="I165" i="16"/>
  <c r="G158" i="16"/>
  <c r="G203" i="16" s="1"/>
  <c r="G244" i="16" s="1"/>
  <c r="F404" i="19" s="1"/>
  <c r="N181" i="16"/>
  <c r="N226" i="16" s="1"/>
  <c r="L169" i="16"/>
  <c r="L214" i="16" s="1"/>
  <c r="H168" i="16"/>
  <c r="K183" i="16"/>
  <c r="M174" i="16"/>
  <c r="M219" i="16" s="1"/>
  <c r="E173" i="16"/>
  <c r="L163" i="16"/>
  <c r="L208" i="16" s="1"/>
  <c r="G163" i="16"/>
  <c r="G208" i="16" s="1"/>
  <c r="G249" i="16" s="1"/>
  <c r="F409" i="19" s="1"/>
  <c r="H170" i="16"/>
  <c r="H160" i="16"/>
  <c r="H185" i="16"/>
  <c r="D174" i="16"/>
  <c r="K174" i="16"/>
  <c r="D163" i="16"/>
  <c r="H155" i="16"/>
  <c r="F167" i="16"/>
  <c r="F212" i="16" s="1"/>
  <c r="F253" i="16" s="1"/>
  <c r="E413" i="19" s="1"/>
  <c r="F176" i="16"/>
  <c r="G153" i="16"/>
  <c r="J174" i="16"/>
  <c r="M175" i="16"/>
  <c r="M220" i="16" s="1"/>
  <c r="J161" i="16"/>
  <c r="I184" i="16"/>
  <c r="F171" i="16"/>
  <c r="J175" i="16"/>
  <c r="J220" i="16" s="1"/>
  <c r="J261" i="16" s="1"/>
  <c r="I421" i="19" s="1"/>
  <c r="H172" i="16"/>
  <c r="N171" i="16"/>
  <c r="N216" i="16" s="1"/>
  <c r="N167" i="16"/>
  <c r="N212" i="16" s="1"/>
  <c r="E175" i="16"/>
  <c r="J172" i="16"/>
  <c r="I171" i="16"/>
  <c r="G161" i="16"/>
  <c r="F153" i="16"/>
  <c r="F198" i="16" s="1"/>
  <c r="F239" i="16" s="1"/>
  <c r="E399" i="19" s="1"/>
  <c r="L186" i="16"/>
  <c r="L231" i="16" s="1"/>
  <c r="L165" i="16"/>
  <c r="L210" i="16" s="1"/>
  <c r="I182" i="16"/>
  <c r="K175" i="16"/>
  <c r="D177" i="16"/>
  <c r="E181" i="16"/>
  <c r="K184" i="16"/>
  <c r="M173" i="16"/>
  <c r="M218" i="16" s="1"/>
  <c r="K163" i="16"/>
  <c r="D170" i="16"/>
  <c r="G176" i="16"/>
  <c r="M184" i="16"/>
  <c r="M229" i="16" s="1"/>
  <c r="E186" i="16"/>
  <c r="G170" i="16"/>
  <c r="I153" i="16"/>
  <c r="F178" i="16"/>
  <c r="N175" i="16"/>
  <c r="N220" i="16" s="1"/>
  <c r="N152" i="16"/>
  <c r="N197" i="16" s="1"/>
  <c r="J155" i="16"/>
  <c r="H161" i="16"/>
  <c r="H181" i="16"/>
  <c r="J173" i="16"/>
  <c r="D168" i="16"/>
  <c r="H163" i="16"/>
  <c r="F154" i="16"/>
  <c r="F181" i="16"/>
  <c r="H175" i="16"/>
  <c r="N164" i="16"/>
  <c r="N209" i="16" s="1"/>
  <c r="D186" i="16"/>
  <c r="I164" i="16"/>
  <c r="K178" i="16"/>
  <c r="M166" i="16"/>
  <c r="M211" i="16" s="1"/>
  <c r="M252" i="16" s="1"/>
  <c r="L412" i="19" s="1"/>
  <c r="E165" i="16"/>
  <c r="M163" i="16"/>
  <c r="M208" i="16" s="1"/>
  <c r="N151" i="16"/>
  <c r="N196" i="16" s="1"/>
  <c r="M182" i="16"/>
  <c r="M227" i="16" s="1"/>
  <c r="I163" i="16"/>
  <c r="M180" i="16"/>
  <c r="M225" i="16" s="1"/>
  <c r="F184" i="16"/>
  <c r="E155" i="16"/>
  <c r="G175" i="16"/>
  <c r="E166" i="16"/>
  <c r="K181" i="16"/>
  <c r="L170" i="16"/>
  <c r="L215" i="16" s="1"/>
  <c r="L173" i="16"/>
  <c r="L218" i="16" s="1"/>
  <c r="K185" i="16"/>
  <c r="L153" i="16"/>
  <c r="L198" i="16" s="1"/>
  <c r="H183" i="16"/>
  <c r="H228" i="16" s="1"/>
  <c r="H269" i="16" s="1"/>
  <c r="G429" i="19" s="1"/>
  <c r="K177" i="16"/>
  <c r="H162" i="16"/>
  <c r="M155" i="16"/>
  <c r="M200" i="16" s="1"/>
  <c r="N174" i="16"/>
  <c r="N219" i="16" s="1"/>
  <c r="K179" i="16"/>
  <c r="J152" i="16"/>
  <c r="L185" i="16"/>
  <c r="L230" i="16" s="1"/>
  <c r="M168" i="16"/>
  <c r="M213" i="16" s="1"/>
  <c r="N161" i="16"/>
  <c r="N206" i="16" s="1"/>
  <c r="M165" i="16"/>
  <c r="M210" i="16" s="1"/>
  <c r="I183" i="16"/>
  <c r="D159" i="16"/>
  <c r="L175" i="16"/>
  <c r="L220" i="16" s="1"/>
  <c r="K169" i="16"/>
  <c r="H156" i="16"/>
  <c r="E184" i="16"/>
  <c r="M161" i="16"/>
  <c r="M206" i="16" s="1"/>
  <c r="M153" i="16"/>
  <c r="M198" i="16" s="1"/>
  <c r="M159" i="16"/>
  <c r="M204" i="16" s="1"/>
  <c r="E154" i="16"/>
  <c r="F185" i="16"/>
  <c r="M156" i="16"/>
  <c r="M201" i="16" s="1"/>
  <c r="N162" i="16"/>
  <c r="N207" i="16" s="1"/>
  <c r="D179" i="16"/>
  <c r="G183" i="16"/>
  <c r="J163" i="16"/>
  <c r="I169" i="16"/>
  <c r="E168" i="16"/>
  <c r="L156" i="16"/>
  <c r="L201" i="16" s="1"/>
  <c r="M178" i="16"/>
  <c r="M223" i="16" s="1"/>
  <c r="H167" i="16"/>
  <c r="H158" i="16"/>
  <c r="H203" i="16" s="1"/>
  <c r="H244" i="16" s="1"/>
  <c r="G404" i="19" s="1"/>
  <c r="G182" i="16"/>
  <c r="J180" i="16"/>
  <c r="J178" i="16"/>
  <c r="N170" i="16"/>
  <c r="N215" i="16" s="1"/>
  <c r="I168" i="16"/>
  <c r="D178" i="16"/>
  <c r="F183" i="16"/>
  <c r="J183" i="16"/>
  <c r="J228" i="16" s="1"/>
  <c r="J269" i="16" s="1"/>
  <c r="I429" i="19" s="1"/>
  <c r="D157" i="16"/>
  <c r="N155" i="16"/>
  <c r="N200" i="16" s="1"/>
  <c r="E159" i="16"/>
  <c r="D175" i="16"/>
  <c r="G159" i="16"/>
  <c r="G164" i="16"/>
  <c r="L168" i="16"/>
  <c r="L213" i="16" s="1"/>
  <c r="H184" i="16"/>
  <c r="H229" i="16" s="1"/>
  <c r="H270" i="16" s="1"/>
  <c r="G430" i="19" s="1"/>
  <c r="I157" i="16"/>
  <c r="N165" i="16"/>
  <c r="N210" i="16" s="1"/>
  <c r="D158" i="16"/>
  <c r="I173" i="16"/>
  <c r="K161" i="16"/>
  <c r="I178" i="16"/>
  <c r="N176" i="16"/>
  <c r="N221" i="16" s="1"/>
  <c r="E169" i="16"/>
  <c r="D172" i="16"/>
  <c r="G156" i="16"/>
  <c r="F159" i="16"/>
  <c r="J179" i="16"/>
  <c r="E158" i="16"/>
  <c r="E153" i="16"/>
  <c r="N156" i="16"/>
  <c r="N201" i="16" s="1"/>
  <c r="J185" i="16"/>
  <c r="N158" i="16"/>
  <c r="N203" i="16" s="1"/>
  <c r="H173" i="16"/>
  <c r="J176" i="16"/>
  <c r="E177" i="16"/>
  <c r="K171" i="16"/>
  <c r="J159" i="16"/>
  <c r="K180" i="16"/>
  <c r="M162" i="16"/>
  <c r="M207" i="16" s="1"/>
  <c r="M248" i="16" s="1"/>
  <c r="L408" i="19" s="1"/>
  <c r="L152" i="16"/>
  <c r="L197" i="16" s="1"/>
  <c r="J167" i="16"/>
  <c r="H176" i="16"/>
  <c r="K160" i="16"/>
  <c r="I172" i="16"/>
  <c r="M171" i="16"/>
  <c r="M216" i="16" s="1"/>
  <c r="M167" i="16"/>
  <c r="M212" i="16" s="1"/>
  <c r="M164" i="16"/>
  <c r="M209" i="16" s="1"/>
  <c r="M250" i="16" s="1"/>
  <c r="L410" i="19" s="1"/>
  <c r="G152" i="16"/>
  <c r="I158" i="16"/>
  <c r="F177" i="16"/>
  <c r="F169" i="16"/>
  <c r="L167" i="16"/>
  <c r="L212" i="16" s="1"/>
  <c r="D152" i="16"/>
  <c r="L182" i="16"/>
  <c r="L227" i="16" s="1"/>
  <c r="I159" i="16"/>
  <c r="I204" i="16" s="1"/>
  <c r="I245" i="16" s="1"/>
  <c r="H405" i="19" s="1"/>
  <c r="E180" i="16"/>
  <c r="N173" i="16"/>
  <c r="N218" i="16" s="1"/>
  <c r="L174" i="16"/>
  <c r="L219" i="16" s="1"/>
  <c r="F175" i="16"/>
  <c r="I176" i="16"/>
  <c r="F160" i="16"/>
  <c r="K157" i="16"/>
  <c r="N184" i="16"/>
  <c r="N229" i="16" s="1"/>
  <c r="N270" i="16" s="1"/>
  <c r="M430" i="19" s="1"/>
  <c r="G154" i="16"/>
  <c r="K156" i="16"/>
  <c r="G171" i="16"/>
  <c r="D173" i="16"/>
  <c r="G169" i="16"/>
  <c r="G180" i="16"/>
  <c r="N160" i="16"/>
  <c r="N205" i="16" s="1"/>
  <c r="E185" i="16"/>
  <c r="I154" i="16"/>
  <c r="E174" i="16"/>
  <c r="F163" i="16"/>
  <c r="D156" i="16"/>
  <c r="G168" i="16"/>
  <c r="M176" i="16"/>
  <c r="M221" i="16" s="1"/>
  <c r="H182" i="16"/>
  <c r="L171" i="16"/>
  <c r="L216" i="16" s="1"/>
  <c r="L257" i="16" s="1"/>
  <c r="K417" i="19" s="1"/>
  <c r="I181" i="16"/>
  <c r="L184" i="16"/>
  <c r="L229" i="16" s="1"/>
  <c r="N182" i="16"/>
  <c r="N227" i="16" s="1"/>
  <c r="J165" i="16"/>
  <c r="E179" i="16"/>
  <c r="F179" i="16"/>
  <c r="G186" i="16"/>
  <c r="I161" i="16"/>
  <c r="G181" i="16"/>
  <c r="J153" i="16"/>
  <c r="M157" i="16"/>
  <c r="M202" i="16" s="1"/>
  <c r="H186" i="16"/>
  <c r="G155" i="16"/>
  <c r="H152" i="16"/>
  <c r="I179" i="16"/>
  <c r="K172" i="16"/>
  <c r="K217" i="16" s="1"/>
  <c r="K258" i="16" s="1"/>
  <c r="J418" i="19" s="1"/>
  <c r="M169" i="16"/>
  <c r="M214" i="16" s="1"/>
  <c r="K182" i="16"/>
  <c r="H179" i="16"/>
  <c r="D176" i="16"/>
  <c r="J160" i="16"/>
  <c r="E157" i="16"/>
  <c r="N179" i="16"/>
  <c r="N224" i="16" s="1"/>
  <c r="G167" i="16"/>
  <c r="G212" i="16" s="1"/>
  <c r="G253" i="16" s="1"/>
  <c r="F413" i="19" s="1"/>
  <c r="K186" i="16"/>
  <c r="F173" i="16"/>
  <c r="H157" i="16"/>
  <c r="I186" i="16"/>
  <c r="M179" i="16"/>
  <c r="M224" i="16" s="1"/>
  <c r="L164" i="16"/>
  <c r="L209" i="16" s="1"/>
  <c r="J154" i="16"/>
  <c r="L179" i="16"/>
  <c r="L224" i="16" s="1"/>
  <c r="L265" i="16" s="1"/>
  <c r="K425" i="19" s="1"/>
  <c r="K167" i="16"/>
  <c r="K153" i="16"/>
  <c r="F157" i="16"/>
  <c r="E160" i="16"/>
  <c r="D183" i="16"/>
  <c r="M152" i="16"/>
  <c r="M197" i="16" s="1"/>
  <c r="J184" i="16"/>
  <c r="D169" i="16"/>
  <c r="H174" i="16"/>
  <c r="N154" i="16"/>
  <c r="N199" i="16" s="1"/>
  <c r="F165" i="16"/>
  <c r="L159" i="16"/>
  <c r="L204" i="16" s="1"/>
  <c r="G160" i="16"/>
  <c r="N180" i="16"/>
  <c r="N225" i="16" s="1"/>
  <c r="N186" i="16"/>
  <c r="N231" i="16" s="1"/>
  <c r="N153" i="16"/>
  <c r="N198" i="16" s="1"/>
  <c r="N239" i="16" s="1"/>
  <c r="M399" i="19" s="1"/>
  <c r="J184" i="7"/>
  <c r="J229" i="7" s="1"/>
  <c r="K162" i="7"/>
  <c r="K207" i="7" s="1"/>
  <c r="N171" i="7"/>
  <c r="N216" i="7" s="1"/>
  <c r="Q186" i="7"/>
  <c r="Q231" i="7" s="1"/>
  <c r="Q272" i="7" s="1"/>
  <c r="P210" i="19" s="1"/>
  <c r="F151" i="7"/>
  <c r="J157" i="7"/>
  <c r="J202" i="7" s="1"/>
  <c r="K171" i="7"/>
  <c r="K216" i="7" s="1"/>
  <c r="N185" i="7"/>
  <c r="N230" i="7" s="1"/>
  <c r="N271" i="7" s="1"/>
  <c r="M209" i="19" s="1"/>
  <c r="P161" i="7"/>
  <c r="P206" i="7" s="1"/>
  <c r="P247" i="7" s="1"/>
  <c r="O185" i="19" s="1"/>
  <c r="G151" i="7"/>
  <c r="G196" i="7" s="1"/>
  <c r="J179" i="7"/>
  <c r="J224" i="7" s="1"/>
  <c r="G170" i="7"/>
  <c r="G215" i="7" s="1"/>
  <c r="H159" i="7"/>
  <c r="H204" i="7" s="1"/>
  <c r="L184" i="7"/>
  <c r="L229" i="7" s="1"/>
  <c r="M169" i="7"/>
  <c r="M214" i="7" s="1"/>
  <c r="N159" i="7"/>
  <c r="N204" i="7" s="1"/>
  <c r="N245" i="7" s="1"/>
  <c r="M183" i="19" s="1"/>
  <c r="Q169" i="7"/>
  <c r="Q214" i="7" s="1"/>
  <c r="Q255" i="7" s="1"/>
  <c r="P193" i="19" s="1"/>
  <c r="P155" i="7"/>
  <c r="P200" i="7" s="1"/>
  <c r="P241" i="7" s="1"/>
  <c r="O179" i="19" s="1"/>
  <c r="I155" i="7"/>
  <c r="I200" i="7" s="1"/>
  <c r="G184" i="7"/>
  <c r="G229" i="7" s="1"/>
  <c r="H166" i="7"/>
  <c r="H211" i="7" s="1"/>
  <c r="K159" i="7"/>
  <c r="K204" i="7" s="1"/>
  <c r="M182" i="7"/>
  <c r="M227" i="7" s="1"/>
  <c r="M268" i="7" s="1"/>
  <c r="L206" i="19" s="1"/>
  <c r="N166" i="7"/>
  <c r="N211" i="7" s="1"/>
  <c r="N252" i="7" s="1"/>
  <c r="M190" i="19" s="1"/>
  <c r="P159" i="7"/>
  <c r="P204" i="7" s="1"/>
  <c r="P245" i="7" s="1"/>
  <c r="O183" i="19" s="1"/>
  <c r="I177" i="7"/>
  <c r="I222" i="7" s="1"/>
  <c r="H180" i="7"/>
  <c r="H225" i="7" s="1"/>
  <c r="L157" i="7"/>
  <c r="L202" i="7" s="1"/>
  <c r="O169" i="7"/>
  <c r="O214" i="7" s="1"/>
  <c r="O255" i="7" s="1"/>
  <c r="N193" i="19" s="1"/>
  <c r="I159" i="7"/>
  <c r="I204" i="7" s="1"/>
  <c r="I161" i="7"/>
  <c r="I206" i="7" s="1"/>
  <c r="G180" i="7"/>
  <c r="G225" i="7" s="1"/>
  <c r="G266" i="7" s="1"/>
  <c r="F204" i="19" s="1"/>
  <c r="H164" i="7"/>
  <c r="H209" i="7" s="1"/>
  <c r="K157" i="7"/>
  <c r="K202" i="7" s="1"/>
  <c r="M179" i="7"/>
  <c r="M224" i="7" s="1"/>
  <c r="N164" i="7"/>
  <c r="N209" i="7" s="1"/>
  <c r="P157" i="7"/>
  <c r="P202" i="7" s="1"/>
  <c r="P243" i="7" s="1"/>
  <c r="O181" i="19" s="1"/>
  <c r="I185" i="7"/>
  <c r="I230" i="7" s="1"/>
  <c r="G156" i="7"/>
  <c r="G201" i="7" s="1"/>
  <c r="L163" i="7"/>
  <c r="L208" i="7" s="1"/>
  <c r="O180" i="7"/>
  <c r="O225" i="7" s="1"/>
  <c r="O266" i="7" s="1"/>
  <c r="N204" i="19" s="1"/>
  <c r="Q155" i="7"/>
  <c r="Q200" i="7" s="1"/>
  <c r="Q241" i="7" s="1"/>
  <c r="P179" i="19" s="1"/>
  <c r="J158" i="7"/>
  <c r="J203" i="7" s="1"/>
  <c r="Q160" i="7"/>
  <c r="Q205" i="7" s="1"/>
  <c r="Q246" i="7" s="1"/>
  <c r="P184" i="19" s="1"/>
  <c r="Q158" i="7"/>
  <c r="Q203" i="7" s="1"/>
  <c r="Q244" i="7" s="1"/>
  <c r="P182" i="19" s="1"/>
  <c r="P166" i="7"/>
  <c r="P211" i="7" s="1"/>
  <c r="P252" i="7" s="1"/>
  <c r="O190" i="19" s="1"/>
  <c r="Q156" i="7"/>
  <c r="Q201" i="7" s="1"/>
  <c r="Q242" i="7" s="1"/>
  <c r="P180" i="19" s="1"/>
  <c r="M163" i="7"/>
  <c r="M208" i="7" s="1"/>
  <c r="M249" i="7" s="1"/>
  <c r="L187" i="19" s="1"/>
  <c r="L160" i="7"/>
  <c r="L205" i="7" s="1"/>
  <c r="H184" i="7"/>
  <c r="H229" i="7" s="1"/>
  <c r="K163" i="7"/>
  <c r="K208" i="7" s="1"/>
  <c r="L166" i="7"/>
  <c r="L211" i="7" s="1"/>
  <c r="J162" i="7"/>
  <c r="J207" i="7" s="1"/>
  <c r="G157" i="7"/>
  <c r="G202" i="7" s="1"/>
  <c r="K179" i="7"/>
  <c r="K224" i="7" s="1"/>
  <c r="G178" i="7"/>
  <c r="G223" i="7" s="1"/>
  <c r="I182" i="7"/>
  <c r="I227" i="7" s="1"/>
  <c r="J166" i="7"/>
  <c r="J211" i="7" s="1"/>
  <c r="H186" i="7"/>
  <c r="H231" i="7" s="1"/>
  <c r="L186" i="7"/>
  <c r="L231" i="7" s="1"/>
  <c r="N161" i="7"/>
  <c r="N206" i="7" s="1"/>
  <c r="Q171" i="7"/>
  <c r="Q216" i="7" s="1"/>
  <c r="Q257" i="7" s="1"/>
  <c r="P195" i="19" s="1"/>
  <c r="G186" i="7"/>
  <c r="G231" i="7" s="1"/>
  <c r="K161" i="7"/>
  <c r="K206" i="7" s="1"/>
  <c r="N170" i="7"/>
  <c r="N215" i="7" s="1"/>
  <c r="Q185" i="7"/>
  <c r="Q230" i="7" s="1"/>
  <c r="Q271" i="7" s="1"/>
  <c r="P209" i="19" s="1"/>
  <c r="O186" i="7"/>
  <c r="O231" i="7" s="1"/>
  <c r="O272" i="7" s="1"/>
  <c r="N210" i="19" s="1"/>
  <c r="Q159" i="7"/>
  <c r="Q204" i="7" s="1"/>
  <c r="Q245" i="7" s="1"/>
  <c r="P183" i="19" s="1"/>
  <c r="Q182" i="7"/>
  <c r="Q227" i="7" s="1"/>
  <c r="Q268" i="7" s="1"/>
  <c r="I162" i="7"/>
  <c r="I207" i="7" s="1"/>
  <c r="H165" i="7"/>
  <c r="H210" i="7" s="1"/>
  <c r="M180" i="7"/>
  <c r="M225" i="7" s="1"/>
  <c r="M266" i="7" s="1"/>
  <c r="L204" i="19" s="1"/>
  <c r="O159" i="7"/>
  <c r="O204" i="7" s="1"/>
  <c r="O245" i="7" s="1"/>
  <c r="N183" i="19" s="1"/>
  <c r="K151" i="7"/>
  <c r="K196" i="7" s="1"/>
  <c r="Q179" i="7"/>
  <c r="Q224" i="7" s="1"/>
  <c r="Q265" i="7" s="1"/>
  <c r="P203" i="19" s="1"/>
  <c r="I170" i="7"/>
  <c r="I215" i="7" s="1"/>
  <c r="H178" i="7"/>
  <c r="H223" i="7" s="1"/>
  <c r="L155" i="7"/>
  <c r="L200" i="7" s="1"/>
  <c r="O165" i="7"/>
  <c r="O210" i="7" s="1"/>
  <c r="O251" i="7" s="1"/>
  <c r="N189" i="19" s="1"/>
  <c r="M177" i="7"/>
  <c r="M222" i="7" s="1"/>
  <c r="M263" i="7" s="1"/>
  <c r="L201" i="19" s="1"/>
  <c r="L161" i="7"/>
  <c r="L206" i="7" s="1"/>
  <c r="L170" i="7"/>
  <c r="L215" i="7" s="1"/>
  <c r="G163" i="7"/>
  <c r="G208" i="7" s="1"/>
  <c r="J177" i="7"/>
  <c r="J222" i="7" s="1"/>
  <c r="M157" i="7"/>
  <c r="M202" i="7" s="1"/>
  <c r="J185" i="7"/>
  <c r="J230" i="7" s="1"/>
  <c r="P179" i="7"/>
  <c r="P224" i="7" s="1"/>
  <c r="P265" i="7" s="1"/>
  <c r="O203" i="19" s="1"/>
  <c r="O151" i="7"/>
  <c r="O177" i="7"/>
  <c r="O222" i="7" s="1"/>
  <c r="O263" i="7" s="1"/>
  <c r="N201" i="19" s="1"/>
  <c r="N184" i="7"/>
  <c r="N229" i="7" s="1"/>
  <c r="G159" i="7"/>
  <c r="G204" i="7" s="1"/>
  <c r="I184" i="7"/>
  <c r="I229" i="7" s="1"/>
  <c r="I186" i="7"/>
  <c r="I231" i="7" s="1"/>
  <c r="H177" i="7"/>
  <c r="H222" i="7" s="1"/>
  <c r="K155" i="7"/>
  <c r="K200" i="7" s="1"/>
  <c r="L171" i="7"/>
  <c r="L216" i="7" s="1"/>
  <c r="P151" i="7"/>
  <c r="Q161" i="7"/>
  <c r="Q206" i="7" s="1"/>
  <c r="Q247" i="7" s="1"/>
  <c r="P185" i="19" s="1"/>
  <c r="I180" i="7"/>
  <c r="I225" i="7" s="1"/>
  <c r="G171" i="7"/>
  <c r="G216" i="7" s="1"/>
  <c r="L185" i="7"/>
  <c r="L230" i="7" s="1"/>
  <c r="N160" i="7"/>
  <c r="N205" i="7" s="1"/>
  <c r="Q170" i="7"/>
  <c r="Q215" i="7" s="1"/>
  <c r="Q256" i="7" s="1"/>
  <c r="P194" i="19" s="1"/>
  <c r="I179" i="7"/>
  <c r="I224" i="7" s="1"/>
  <c r="I265" i="7" s="1"/>
  <c r="H203" i="19" s="1"/>
  <c r="J164" i="7"/>
  <c r="J209" i="7" s="1"/>
  <c r="G160" i="7"/>
  <c r="G205" i="7" s="1"/>
  <c r="K185" i="7"/>
  <c r="K230" i="7" s="1"/>
  <c r="L169" i="7"/>
  <c r="L214" i="7" s="1"/>
  <c r="M159" i="7"/>
  <c r="M204" i="7" s="1"/>
  <c r="O171" i="7"/>
  <c r="O216" i="7" s="1"/>
  <c r="O257" i="7" s="1"/>
  <c r="N195" i="19" s="1"/>
  <c r="J169" i="7"/>
  <c r="J214" i="7" s="1"/>
  <c r="H151" i="7"/>
  <c r="H196" i="7" s="1"/>
  <c r="J178" i="7"/>
  <c r="J223" i="7" s="1"/>
  <c r="G169" i="7"/>
  <c r="G214" i="7" s="1"/>
  <c r="H158" i="7"/>
  <c r="H203" i="7" s="1"/>
  <c r="L182" i="7"/>
  <c r="L227" i="7" s="1"/>
  <c r="M166" i="7"/>
  <c r="M211" i="7" s="1"/>
  <c r="N158" i="7"/>
  <c r="N203" i="7" s="1"/>
  <c r="Q166" i="7"/>
  <c r="Q211" i="7" s="1"/>
  <c r="Q252" i="7" s="1"/>
  <c r="P190" i="19" s="1"/>
  <c r="J151" i="7"/>
  <c r="J196" i="7" s="1"/>
  <c r="H157" i="7"/>
  <c r="H202" i="7" s="1"/>
  <c r="M165" i="7"/>
  <c r="M210" i="7" s="1"/>
  <c r="P182" i="7"/>
  <c r="P227" i="7" s="1"/>
  <c r="P268" i="7" s="1"/>
  <c r="Q162" i="7"/>
  <c r="Q207" i="7" s="1"/>
  <c r="Q248" i="7" s="1"/>
  <c r="P186" i="19" s="1"/>
  <c r="J186" i="7"/>
  <c r="J231" i="7" s="1"/>
  <c r="G165" i="7"/>
  <c r="G210" i="7" s="1"/>
  <c r="H156" i="7"/>
  <c r="H201" i="7" s="1"/>
  <c r="L179" i="7"/>
  <c r="L224" i="7" s="1"/>
  <c r="M164" i="7"/>
  <c r="M209" i="7" s="1"/>
  <c r="N156" i="7"/>
  <c r="N201" i="7" s="1"/>
  <c r="Q164" i="7"/>
  <c r="Q209" i="7" s="1"/>
  <c r="Q250" i="7" s="1"/>
  <c r="P188" i="19" s="1"/>
  <c r="I160" i="7"/>
  <c r="I205" i="7" s="1"/>
  <c r="H163" i="7"/>
  <c r="H208" i="7" s="1"/>
  <c r="M178" i="7"/>
  <c r="M223" i="7" s="1"/>
  <c r="O157" i="7"/>
  <c r="O202" i="7" s="1"/>
  <c r="O243" i="7" s="1"/>
  <c r="N181" i="19" s="1"/>
  <c r="I166" i="7"/>
  <c r="I211" i="7" s="1"/>
  <c r="I252" i="7" s="1"/>
  <c r="H190" i="19" s="1"/>
  <c r="H171" i="7"/>
  <c r="H216" i="7" s="1"/>
  <c r="O178" i="7"/>
  <c r="O223" i="7" s="1"/>
  <c r="O264" i="7" s="1"/>
  <c r="N202" i="19" s="1"/>
  <c r="I169" i="7"/>
  <c r="I214" i="7" s="1"/>
  <c r="G161" i="7"/>
  <c r="G206" i="7" s="1"/>
  <c r="Q151" i="7"/>
  <c r="O161" i="7"/>
  <c r="O206" i="7" s="1"/>
  <c r="O247" i="7" s="1"/>
  <c r="N185" i="19" s="1"/>
  <c r="O185" i="7"/>
  <c r="O230" i="7" s="1"/>
  <c r="O271" i="7" s="1"/>
  <c r="N209" i="19" s="1"/>
  <c r="K182" i="7"/>
  <c r="K227" i="7" s="1"/>
  <c r="K268" i="7" s="1"/>
  <c r="J206" i="19" s="1"/>
  <c r="O182" i="7"/>
  <c r="O227" i="7" s="1"/>
  <c r="O268" i="7" s="1"/>
  <c r="H155" i="7"/>
  <c r="H200" i="7" s="1"/>
  <c r="H162" i="7"/>
  <c r="H207" i="7" s="1"/>
  <c r="I164" i="7"/>
  <c r="I209" i="7" s="1"/>
  <c r="L159" i="7"/>
  <c r="L204" i="7" s="1"/>
  <c r="J163" i="7"/>
  <c r="J208" i="7" s="1"/>
  <c r="O170" i="7"/>
  <c r="O215" i="7" s="1"/>
  <c r="O256" i="7" s="1"/>
  <c r="N194" i="19" s="1"/>
  <c r="N180" i="7"/>
  <c r="N225" i="7" s="1"/>
  <c r="N266" i="7" s="1"/>
  <c r="M204" i="19" s="1"/>
  <c r="J171" i="7"/>
  <c r="J216" i="7" s="1"/>
  <c r="M156" i="7"/>
  <c r="M201" i="7" s="1"/>
  <c r="J170" i="7"/>
  <c r="J215" i="7" s="1"/>
  <c r="O164" i="7"/>
  <c r="O209" i="7" s="1"/>
  <c r="O250" i="7" s="1"/>
  <c r="N188" i="19" s="1"/>
  <c r="I158" i="7"/>
  <c r="I203" i="7" s="1"/>
  <c r="G177" i="7"/>
  <c r="G222" i="7" s="1"/>
  <c r="H161" i="7"/>
  <c r="H206" i="7" s="1"/>
  <c r="M171" i="7"/>
  <c r="M216" i="7" s="1"/>
  <c r="M257" i="7" s="1"/>
  <c r="L195" i="19" s="1"/>
  <c r="O155" i="7"/>
  <c r="O200" i="7" s="1"/>
  <c r="O241" i="7" s="1"/>
  <c r="N179" i="19" s="1"/>
  <c r="L162" i="7"/>
  <c r="L207" i="7" s="1"/>
  <c r="I157" i="7"/>
  <c r="I202" i="7" s="1"/>
  <c r="H170" i="7"/>
  <c r="H215" i="7" s="1"/>
  <c r="M185" i="7"/>
  <c r="M230" i="7" s="1"/>
  <c r="O162" i="7"/>
  <c r="O207" i="7" s="1"/>
  <c r="O248" i="7" s="1"/>
  <c r="N186" i="19" s="1"/>
  <c r="G155" i="7"/>
  <c r="G200" i="7" s="1"/>
  <c r="P170" i="7"/>
  <c r="P215" i="7" s="1"/>
  <c r="P256" i="7" s="1"/>
  <c r="O194" i="19" s="1"/>
  <c r="M151" i="7"/>
  <c r="M196" i="7" s="1"/>
  <c r="O160" i="7"/>
  <c r="O205" i="7" s="1"/>
  <c r="O246" i="7" s="1"/>
  <c r="N184" i="19" s="1"/>
  <c r="K178" i="7"/>
  <c r="K223" i="7" s="1"/>
  <c r="G182" i="7"/>
  <c r="G227" i="7" s="1"/>
  <c r="K158" i="7"/>
  <c r="K203" i="7" s="1"/>
  <c r="N165" i="7"/>
  <c r="N210" i="7" s="1"/>
  <c r="Q180" i="7"/>
  <c r="Q225" i="7" s="1"/>
  <c r="Q266" i="7" s="1"/>
  <c r="P204" i="19" s="1"/>
  <c r="O158" i="7"/>
  <c r="O203" i="7" s="1"/>
  <c r="O244" i="7" s="1"/>
  <c r="N182" i="19" s="1"/>
  <c r="L177" i="7"/>
  <c r="L222" i="7" s="1"/>
  <c r="J160" i="7"/>
  <c r="J205" i="7" s="1"/>
  <c r="K164" i="7"/>
  <c r="K209" i="7" s="1"/>
  <c r="N178" i="7"/>
  <c r="N223" i="7" s="1"/>
  <c r="P156" i="7"/>
  <c r="P201" i="7" s="1"/>
  <c r="P242" i="7" s="1"/>
  <c r="O180" i="19" s="1"/>
  <c r="J182" i="7"/>
  <c r="J227" i="7" s="1"/>
  <c r="K177" i="7"/>
  <c r="K222" i="7" s="1"/>
  <c r="P162" i="7"/>
  <c r="P207" i="7" s="1"/>
  <c r="P248" i="7" s="1"/>
  <c r="O186" i="19" s="1"/>
  <c r="J165" i="7"/>
  <c r="J210" i="7" s="1"/>
  <c r="M160" i="7"/>
  <c r="M205" i="7" s="1"/>
  <c r="O179" i="7"/>
  <c r="O224" i="7" s="1"/>
  <c r="O265" i="7" s="1"/>
  <c r="N203" i="19" s="1"/>
  <c r="I151" i="7"/>
  <c r="I196" i="7" s="1"/>
  <c r="L165" i="7"/>
  <c r="L210" i="7" s="1"/>
  <c r="Q157" i="7"/>
  <c r="Q202" i="7" s="1"/>
  <c r="Q243" i="7" s="1"/>
  <c r="P181" i="19" s="1"/>
  <c r="P178" i="7"/>
  <c r="P223" i="7" s="1"/>
  <c r="P264" i="7" s="1"/>
  <c r="O202" i="19" s="1"/>
  <c r="L178" i="7"/>
  <c r="L223" i="7" s="1"/>
  <c r="I165" i="7"/>
  <c r="I210" i="7" s="1"/>
  <c r="J156" i="7"/>
  <c r="J201" i="7" s="1"/>
  <c r="P185" i="7"/>
  <c r="P230" i="7" s="1"/>
  <c r="P271" i="7" s="1"/>
  <c r="O209" i="19" s="1"/>
  <c r="K184" i="7"/>
  <c r="K229" i="7" s="1"/>
  <c r="K166" i="7"/>
  <c r="K211" i="7" s="1"/>
  <c r="L164" i="7"/>
  <c r="L209" i="7" s="1"/>
  <c r="P164" i="7"/>
  <c r="P209" i="7" s="1"/>
  <c r="P250" i="7" s="1"/>
  <c r="O188" i="19" s="1"/>
  <c r="P163" i="7"/>
  <c r="P208" i="7" s="1"/>
  <c r="P249" i="7" s="1"/>
  <c r="O187" i="19" s="1"/>
  <c r="L151" i="7"/>
  <c r="L196" i="7" s="1"/>
  <c r="M161" i="7"/>
  <c r="M206" i="7" s="1"/>
  <c r="P177" i="7"/>
  <c r="P222" i="7" s="1"/>
  <c r="P263" i="7" s="1"/>
  <c r="O201" i="19" s="1"/>
  <c r="N151" i="7"/>
  <c r="N196" i="7" s="1"/>
  <c r="J180" i="7"/>
  <c r="J225" i="7" s="1"/>
  <c r="H160" i="7"/>
  <c r="H205" i="7" s="1"/>
  <c r="M170" i="7"/>
  <c r="M215" i="7" s="1"/>
  <c r="P186" i="7"/>
  <c r="P231" i="7" s="1"/>
  <c r="P272" i="7" s="1"/>
  <c r="O210" i="19" s="1"/>
  <c r="M162" i="7"/>
  <c r="M207" i="7" s="1"/>
  <c r="I156" i="7"/>
  <c r="I201" i="7" s="1"/>
  <c r="G185" i="7"/>
  <c r="G230" i="7" s="1"/>
  <c r="H169" i="7"/>
  <c r="H214" i="7" s="1"/>
  <c r="K160" i="7"/>
  <c r="K205" i="7" s="1"/>
  <c r="M184" i="7"/>
  <c r="M229" i="7" s="1"/>
  <c r="N169" i="7"/>
  <c r="N214" i="7" s="1"/>
  <c r="P160" i="7"/>
  <c r="P205" i="7" s="1"/>
  <c r="P246" i="7" s="1"/>
  <c r="O184" i="19" s="1"/>
  <c r="N162" i="7"/>
  <c r="N207" i="7" s="1"/>
  <c r="I163" i="7"/>
  <c r="I208" i="7" s="1"/>
  <c r="J155" i="7"/>
  <c r="J200" i="7" s="1"/>
  <c r="H182" i="7"/>
  <c r="H227" i="7" s="1"/>
  <c r="K169" i="7"/>
  <c r="K214" i="7" s="1"/>
  <c r="L158" i="7"/>
  <c r="L203" i="7" s="1"/>
  <c r="N182" i="7"/>
  <c r="N227" i="7" s="1"/>
  <c r="N268" i="7" s="1"/>
  <c r="M206" i="19" s="1"/>
  <c r="P184" i="7"/>
  <c r="P229" i="7" s="1"/>
  <c r="P270" i="7" s="1"/>
  <c r="O208" i="19" s="1"/>
  <c r="Q177" i="7"/>
  <c r="Q222" i="7" s="1"/>
  <c r="Q263" i="7" s="1"/>
  <c r="P201" i="19" s="1"/>
  <c r="G166" i="7"/>
  <c r="G211" i="7" s="1"/>
  <c r="L180" i="7"/>
  <c r="L225" i="7" s="1"/>
  <c r="N157" i="7"/>
  <c r="N202" i="7" s="1"/>
  <c r="Q165" i="7"/>
  <c r="Q210" i="7" s="1"/>
  <c r="Q251" i="7" s="1"/>
  <c r="P189" i="19" s="1"/>
  <c r="I171" i="7"/>
  <c r="I216" i="7" s="1"/>
  <c r="J161" i="7"/>
  <c r="J206" i="7" s="1"/>
  <c r="H179" i="7"/>
  <c r="H224" i="7" s="1"/>
  <c r="H265" i="7" s="1"/>
  <c r="G203" i="19" s="1"/>
  <c r="K165" i="7"/>
  <c r="K210" i="7" s="1"/>
  <c r="L156" i="7"/>
  <c r="L201" i="7" s="1"/>
  <c r="N179" i="7"/>
  <c r="N224" i="7" s="1"/>
  <c r="P180" i="7"/>
  <c r="P225" i="7" s="1"/>
  <c r="P266" i="7" s="1"/>
  <c r="O204" i="19" s="1"/>
  <c r="N177" i="7"/>
  <c r="N222" i="7" s="1"/>
  <c r="G179" i="7"/>
  <c r="G224" i="7" s="1"/>
  <c r="K156" i="7"/>
  <c r="K201" i="7" s="1"/>
  <c r="N163" i="7"/>
  <c r="N208" i="7" s="1"/>
  <c r="Q178" i="7"/>
  <c r="Q223" i="7" s="1"/>
  <c r="Q264" i="7" s="1"/>
  <c r="P202" i="19" s="1"/>
  <c r="E151" i="7"/>
  <c r="G162" i="7"/>
  <c r="G207" i="7" s="1"/>
  <c r="N186" i="7"/>
  <c r="N231" i="7" s="1"/>
  <c r="O156" i="7"/>
  <c r="O201" i="7" s="1"/>
  <c r="O242" i="7" s="1"/>
  <c r="N180" i="19" s="1"/>
  <c r="K186" i="7"/>
  <c r="K231" i="7" s="1"/>
  <c r="P171" i="7"/>
  <c r="P216" i="7" s="1"/>
  <c r="P257" i="7" s="1"/>
  <c r="O195" i="19" s="1"/>
  <c r="Q184" i="7"/>
  <c r="Q229" i="7" s="1"/>
  <c r="Q270" i="7" s="1"/>
  <c r="P208" i="19" s="1"/>
  <c r="P169" i="7"/>
  <c r="P214" i="7" s="1"/>
  <c r="P255" i="7" s="1"/>
  <c r="O193" i="19" s="1"/>
  <c r="G158" i="7"/>
  <c r="G203" i="7" s="1"/>
  <c r="O184" i="7"/>
  <c r="O229" i="7" s="1"/>
  <c r="O270" i="7" s="1"/>
  <c r="N208" i="19" s="1"/>
  <c r="P165" i="7"/>
  <c r="P210" i="7" s="1"/>
  <c r="P251" i="7" s="1"/>
  <c r="O189" i="19" s="1"/>
  <c r="G164" i="7"/>
  <c r="G209" i="7" s="1"/>
  <c r="N155" i="7"/>
  <c r="N200" i="7" s="1"/>
  <c r="Q163" i="7"/>
  <c r="Q208" i="7" s="1"/>
  <c r="Q249" i="7" s="1"/>
  <c r="P187" i="19" s="1"/>
  <c r="M186" i="7"/>
  <c r="M231" i="7" s="1"/>
  <c r="M272" i="7" s="1"/>
  <c r="L210" i="19" s="1"/>
  <c r="O163" i="7"/>
  <c r="O208" i="7" s="1"/>
  <c r="O249" i="7" s="1"/>
  <c r="N187" i="19" s="1"/>
  <c r="H185" i="7"/>
  <c r="H230" i="7" s="1"/>
  <c r="J159" i="7"/>
  <c r="J204" i="7" s="1"/>
  <c r="K170" i="7"/>
  <c r="K215" i="7" s="1"/>
  <c r="I178" i="7"/>
  <c r="I223" i="7" s="1"/>
  <c r="M158" i="7"/>
  <c r="M203" i="7" s="1"/>
  <c r="P158" i="7"/>
  <c r="P203" i="7" s="1"/>
  <c r="P244" i="7" s="1"/>
  <c r="O182" i="19" s="1"/>
  <c r="K180" i="7"/>
  <c r="K225" i="7" s="1"/>
  <c r="K266" i="7" s="1"/>
  <c r="J204" i="19" s="1"/>
  <c r="O166" i="7"/>
  <c r="O211" i="7" s="1"/>
  <c r="O252" i="7" s="1"/>
  <c r="N190" i="19" s="1"/>
  <c r="M155" i="7"/>
  <c r="M200" i="7" s="1"/>
  <c r="P173" i="7"/>
  <c r="P218" i="7" s="1"/>
  <c r="P259" i="7" s="1"/>
  <c r="O197" i="19" s="1"/>
  <c r="H174" i="7"/>
  <c r="H219" i="7" s="1"/>
  <c r="I168" i="7"/>
  <c r="I213" i="7" s="1"/>
  <c r="K181" i="7"/>
  <c r="K226" i="7" s="1"/>
  <c r="I172" i="7"/>
  <c r="I217" i="7" s="1"/>
  <c r="O168" i="7"/>
  <c r="O213" i="7" s="1"/>
  <c r="O254" i="7" s="1"/>
  <c r="N192" i="19" s="1"/>
  <c r="M181" i="7"/>
  <c r="M226" i="7" s="1"/>
  <c r="M167" i="7"/>
  <c r="M212" i="7" s="1"/>
  <c r="M152" i="7"/>
  <c r="M197" i="7" s="1"/>
  <c r="G181" i="7"/>
  <c r="G226" i="7" s="1"/>
  <c r="P176" i="7"/>
  <c r="P221" i="7" s="1"/>
  <c r="P262" i="7" s="1"/>
  <c r="O200" i="19" s="1"/>
  <c r="J153" i="7"/>
  <c r="J198" i="7" s="1"/>
  <c r="Q172" i="7"/>
  <c r="Q217" i="7" s="1"/>
  <c r="Q258" i="7" s="1"/>
  <c r="P196" i="19" s="1"/>
  <c r="M154" i="7"/>
  <c r="M199" i="7" s="1"/>
  <c r="P174" i="7"/>
  <c r="P219" i="7" s="1"/>
  <c r="P260" i="7" s="1"/>
  <c r="O198" i="19" s="1"/>
  <c r="L181" i="7"/>
  <c r="L226" i="7" s="1"/>
  <c r="I152" i="7"/>
  <c r="I197" i="7" s="1"/>
  <c r="G173" i="7"/>
  <c r="G218" i="7" s="1"/>
  <c r="J152" i="7"/>
  <c r="J197" i="7" s="1"/>
  <c r="N168" i="7"/>
  <c r="N213" i="7" s="1"/>
  <c r="H167" i="7"/>
  <c r="H212" i="7" s="1"/>
  <c r="K173" i="7"/>
  <c r="K218" i="7" s="1"/>
  <c r="K259" i="7" s="1"/>
  <c r="J197" i="19" s="1"/>
  <c r="G183" i="7"/>
  <c r="G228" i="7" s="1"/>
  <c r="Q176" i="7"/>
  <c r="Q221" i="7" s="1"/>
  <c r="Q262" i="7" s="1"/>
  <c r="P200" i="19" s="1"/>
  <c r="P167" i="7"/>
  <c r="P212" i="7" s="1"/>
  <c r="P253" i="7" s="1"/>
  <c r="O191" i="19" s="1"/>
  <c r="J154" i="7"/>
  <c r="J199" i="7" s="1"/>
  <c r="G174" i="7"/>
  <c r="G219" i="7" s="1"/>
  <c r="O173" i="7"/>
  <c r="O218" i="7" s="1"/>
  <c r="O259" i="7" s="1"/>
  <c r="N197" i="19" s="1"/>
  <c r="K167" i="7"/>
  <c r="K212" i="7" s="1"/>
  <c r="K175" i="7"/>
  <c r="K220" i="7" s="1"/>
  <c r="K261" i="7" s="1"/>
  <c r="J199" i="19" s="1"/>
  <c r="G168" i="7"/>
  <c r="G213" i="7" s="1"/>
  <c r="Q181" i="7"/>
  <c r="Q226" i="7" s="1"/>
  <c r="Q267" i="7" s="1"/>
  <c r="P205" i="19" s="1"/>
  <c r="K176" i="7"/>
  <c r="K221" i="7" s="1"/>
  <c r="O183" i="7"/>
  <c r="O228" i="7" s="1"/>
  <c r="O269" i="7" s="1"/>
  <c r="N207" i="19" s="1"/>
  <c r="O167" i="7"/>
  <c r="O212" i="7" s="1"/>
  <c r="O253" i="7" s="1"/>
  <c r="N191" i="19" s="1"/>
  <c r="N167" i="7"/>
  <c r="N212" i="7" s="1"/>
  <c r="N181" i="7"/>
  <c r="N226" i="7" s="1"/>
  <c r="N174" i="7"/>
  <c r="N219" i="7" s="1"/>
  <c r="M176" i="7"/>
  <c r="M221" i="7" s="1"/>
  <c r="N173" i="7"/>
  <c r="N218" i="7" s="1"/>
  <c r="I175" i="7"/>
  <c r="I220" i="7" s="1"/>
  <c r="N176" i="7"/>
  <c r="N221" i="7" s="1"/>
  <c r="G176" i="7"/>
  <c r="G221" i="7" s="1"/>
  <c r="P168" i="7"/>
  <c r="P213" i="7" s="1"/>
  <c r="P254" i="7" s="1"/>
  <c r="O192" i="19" s="1"/>
  <c r="G154" i="7"/>
  <c r="G199" i="7" s="1"/>
  <c r="M168" i="7"/>
  <c r="M213" i="7" s="1"/>
  <c r="M254" i="7" s="1"/>
  <c r="L192" i="19" s="1"/>
  <c r="L172" i="7"/>
  <c r="L217" i="7" s="1"/>
  <c r="O176" i="7"/>
  <c r="O221" i="7" s="1"/>
  <c r="O262" i="7" s="1"/>
  <c r="N200" i="19" s="1"/>
  <c r="Q175" i="7"/>
  <c r="Q220" i="7" s="1"/>
  <c r="Q261" i="7" s="1"/>
  <c r="P199" i="19" s="1"/>
  <c r="H172" i="7"/>
  <c r="H217" i="7" s="1"/>
  <c r="O152" i="7"/>
  <c r="O197" i="7" s="1"/>
  <c r="O238" i="7" s="1"/>
  <c r="O154" i="7"/>
  <c r="O199" i="7" s="1"/>
  <c r="O240" i="7" s="1"/>
  <c r="N178" i="19" s="1"/>
  <c r="I181" i="7"/>
  <c r="I226" i="7" s="1"/>
  <c r="P181" i="7"/>
  <c r="P226" i="7" s="1"/>
  <c r="P267" i="7" s="1"/>
  <c r="O205" i="19" s="1"/>
  <c r="I153" i="7"/>
  <c r="I198" i="7" s="1"/>
  <c r="G167" i="7"/>
  <c r="G212" i="7" s="1"/>
  <c r="K168" i="7"/>
  <c r="K213" i="7" s="1"/>
  <c r="N152" i="7"/>
  <c r="N197" i="7" s="1"/>
  <c r="N154" i="7"/>
  <c r="N199" i="7" s="1"/>
  <c r="J167" i="7"/>
  <c r="J212" i="7" s="1"/>
  <c r="N175" i="7"/>
  <c r="N220" i="7" s="1"/>
  <c r="O174" i="7"/>
  <c r="O219" i="7" s="1"/>
  <c r="O260" i="7" s="1"/>
  <c r="N198" i="19" s="1"/>
  <c r="H152" i="7"/>
  <c r="H197" i="7" s="1"/>
  <c r="G172" i="7"/>
  <c r="G217" i="7" s="1"/>
  <c r="L167" i="7"/>
  <c r="L212" i="7" s="1"/>
  <c r="M153" i="7"/>
  <c r="M198" i="7" s="1"/>
  <c r="H168" i="7"/>
  <c r="H213" i="7" s="1"/>
  <c r="J181" i="7"/>
  <c r="J226" i="7" s="1"/>
  <c r="Q167" i="7"/>
  <c r="Q212" i="7" s="1"/>
  <c r="Q253" i="7" s="1"/>
  <c r="P191" i="19" s="1"/>
  <c r="Q153" i="7"/>
  <c r="Q198" i="7" s="1"/>
  <c r="Q239" i="7" s="1"/>
  <c r="P177" i="19" s="1"/>
  <c r="M174" i="7"/>
  <c r="M219" i="7" s="1"/>
  <c r="Q152" i="7"/>
  <c r="Q197" i="7" s="1"/>
  <c r="Q238" i="7" s="1"/>
  <c r="J168" i="7"/>
  <c r="J213" i="7" s="1"/>
  <c r="P152" i="7"/>
  <c r="P197" i="7" s="1"/>
  <c r="P238" i="7" s="1"/>
  <c r="I176" i="7"/>
  <c r="I221" i="7" s="1"/>
  <c r="O172" i="7"/>
  <c r="O217" i="7" s="1"/>
  <c r="O258" i="7" s="1"/>
  <c r="N196" i="19" s="1"/>
  <c r="J183" i="7"/>
  <c r="J228" i="7" s="1"/>
  <c r="Q168" i="7"/>
  <c r="Q213" i="7" s="1"/>
  <c r="Q254" i="7" s="1"/>
  <c r="P192" i="19" s="1"/>
  <c r="H173" i="7"/>
  <c r="H218" i="7" s="1"/>
  <c r="H181" i="7"/>
  <c r="H226" i="7" s="1"/>
  <c r="O181" i="7"/>
  <c r="O226" i="7" s="1"/>
  <c r="O267" i="7" s="1"/>
  <c r="N205" i="19" s="1"/>
  <c r="L168" i="7"/>
  <c r="L213" i="7" s="1"/>
  <c r="L153" i="7"/>
  <c r="L198" i="7" s="1"/>
  <c r="I167" i="7"/>
  <c r="I212" i="7" s="1"/>
  <c r="K154" i="7"/>
  <c r="K199" i="7" s="1"/>
  <c r="G175" i="7"/>
  <c r="G220" i="7" s="1"/>
  <c r="G261" i="7" s="1"/>
  <c r="F199" i="19" s="1"/>
  <c r="Q154" i="7"/>
  <c r="Q199" i="7" s="1"/>
  <c r="Q240" i="7" s="1"/>
  <c r="P178" i="19" s="1"/>
  <c r="M175" i="7"/>
  <c r="M220" i="7" s="1"/>
  <c r="H153" i="7"/>
  <c r="H198" i="7" s="1"/>
  <c r="G153" i="7"/>
  <c r="G198" i="7" s="1"/>
  <c r="Q183" i="7"/>
  <c r="Q228" i="7" s="1"/>
  <c r="Q269" i="7" s="1"/>
  <c r="P207" i="19" s="1"/>
  <c r="P153" i="7"/>
  <c r="P198" i="7" s="1"/>
  <c r="P239" i="7" s="1"/>
  <c r="O177" i="19" s="1"/>
  <c r="I183" i="7"/>
  <c r="I228" i="7" s="1"/>
  <c r="J175" i="7"/>
  <c r="J220" i="7" s="1"/>
  <c r="J261" i="7" s="1"/>
  <c r="I199" i="19" s="1"/>
  <c r="H176" i="7"/>
  <c r="H221" i="7" s="1"/>
  <c r="J173" i="7"/>
  <c r="J218" i="7" s="1"/>
  <c r="J176" i="7"/>
  <c r="J221" i="7" s="1"/>
  <c r="I154" i="7"/>
  <c r="I199" i="7" s="1"/>
  <c r="K183" i="7"/>
  <c r="K228" i="7" s="1"/>
  <c r="J174" i="7"/>
  <c r="J219" i="7" s="1"/>
  <c r="J172" i="7"/>
  <c r="J217" i="7" s="1"/>
  <c r="O175" i="7"/>
  <c r="O220" i="7" s="1"/>
  <c r="O261" i="7" s="1"/>
  <c r="N199" i="19" s="1"/>
  <c r="P154" i="7"/>
  <c r="P199" i="7" s="1"/>
  <c r="P240" i="7" s="1"/>
  <c r="O178" i="19" s="1"/>
  <c r="P175" i="7"/>
  <c r="P220" i="7" s="1"/>
  <c r="P261" i="7" s="1"/>
  <c r="O199" i="19" s="1"/>
  <c r="M172" i="7"/>
  <c r="M217" i="7" s="1"/>
  <c r="L154" i="7"/>
  <c r="L199" i="7" s="1"/>
  <c r="Q174" i="7"/>
  <c r="Q219" i="7" s="1"/>
  <c r="Q260" i="7" s="1"/>
  <c r="P198" i="19" s="1"/>
  <c r="O153" i="7"/>
  <c r="O198" i="7" s="1"/>
  <c r="O239" i="7" s="1"/>
  <c r="N177" i="19" s="1"/>
  <c r="N172" i="7"/>
  <c r="N217" i="7" s="1"/>
  <c r="H183" i="7"/>
  <c r="H228" i="7" s="1"/>
  <c r="H269" i="7" s="1"/>
  <c r="G207" i="19" s="1"/>
  <c r="L173" i="7"/>
  <c r="L218" i="7" s="1"/>
  <c r="K152" i="7"/>
  <c r="K197" i="7" s="1"/>
  <c r="P183" i="7"/>
  <c r="P228" i="7" s="1"/>
  <c r="P269" i="7" s="1"/>
  <c r="O207" i="19" s="1"/>
  <c r="M183" i="7"/>
  <c r="M228" i="7" s="1"/>
  <c r="H175" i="7"/>
  <c r="H220" i="7" s="1"/>
  <c r="L176" i="7"/>
  <c r="L221" i="7" s="1"/>
  <c r="K172" i="7"/>
  <c r="K217" i="7" s="1"/>
  <c r="H154" i="7"/>
  <c r="H199" i="7" s="1"/>
  <c r="H240" i="7" s="1"/>
  <c r="G178" i="19" s="1"/>
  <c r="L152" i="7"/>
  <c r="L197" i="7" s="1"/>
  <c r="P172" i="7"/>
  <c r="P217" i="7" s="1"/>
  <c r="P258" i="7" s="1"/>
  <c r="O196" i="19" s="1"/>
  <c r="M173" i="7"/>
  <c r="M218" i="7" s="1"/>
  <c r="N183" i="7"/>
  <c r="N228" i="7" s="1"/>
  <c r="I174" i="7"/>
  <c r="I219" i="7" s="1"/>
  <c r="G152" i="7"/>
  <c r="G197" i="7" s="1"/>
  <c r="L174" i="7"/>
  <c r="L219" i="7" s="1"/>
  <c r="L175" i="7"/>
  <c r="L220" i="7" s="1"/>
  <c r="K174" i="7"/>
  <c r="K219" i="7" s="1"/>
  <c r="Q173" i="7"/>
  <c r="Q218" i="7" s="1"/>
  <c r="Q259" i="7" s="1"/>
  <c r="P197" i="19" s="1"/>
  <c r="N153" i="7"/>
  <c r="N198" i="7" s="1"/>
  <c r="I173" i="7"/>
  <c r="I218" i="7" s="1"/>
  <c r="L183" i="7"/>
  <c r="L228" i="7" s="1"/>
  <c r="K153" i="7"/>
  <c r="K198" i="7" s="1"/>
  <c r="D150" i="11"/>
  <c r="O177" i="11"/>
  <c r="O221" i="11" s="1"/>
  <c r="O261" i="11" s="1"/>
  <c r="N313" i="19" s="1"/>
  <c r="Q157" i="11"/>
  <c r="Q201" i="11" s="1"/>
  <c r="Q241" i="11" s="1"/>
  <c r="P293" i="19" s="1"/>
  <c r="O175" i="11"/>
  <c r="O219" i="11" s="1"/>
  <c r="O259" i="11" s="1"/>
  <c r="N311" i="19" s="1"/>
  <c r="O161" i="11"/>
  <c r="O205" i="11" s="1"/>
  <c r="O245" i="11" s="1"/>
  <c r="N297" i="19" s="1"/>
  <c r="P157" i="11"/>
  <c r="P201" i="11" s="1"/>
  <c r="P241" i="11" s="1"/>
  <c r="O293" i="19" s="1"/>
  <c r="Q176" i="11"/>
  <c r="Q220" i="11" s="1"/>
  <c r="Q260" i="11" s="1"/>
  <c r="P312" i="19" s="1"/>
  <c r="O157" i="11"/>
  <c r="O201" i="11" s="1"/>
  <c r="O241" i="11" s="1"/>
  <c r="N293" i="19" s="1"/>
  <c r="Q179" i="11"/>
  <c r="Q223" i="11" s="1"/>
  <c r="Q263" i="11" s="1"/>
  <c r="P315" i="19" s="1"/>
  <c r="P175" i="11"/>
  <c r="P219" i="11" s="1"/>
  <c r="P259" i="11" s="1"/>
  <c r="O311" i="19" s="1"/>
  <c r="Q158" i="11"/>
  <c r="Q202" i="11" s="1"/>
  <c r="Q242" i="11" s="1"/>
  <c r="P294" i="19" s="1"/>
  <c r="O176" i="11"/>
  <c r="O220" i="11" s="1"/>
  <c r="O260" i="11" s="1"/>
  <c r="N312" i="19" s="1"/>
  <c r="Q161" i="11"/>
  <c r="Q205" i="11" s="1"/>
  <c r="Q245" i="11" s="1"/>
  <c r="P297" i="19" s="1"/>
  <c r="O158" i="11"/>
  <c r="O202" i="11" s="1"/>
  <c r="O242" i="11" s="1"/>
  <c r="N294" i="19" s="1"/>
  <c r="Q180" i="11"/>
  <c r="Q224" i="11" s="1"/>
  <c r="Q264" i="11" s="1"/>
  <c r="P316" i="19" s="1"/>
  <c r="P180" i="11"/>
  <c r="P224" i="11" s="1"/>
  <c r="P264" i="11" s="1"/>
  <c r="O316" i="19" s="1"/>
  <c r="Q154" i="11"/>
  <c r="Q198" i="11" s="1"/>
  <c r="Q238" i="11" s="1"/>
  <c r="P290" i="19" s="1"/>
  <c r="O153" i="11"/>
  <c r="O197" i="11" s="1"/>
  <c r="O237" i="11" s="1"/>
  <c r="N289" i="19" s="1"/>
  <c r="O159" i="11"/>
  <c r="O203" i="11" s="1"/>
  <c r="O243" i="11" s="1"/>
  <c r="N295" i="19" s="1"/>
  <c r="P178" i="11"/>
  <c r="P222" i="11" s="1"/>
  <c r="P262" i="11" s="1"/>
  <c r="O314" i="19" s="1"/>
  <c r="Q160" i="11"/>
  <c r="Q204" i="11" s="1"/>
  <c r="Q244" i="11" s="1"/>
  <c r="P296" i="19" s="1"/>
  <c r="O178" i="11"/>
  <c r="O222" i="11" s="1"/>
  <c r="O262" i="11" s="1"/>
  <c r="N314" i="19" s="1"/>
  <c r="P160" i="11"/>
  <c r="P204" i="11" s="1"/>
  <c r="P244" i="11" s="1"/>
  <c r="O296" i="19" s="1"/>
  <c r="O181" i="11"/>
  <c r="O225" i="11" s="1"/>
  <c r="O265" i="11" s="1"/>
  <c r="N317" i="19" s="1"/>
  <c r="O160" i="11"/>
  <c r="O204" i="11" s="1"/>
  <c r="O244" i="11" s="1"/>
  <c r="N296" i="19" s="1"/>
  <c r="O163" i="11"/>
  <c r="O207" i="11" s="1"/>
  <c r="O247" i="11" s="1"/>
  <c r="N299" i="19" s="1"/>
  <c r="P161" i="11"/>
  <c r="P205" i="11" s="1"/>
  <c r="P245" i="11" s="1"/>
  <c r="O297" i="19" s="1"/>
  <c r="Q183" i="11"/>
  <c r="Q227" i="11" s="1"/>
  <c r="Q267" i="11" s="1"/>
  <c r="P319" i="19" s="1"/>
  <c r="O172" i="11"/>
  <c r="O216" i="11" s="1"/>
  <c r="O256" i="11" s="1"/>
  <c r="N308" i="19" s="1"/>
  <c r="Q167" i="11"/>
  <c r="Q211" i="11" s="1"/>
  <c r="Q251" i="11" s="1"/>
  <c r="P303" i="19" s="1"/>
  <c r="Q181" i="11"/>
  <c r="Q225" i="11" s="1"/>
  <c r="Q265" i="11" s="1"/>
  <c r="P317" i="19" s="1"/>
  <c r="O156" i="11"/>
  <c r="O200" i="11" s="1"/>
  <c r="O240" i="11" s="1"/>
  <c r="N292" i="19" s="1"/>
  <c r="P181" i="11"/>
  <c r="P225" i="11" s="1"/>
  <c r="P265" i="11" s="1"/>
  <c r="O317" i="19" s="1"/>
  <c r="Q163" i="11"/>
  <c r="Q207" i="11" s="1"/>
  <c r="Q247" i="11" s="1"/>
  <c r="P299" i="19" s="1"/>
  <c r="Q151" i="11"/>
  <c r="Q195" i="11" s="1"/>
  <c r="Q235" i="11" s="1"/>
  <c r="P287" i="19" s="1"/>
  <c r="P179" i="11"/>
  <c r="P223" i="11" s="1"/>
  <c r="P263" i="11" s="1"/>
  <c r="O315" i="19" s="1"/>
  <c r="Q169" i="11"/>
  <c r="Q213" i="11" s="1"/>
  <c r="Q253" i="11" s="1"/>
  <c r="P305" i="19" s="1"/>
  <c r="Q164" i="11"/>
  <c r="Q208" i="11" s="1"/>
  <c r="Q248" i="11" s="1"/>
  <c r="P300" i="19" s="1"/>
  <c r="O182" i="11"/>
  <c r="O226" i="11" s="1"/>
  <c r="O266" i="11" s="1"/>
  <c r="N318" i="19" s="1"/>
  <c r="O154" i="11"/>
  <c r="O198" i="11" s="1"/>
  <c r="O238" i="11" s="1"/>
  <c r="N290" i="19" s="1"/>
  <c r="P176" i="11"/>
  <c r="P220" i="11" s="1"/>
  <c r="P260" i="11" s="1"/>
  <c r="O312" i="19" s="1"/>
  <c r="P159" i="11"/>
  <c r="P203" i="11" s="1"/>
  <c r="P243" i="11" s="1"/>
  <c r="O295" i="19" s="1"/>
  <c r="O179" i="11"/>
  <c r="O223" i="11" s="1"/>
  <c r="O263" i="11" s="1"/>
  <c r="N315" i="19" s="1"/>
  <c r="Q156" i="11"/>
  <c r="Q200" i="11" s="1"/>
  <c r="Q240" i="11" s="1"/>
  <c r="P292" i="19" s="1"/>
  <c r="P151" i="11"/>
  <c r="P195" i="11" s="1"/>
  <c r="P235" i="11" s="1"/>
  <c r="O287" i="19" s="1"/>
  <c r="P162" i="11"/>
  <c r="P206" i="11" s="1"/>
  <c r="P246" i="11" s="1"/>
  <c r="O298" i="19" s="1"/>
  <c r="O183" i="11"/>
  <c r="O227" i="11" s="1"/>
  <c r="O267" i="11" s="1"/>
  <c r="N319" i="19" s="1"/>
  <c r="O162" i="11"/>
  <c r="O206" i="11" s="1"/>
  <c r="O246" i="11" s="1"/>
  <c r="N298" i="19" s="1"/>
  <c r="O165" i="11"/>
  <c r="O209" i="11" s="1"/>
  <c r="O249" i="11" s="1"/>
  <c r="N301" i="19" s="1"/>
  <c r="P184" i="11"/>
  <c r="P228" i="11" s="1"/>
  <c r="P268" i="11" s="1"/>
  <c r="O320" i="19" s="1"/>
  <c r="P164" i="11"/>
  <c r="P208" i="11" s="1"/>
  <c r="P248" i="11" s="1"/>
  <c r="O300" i="19" s="1"/>
  <c r="Q150" i="11"/>
  <c r="P163" i="11"/>
  <c r="P207" i="11" s="1"/>
  <c r="P247" i="11" s="1"/>
  <c r="O299" i="19" s="1"/>
  <c r="Q182" i="11"/>
  <c r="Q226" i="11" s="1"/>
  <c r="Q266" i="11" s="1"/>
  <c r="P318" i="19" s="1"/>
  <c r="P158" i="11"/>
  <c r="P202" i="11" s="1"/>
  <c r="P242" i="11" s="1"/>
  <c r="O294" i="19" s="1"/>
  <c r="P174" i="11"/>
  <c r="P218" i="11" s="1"/>
  <c r="P258" i="11" s="1"/>
  <c r="O310" i="19" s="1"/>
  <c r="O166" i="11"/>
  <c r="O210" i="11" s="1"/>
  <c r="O250" i="11" s="1"/>
  <c r="N302" i="19" s="1"/>
  <c r="P185" i="11"/>
  <c r="P229" i="11" s="1"/>
  <c r="P269" i="11" s="1"/>
  <c r="O321" i="19" s="1"/>
  <c r="Q175" i="11"/>
  <c r="Q219" i="11" s="1"/>
  <c r="Q259" i="11" s="1"/>
  <c r="P311" i="19" s="1"/>
  <c r="Q162" i="11"/>
  <c r="Q206" i="11" s="1"/>
  <c r="Q246" i="11" s="1"/>
  <c r="P298" i="19" s="1"/>
  <c r="Q165" i="11"/>
  <c r="Q209" i="11" s="1"/>
  <c r="Q249" i="11" s="1"/>
  <c r="P301" i="19" s="1"/>
  <c r="P167" i="11"/>
  <c r="P211" i="11" s="1"/>
  <c r="P251" i="11" s="1"/>
  <c r="O303" i="19" s="1"/>
  <c r="P165" i="11"/>
  <c r="P209" i="11" s="1"/>
  <c r="P249" i="11" s="1"/>
  <c r="O301" i="19" s="1"/>
  <c r="Q184" i="11"/>
  <c r="Q228" i="11" s="1"/>
  <c r="Q268" i="11" s="1"/>
  <c r="P320" i="19" s="1"/>
  <c r="O164" i="11"/>
  <c r="O208" i="11" s="1"/>
  <c r="O248" i="11" s="1"/>
  <c r="N300" i="19" s="1"/>
  <c r="P168" i="11"/>
  <c r="P212" i="11" s="1"/>
  <c r="P252" i="11" s="1"/>
  <c r="O304" i="19" s="1"/>
  <c r="O152" i="11"/>
  <c r="O196" i="11" s="1"/>
  <c r="O236" i="11" s="1"/>
  <c r="N288" i="19" s="1"/>
  <c r="Q166" i="11"/>
  <c r="Q210" i="11" s="1"/>
  <c r="Q250" i="11" s="1"/>
  <c r="P302" i="19" s="1"/>
  <c r="P166" i="11"/>
  <c r="P210" i="11" s="1"/>
  <c r="P250" i="11" s="1"/>
  <c r="O302" i="19" s="1"/>
  <c r="P150" i="11"/>
  <c r="Q177" i="11"/>
  <c r="Q221" i="11" s="1"/>
  <c r="Q261" i="11" s="1"/>
  <c r="P313" i="19" s="1"/>
  <c r="O150" i="11"/>
  <c r="P169" i="11"/>
  <c r="P213" i="11" s="1"/>
  <c r="P253" i="11" s="1"/>
  <c r="O305" i="19" s="1"/>
  <c r="Q174" i="11"/>
  <c r="Q218" i="11" s="1"/>
  <c r="Q258" i="11" s="1"/>
  <c r="P310" i="19" s="1"/>
  <c r="P156" i="11"/>
  <c r="P200" i="11" s="1"/>
  <c r="P240" i="11" s="1"/>
  <c r="O292" i="19" s="1"/>
  <c r="Q170" i="11"/>
  <c r="Q214" i="11" s="1"/>
  <c r="Q254" i="11" s="1"/>
  <c r="P306" i="19" s="1"/>
  <c r="O167" i="11"/>
  <c r="O211" i="11" s="1"/>
  <c r="O251" i="11" s="1"/>
  <c r="N303" i="19" s="1"/>
  <c r="O180" i="11"/>
  <c r="O224" i="11" s="1"/>
  <c r="O264" i="11" s="1"/>
  <c r="N316" i="19" s="1"/>
  <c r="Q152" i="11"/>
  <c r="Q196" i="11" s="1"/>
  <c r="Q236" i="11" s="1"/>
  <c r="P288" i="19" s="1"/>
  <c r="Q168" i="11"/>
  <c r="Q212" i="11" s="1"/>
  <c r="Q252" i="11" s="1"/>
  <c r="P304" i="19" s="1"/>
  <c r="Q159" i="11"/>
  <c r="Q203" i="11" s="1"/>
  <c r="Q243" i="11" s="1"/>
  <c r="P295" i="19" s="1"/>
  <c r="Q178" i="11"/>
  <c r="Q222" i="11" s="1"/>
  <c r="Q262" i="11" s="1"/>
  <c r="P314" i="19" s="1"/>
  <c r="Q171" i="11"/>
  <c r="Q215" i="11" s="1"/>
  <c r="Q255" i="11" s="1"/>
  <c r="P307" i="19" s="1"/>
  <c r="O168" i="11"/>
  <c r="O212" i="11" s="1"/>
  <c r="O252" i="11" s="1"/>
  <c r="N304" i="19" s="1"/>
  <c r="O184" i="11"/>
  <c r="O228" i="11" s="1"/>
  <c r="O268" i="11" s="1"/>
  <c r="N320" i="19" s="1"/>
  <c r="O171" i="11"/>
  <c r="O215" i="11" s="1"/>
  <c r="O255" i="11" s="1"/>
  <c r="N307" i="19" s="1"/>
  <c r="Q153" i="11"/>
  <c r="Q197" i="11" s="1"/>
  <c r="Q237" i="11" s="1"/>
  <c r="P289" i="19" s="1"/>
  <c r="P182" i="11"/>
  <c r="P226" i="11" s="1"/>
  <c r="P266" i="11" s="1"/>
  <c r="O318" i="19" s="1"/>
  <c r="Q172" i="11"/>
  <c r="Q216" i="11" s="1"/>
  <c r="Q256" i="11" s="1"/>
  <c r="P308" i="19" s="1"/>
  <c r="O169" i="11"/>
  <c r="O213" i="11" s="1"/>
  <c r="O253" i="11" s="1"/>
  <c r="N305" i="19" s="1"/>
  <c r="P183" i="11"/>
  <c r="P227" i="11" s="1"/>
  <c r="P267" i="11" s="1"/>
  <c r="O319" i="19" s="1"/>
  <c r="O151" i="11"/>
  <c r="O195" i="11" s="1"/>
  <c r="O235" i="11" s="1"/>
  <c r="N287" i="19" s="1"/>
  <c r="P170" i="11"/>
  <c r="P214" i="11" s="1"/>
  <c r="P254" i="11" s="1"/>
  <c r="O306" i="19" s="1"/>
  <c r="O170" i="11"/>
  <c r="O214" i="11" s="1"/>
  <c r="O254" i="11" s="1"/>
  <c r="N306" i="19" s="1"/>
  <c r="O185" i="11"/>
  <c r="O229" i="11" s="1"/>
  <c r="O269" i="11" s="1"/>
  <c r="N321" i="19" s="1"/>
  <c r="P152" i="11"/>
  <c r="P196" i="11" s="1"/>
  <c r="P236" i="11" s="1"/>
  <c r="O288" i="19" s="1"/>
  <c r="O173" i="11"/>
  <c r="O217" i="11" s="1"/>
  <c r="O257" i="11" s="1"/>
  <c r="N309" i="19" s="1"/>
  <c r="P155" i="11"/>
  <c r="P199" i="11" s="1"/>
  <c r="P239" i="11" s="1"/>
  <c r="O291" i="19" s="1"/>
  <c r="P171" i="11"/>
  <c r="P215" i="11" s="1"/>
  <c r="P255" i="11" s="1"/>
  <c r="O307" i="19" s="1"/>
  <c r="O155" i="11"/>
  <c r="O199" i="11" s="1"/>
  <c r="O239" i="11" s="1"/>
  <c r="N291" i="19" s="1"/>
  <c r="P153" i="11"/>
  <c r="P197" i="11" s="1"/>
  <c r="P237" i="11" s="1"/>
  <c r="O289" i="19" s="1"/>
  <c r="O174" i="11"/>
  <c r="O218" i="11" s="1"/>
  <c r="O258" i="11" s="1"/>
  <c r="N310" i="19" s="1"/>
  <c r="P172" i="11"/>
  <c r="P216" i="11" s="1"/>
  <c r="P256" i="11" s="1"/>
  <c r="O308" i="19" s="1"/>
  <c r="P154" i="11"/>
  <c r="P198" i="11" s="1"/>
  <c r="P238" i="11" s="1"/>
  <c r="O290" i="19" s="1"/>
  <c r="Q173" i="11"/>
  <c r="Q217" i="11" s="1"/>
  <c r="Q257" i="11" s="1"/>
  <c r="P309" i="19" s="1"/>
  <c r="P173" i="11"/>
  <c r="P217" i="11" s="1"/>
  <c r="P257" i="11" s="1"/>
  <c r="O309" i="19" s="1"/>
  <c r="Q155" i="11"/>
  <c r="Q199" i="11" s="1"/>
  <c r="Q239" i="11" s="1"/>
  <c r="P291" i="19" s="1"/>
  <c r="Q185" i="11"/>
  <c r="Q229" i="11" s="1"/>
  <c r="Q269" i="11" s="1"/>
  <c r="P321" i="19" s="1"/>
  <c r="P177" i="11"/>
  <c r="P221" i="11" s="1"/>
  <c r="P261" i="11" s="1"/>
  <c r="O313" i="19" s="1"/>
  <c r="N166" i="11"/>
  <c r="M184" i="11"/>
  <c r="M165" i="11"/>
  <c r="N182" i="11"/>
  <c r="N161" i="11"/>
  <c r="N205" i="11" s="1"/>
  <c r="N245" i="11" s="1"/>
  <c r="M297" i="19" s="1"/>
  <c r="M168" i="11"/>
  <c r="N179" i="11"/>
  <c r="N157" i="11"/>
  <c r="N185" i="11"/>
  <c r="M175" i="11"/>
  <c r="M170" i="11"/>
  <c r="N156" i="11"/>
  <c r="M174" i="11"/>
  <c r="M218" i="11" s="1"/>
  <c r="M258" i="11" s="1"/>
  <c r="L310" i="19" s="1"/>
  <c r="M178" i="11"/>
  <c r="M157" i="11"/>
  <c r="M155" i="11"/>
  <c r="M152" i="11"/>
  <c r="M180" i="11"/>
  <c r="N174" i="11"/>
  <c r="M159" i="11"/>
  <c r="N178" i="11"/>
  <c r="N222" i="11" s="1"/>
  <c r="N262" i="11" s="1"/>
  <c r="M314" i="19" s="1"/>
  <c r="M156" i="11"/>
  <c r="M164" i="11"/>
  <c r="N169" i="11"/>
  <c r="N152" i="11"/>
  <c r="M181" i="11"/>
  <c r="M167" i="11"/>
  <c r="M179" i="11"/>
  <c r="N167" i="11"/>
  <c r="N160" i="11"/>
  <c r="M173" i="11"/>
  <c r="N183" i="11"/>
  <c r="N159" i="11"/>
  <c r="N177" i="11"/>
  <c r="M154" i="11"/>
  <c r="N173" i="11"/>
  <c r="N165" i="11"/>
  <c r="N209" i="11" s="1"/>
  <c r="N249" i="11" s="1"/>
  <c r="M301" i="19" s="1"/>
  <c r="M158" i="11"/>
  <c r="M171" i="11"/>
  <c r="N176" i="11"/>
  <c r="N170" i="11"/>
  <c r="N158" i="11"/>
  <c r="M182" i="11"/>
  <c r="N172" i="11"/>
  <c r="M162" i="11"/>
  <c r="M206" i="11" s="1"/>
  <c r="M246" i="11" s="1"/>
  <c r="L298" i="19" s="1"/>
  <c r="N153" i="11"/>
  <c r="M176" i="11"/>
  <c r="N163" i="11"/>
  <c r="M160" i="11"/>
  <c r="N155" i="11"/>
  <c r="N180" i="11"/>
  <c r="N168" i="11"/>
  <c r="N171" i="11"/>
  <c r="N215" i="11" s="1"/>
  <c r="N255" i="11" s="1"/>
  <c r="M307" i="19" s="1"/>
  <c r="M153" i="11"/>
  <c r="N181" i="11"/>
  <c r="M161" i="11"/>
  <c r="M172" i="11"/>
  <c r="M163" i="11"/>
  <c r="M183" i="11"/>
  <c r="N150" i="11"/>
  <c r="N164" i="11"/>
  <c r="N208" i="11" s="1"/>
  <c r="N248" i="11" s="1"/>
  <c r="M300" i="19" s="1"/>
  <c r="N151" i="11"/>
  <c r="M185" i="11"/>
  <c r="M177" i="11"/>
  <c r="M150" i="11"/>
  <c r="N184" i="11"/>
  <c r="N175" i="11"/>
  <c r="M166" i="11"/>
  <c r="N154" i="11"/>
  <c r="M169" i="11"/>
  <c r="N162" i="11"/>
  <c r="M151" i="11"/>
  <c r="E150" i="11"/>
  <c r="G165" i="11"/>
  <c r="L165" i="11"/>
  <c r="L162" i="11"/>
  <c r="K161" i="11"/>
  <c r="L181" i="11"/>
  <c r="L175" i="11"/>
  <c r="L176" i="11"/>
  <c r="G167" i="11"/>
  <c r="H172" i="11"/>
  <c r="L153" i="11"/>
  <c r="G161" i="11"/>
  <c r="L180" i="11"/>
  <c r="L224" i="11" s="1"/>
  <c r="L264" i="11" s="1"/>
  <c r="K316" i="19" s="1"/>
  <c r="L169" i="11"/>
  <c r="H168" i="11"/>
  <c r="H174" i="11"/>
  <c r="L163" i="11"/>
  <c r="L184" i="11"/>
  <c r="K159" i="11"/>
  <c r="L178" i="11"/>
  <c r="K157" i="11"/>
  <c r="K201" i="11" s="1"/>
  <c r="K241" i="11" s="1"/>
  <c r="J293" i="19" s="1"/>
  <c r="H176" i="11"/>
  <c r="G151" i="11"/>
  <c r="I169" i="11"/>
  <c r="J174" i="11"/>
  <c r="L160" i="11"/>
  <c r="I163" i="11"/>
  <c r="H184" i="11"/>
  <c r="H152" i="11"/>
  <c r="H196" i="11" s="1"/>
  <c r="H236" i="11" s="1"/>
  <c r="G288" i="19" s="1"/>
  <c r="J170" i="11"/>
  <c r="H156" i="11"/>
  <c r="H166" i="11"/>
  <c r="L155" i="11"/>
  <c r="L161" i="11"/>
  <c r="H182" i="11"/>
  <c r="L159" i="11"/>
  <c r="G179" i="11"/>
  <c r="G223" i="11" s="1"/>
  <c r="G263" i="11" s="1"/>
  <c r="F315" i="19" s="1"/>
  <c r="H154" i="11"/>
  <c r="L158" i="11"/>
  <c r="K173" i="11"/>
  <c r="I153" i="11"/>
  <c r="K171" i="11"/>
  <c r="G177" i="11"/>
  <c r="I165" i="11"/>
  <c r="K165" i="11"/>
  <c r="K209" i="11" s="1"/>
  <c r="K249" i="11" s="1"/>
  <c r="J301" i="19" s="1"/>
  <c r="J154" i="11"/>
  <c r="L172" i="11"/>
  <c r="H150" i="11"/>
  <c r="J168" i="11"/>
  <c r="L171" i="11"/>
  <c r="H164" i="11"/>
  <c r="G185" i="11"/>
  <c r="H162" i="11"/>
  <c r="H206" i="11" s="1"/>
  <c r="H246" i="11" s="1"/>
  <c r="G298" i="19" s="1"/>
  <c r="J182" i="11"/>
  <c r="H180" i="11"/>
  <c r="L164" i="11"/>
  <c r="K155" i="11"/>
  <c r="L173" i="11"/>
  <c r="J180" i="11"/>
  <c r="K167" i="11"/>
  <c r="L167" i="11"/>
  <c r="L211" i="11" s="1"/>
  <c r="L251" i="11" s="1"/>
  <c r="K303" i="19" s="1"/>
  <c r="F150" i="11"/>
  <c r="L156" i="11"/>
  <c r="G175" i="11"/>
  <c r="J152" i="11"/>
  <c r="L170" i="11"/>
  <c r="K151" i="11"/>
  <c r="J166" i="11"/>
  <c r="J160" i="11"/>
  <c r="J204" i="11" s="1"/>
  <c r="J244" i="11" s="1"/>
  <c r="I296" i="19" s="1"/>
  <c r="J164" i="11"/>
  <c r="L185" i="11"/>
  <c r="G181" i="11"/>
  <c r="I151" i="11"/>
  <c r="L157" i="11"/>
  <c r="J176" i="11"/>
  <c r="L183" i="11"/>
  <c r="L151" i="11"/>
  <c r="L195" i="11" s="1"/>
  <c r="L235" i="11" s="1"/>
  <c r="K287" i="19" s="1"/>
  <c r="H170" i="11"/>
  <c r="H158" i="11"/>
  <c r="G159" i="11"/>
  <c r="H178" i="11"/>
  <c r="L154" i="11"/>
  <c r="G173" i="11"/>
  <c r="J150" i="11"/>
  <c r="L168" i="11"/>
  <c r="L212" i="11" s="1"/>
  <c r="L252" i="11" s="1"/>
  <c r="K304" i="19" s="1"/>
  <c r="G183" i="11"/>
  <c r="L166" i="11"/>
  <c r="I161" i="11"/>
  <c r="K169" i="11"/>
  <c r="H160" i="11"/>
  <c r="L179" i="11"/>
  <c r="K153" i="11"/>
  <c r="J172" i="11"/>
  <c r="J216" i="11" s="1"/>
  <c r="J256" i="11" s="1"/>
  <c r="I308" i="19" s="1"/>
  <c r="G157" i="11"/>
  <c r="I175" i="11"/>
  <c r="L152" i="11"/>
  <c r="G171" i="11"/>
  <c r="L150" i="11"/>
  <c r="G169" i="11"/>
  <c r="L177" i="11"/>
  <c r="I155" i="11"/>
  <c r="I199" i="11" s="1"/>
  <c r="I239" i="11" s="1"/>
  <c r="H291" i="19" s="1"/>
  <c r="J162" i="11"/>
  <c r="L182" i="11"/>
  <c r="I167" i="11"/>
  <c r="J156" i="11"/>
  <c r="L174" i="11"/>
  <c r="J158" i="11"/>
  <c r="K163" i="11"/>
  <c r="J184" i="11"/>
  <c r="J228" i="11" s="1"/>
  <c r="J268" i="11" s="1"/>
  <c r="I320" i="19" s="1"/>
  <c r="I159" i="11"/>
  <c r="J178" i="11"/>
  <c r="G155" i="11"/>
  <c r="I173" i="11"/>
  <c r="G153" i="11"/>
  <c r="I171" i="11"/>
  <c r="G163" i="11"/>
  <c r="I157" i="11"/>
  <c r="I201" i="11" s="1"/>
  <c r="I241" i="11" s="1"/>
  <c r="H293" i="19" s="1"/>
  <c r="J171" i="11"/>
  <c r="J173" i="11"/>
  <c r="I166" i="11"/>
  <c r="K162" i="11"/>
  <c r="J165" i="11"/>
  <c r="J151" i="11"/>
  <c r="J155" i="11"/>
  <c r="G176" i="11"/>
  <c r="G220" i="11" s="1"/>
  <c r="G260" i="11" s="1"/>
  <c r="F312" i="19" s="1"/>
  <c r="H179" i="11"/>
  <c r="H163" i="11"/>
  <c r="I179" i="11"/>
  <c r="K168" i="11"/>
  <c r="H169" i="11"/>
  <c r="H159" i="11"/>
  <c r="I150" i="11"/>
  <c r="J167" i="11"/>
  <c r="J211" i="11" s="1"/>
  <c r="J251" i="11" s="1"/>
  <c r="I303" i="19" s="1"/>
  <c r="H171" i="11"/>
  <c r="G156" i="11"/>
  <c r="K164" i="11"/>
  <c r="J157" i="11"/>
  <c r="I168" i="11"/>
  <c r="I154" i="11"/>
  <c r="J153" i="11"/>
  <c r="G172" i="11"/>
  <c r="G216" i="11" s="1"/>
  <c r="G256" i="11" s="1"/>
  <c r="F308" i="19" s="1"/>
  <c r="G162" i="11"/>
  <c r="H185" i="11"/>
  <c r="K160" i="11"/>
  <c r="I170" i="11"/>
  <c r="G182" i="11"/>
  <c r="G178" i="11"/>
  <c r="K179" i="11"/>
  <c r="K182" i="11"/>
  <c r="K226" i="11" s="1"/>
  <c r="K266" i="11" s="1"/>
  <c r="J318" i="19" s="1"/>
  <c r="K170" i="11"/>
  <c r="K156" i="11"/>
  <c r="K178" i="11"/>
  <c r="J161" i="11"/>
  <c r="I176" i="11"/>
  <c r="G160" i="11"/>
  <c r="K175" i="11"/>
  <c r="K181" i="11"/>
  <c r="K174" i="11"/>
  <c r="I152" i="11"/>
  <c r="J185" i="11"/>
  <c r="K152" i="11"/>
  <c r="G174" i="11"/>
  <c r="J177" i="11"/>
  <c r="H175" i="11"/>
  <c r="G180" i="11"/>
  <c r="H153" i="11"/>
  <c r="I172" i="11"/>
  <c r="I185" i="11"/>
  <c r="K176" i="11"/>
  <c r="I158" i="11"/>
  <c r="J159" i="11"/>
  <c r="K166" i="11"/>
  <c r="G150" i="11"/>
  <c r="H173" i="11"/>
  <c r="K183" i="11"/>
  <c r="K184" i="11"/>
  <c r="G166" i="11"/>
  <c r="K150" i="11"/>
  <c r="G184" i="11"/>
  <c r="I164" i="11"/>
  <c r="J163" i="11"/>
  <c r="J207" i="11" s="1"/>
  <c r="J247" i="11" s="1"/>
  <c r="I299" i="19" s="1"/>
  <c r="H177" i="11"/>
  <c r="I181" i="11"/>
  <c r="H155" i="11"/>
  <c r="I160" i="11"/>
  <c r="I178" i="11"/>
  <c r="J181" i="11"/>
  <c r="I184" i="11"/>
  <c r="K180" i="11"/>
  <c r="I177" i="11"/>
  <c r="H167" i="11"/>
  <c r="I156" i="11"/>
  <c r="I174" i="11"/>
  <c r="K154" i="11"/>
  <c r="H183" i="11"/>
  <c r="K172" i="11"/>
  <c r="G154" i="11"/>
  <c r="G198" i="11" s="1"/>
  <c r="G238" i="11" s="1"/>
  <c r="F290" i="19" s="1"/>
  <c r="K158" i="11"/>
  <c r="H181" i="11"/>
  <c r="J169" i="11"/>
  <c r="J179" i="11"/>
  <c r="K185" i="11"/>
  <c r="G170" i="11"/>
  <c r="I183" i="11"/>
  <c r="G158" i="11"/>
  <c r="G202" i="11" s="1"/>
  <c r="G242" i="11" s="1"/>
  <c r="F294" i="19" s="1"/>
  <c r="K177" i="11"/>
  <c r="I180" i="11"/>
  <c r="H165" i="11"/>
  <c r="G164" i="11"/>
  <c r="H161" i="11"/>
  <c r="G168" i="11"/>
  <c r="I162" i="11"/>
  <c r="H157" i="11"/>
  <c r="H201" i="11" s="1"/>
  <c r="H241" i="11" s="1"/>
  <c r="G293" i="19" s="1"/>
  <c r="I182" i="11"/>
  <c r="J183" i="11"/>
  <c r="G152" i="11"/>
  <c r="J175" i="11"/>
  <c r="H151" i="11"/>
  <c r="M176" i="13"/>
  <c r="M221" i="13" s="1"/>
  <c r="L182" i="13"/>
  <c r="L227" i="13" s="1"/>
  <c r="J161" i="13"/>
  <c r="J206" i="13" s="1"/>
  <c r="J247" i="13" s="1"/>
  <c r="I333" i="19" s="1"/>
  <c r="J164" i="13"/>
  <c r="J209" i="13" s="1"/>
  <c r="M180" i="13"/>
  <c r="M225" i="13" s="1"/>
  <c r="G172" i="13"/>
  <c r="G217" i="13" s="1"/>
  <c r="I172" i="13"/>
  <c r="I217" i="13" s="1"/>
  <c r="J163" i="13"/>
  <c r="J208" i="13" s="1"/>
  <c r="K165" i="13"/>
  <c r="K210" i="13" s="1"/>
  <c r="L160" i="13"/>
  <c r="L205" i="13" s="1"/>
  <c r="M163" i="13"/>
  <c r="M208" i="13" s="1"/>
  <c r="M249" i="13" s="1"/>
  <c r="L335" i="19" s="1"/>
  <c r="N165" i="13"/>
  <c r="N210" i="13" s="1"/>
  <c r="L166" i="13"/>
  <c r="L211" i="13" s="1"/>
  <c r="I161" i="13"/>
  <c r="I206" i="13" s="1"/>
  <c r="M153" i="13"/>
  <c r="M198" i="13" s="1"/>
  <c r="I180" i="13"/>
  <c r="I225" i="13" s="1"/>
  <c r="J175" i="13"/>
  <c r="J220" i="13" s="1"/>
  <c r="G175" i="13"/>
  <c r="G220" i="13" s="1"/>
  <c r="I175" i="13"/>
  <c r="I220" i="13" s="1"/>
  <c r="I261" i="13" s="1"/>
  <c r="H347" i="19" s="1"/>
  <c r="J166" i="13"/>
  <c r="J211" i="13" s="1"/>
  <c r="K168" i="13"/>
  <c r="K213" i="13" s="1"/>
  <c r="L171" i="13"/>
  <c r="L216" i="13" s="1"/>
  <c r="M174" i="13"/>
  <c r="M219" i="13" s="1"/>
  <c r="N177" i="13"/>
  <c r="N222" i="13" s="1"/>
  <c r="K183" i="13"/>
  <c r="K228" i="13" s="1"/>
  <c r="N166" i="13"/>
  <c r="N211" i="13" s="1"/>
  <c r="N252" i="13" s="1"/>
  <c r="M338" i="19" s="1"/>
  <c r="G166" i="13"/>
  <c r="G211" i="13" s="1"/>
  <c r="G252" i="13" s="1"/>
  <c r="F338" i="19" s="1"/>
  <c r="M169" i="13"/>
  <c r="M214" i="13" s="1"/>
  <c r="H156" i="13"/>
  <c r="H201" i="13" s="1"/>
  <c r="L177" i="13"/>
  <c r="L222" i="13" s="1"/>
  <c r="N158" i="13"/>
  <c r="N203" i="13" s="1"/>
  <c r="H183" i="13"/>
  <c r="H228" i="13" s="1"/>
  <c r="J186" i="13"/>
  <c r="J231" i="13" s="1"/>
  <c r="J154" i="13"/>
  <c r="J199" i="13" s="1"/>
  <c r="K156" i="13"/>
  <c r="K201" i="13" s="1"/>
  <c r="K242" i="13" s="1"/>
  <c r="J328" i="19" s="1"/>
  <c r="L159" i="13"/>
  <c r="L204" i="13" s="1"/>
  <c r="M162" i="13"/>
  <c r="M207" i="13" s="1"/>
  <c r="N164" i="13"/>
  <c r="N209" i="13" s="1"/>
  <c r="J152" i="13"/>
  <c r="J197" i="13" s="1"/>
  <c r="K154" i="13"/>
  <c r="K199" i="13" s="1"/>
  <c r="L157" i="13"/>
  <c r="L202" i="13" s="1"/>
  <c r="M152" i="13"/>
  <c r="M197" i="13" s="1"/>
  <c r="N154" i="13"/>
  <c r="N199" i="13" s="1"/>
  <c r="N240" i="13" s="1"/>
  <c r="M326" i="19" s="1"/>
  <c r="J183" i="13"/>
  <c r="J228" i="13" s="1"/>
  <c r="L180" i="13"/>
  <c r="L225" i="13" s="1"/>
  <c r="M183" i="13"/>
  <c r="M228" i="13" s="1"/>
  <c r="N186" i="13"/>
  <c r="N231" i="13" s="1"/>
  <c r="N153" i="13"/>
  <c r="N198" i="13" s="1"/>
  <c r="I166" i="13"/>
  <c r="I211" i="13" s="1"/>
  <c r="J151" i="13"/>
  <c r="J196" i="13" s="1"/>
  <c r="H160" i="13"/>
  <c r="H205" i="13" s="1"/>
  <c r="H246" i="13" s="1"/>
  <c r="G332" i="19" s="1"/>
  <c r="N176" i="13"/>
  <c r="N221" i="13" s="1"/>
  <c r="H174" i="13"/>
  <c r="H219" i="13" s="1"/>
  <c r="J181" i="13"/>
  <c r="J226" i="13" s="1"/>
  <c r="K184" i="13"/>
  <c r="K229" i="13" s="1"/>
  <c r="L186" i="13"/>
  <c r="L231" i="13" s="1"/>
  <c r="L154" i="13"/>
  <c r="L199" i="13" s="1"/>
  <c r="M157" i="13"/>
  <c r="M202" i="13" s="1"/>
  <c r="N159" i="13"/>
  <c r="N204" i="13" s="1"/>
  <c r="N245" i="13" s="1"/>
  <c r="M331" i="19" s="1"/>
  <c r="L176" i="13"/>
  <c r="L221" i="13" s="1"/>
  <c r="M161" i="13"/>
  <c r="M206" i="13" s="1"/>
  <c r="K163" i="13"/>
  <c r="K208" i="13" s="1"/>
  <c r="N151" i="13"/>
  <c r="N196" i="13" s="1"/>
  <c r="K174" i="13"/>
  <c r="K219" i="13" s="1"/>
  <c r="M156" i="13"/>
  <c r="M201" i="13" s="1"/>
  <c r="G153" i="13"/>
  <c r="G198" i="13" s="1"/>
  <c r="I153" i="13"/>
  <c r="I198" i="13" s="1"/>
  <c r="I239" i="13" s="1"/>
  <c r="H325" i="19" s="1"/>
  <c r="J155" i="13"/>
  <c r="J200" i="13" s="1"/>
  <c r="K157" i="13"/>
  <c r="K202" i="13" s="1"/>
  <c r="L152" i="13"/>
  <c r="L197" i="13" s="1"/>
  <c r="M155" i="13"/>
  <c r="M200" i="13" s="1"/>
  <c r="N157" i="13"/>
  <c r="N202" i="13" s="1"/>
  <c r="N163" i="13"/>
  <c r="N208" i="13" s="1"/>
  <c r="J184" i="13"/>
  <c r="J229" i="13" s="1"/>
  <c r="I151" i="13"/>
  <c r="I196" i="13" s="1"/>
  <c r="J159" i="13"/>
  <c r="J204" i="13" s="1"/>
  <c r="G159" i="13"/>
  <c r="G204" i="13" s="1"/>
  <c r="I159" i="13"/>
  <c r="I204" i="13" s="1"/>
  <c r="J158" i="13"/>
  <c r="J203" i="13" s="1"/>
  <c r="K160" i="13"/>
  <c r="K205" i="13" s="1"/>
  <c r="L163" i="13"/>
  <c r="L208" i="13" s="1"/>
  <c r="M166" i="13"/>
  <c r="M211" i="13" s="1"/>
  <c r="N168" i="13"/>
  <c r="N213" i="13" s="1"/>
  <c r="N254" i="13" s="1"/>
  <c r="M340" i="19" s="1"/>
  <c r="G173" i="13"/>
  <c r="G218" i="13" s="1"/>
  <c r="L185" i="13"/>
  <c r="L230" i="13" s="1"/>
  <c r="J177" i="13"/>
  <c r="J222" i="13" s="1"/>
  <c r="N155" i="13"/>
  <c r="N200" i="13" s="1"/>
  <c r="J180" i="13"/>
  <c r="J225" i="13" s="1"/>
  <c r="L153" i="13"/>
  <c r="L198" i="13" s="1"/>
  <c r="L151" i="13"/>
  <c r="L196" i="13" s="1"/>
  <c r="H169" i="13"/>
  <c r="H214" i="13" s="1"/>
  <c r="H255" i="13" s="1"/>
  <c r="G341" i="19" s="1"/>
  <c r="J178" i="13"/>
  <c r="J223" i="13" s="1"/>
  <c r="K181" i="13"/>
  <c r="K226" i="13" s="1"/>
  <c r="L183" i="13"/>
  <c r="L228" i="13" s="1"/>
  <c r="M186" i="13"/>
  <c r="M231" i="13" s="1"/>
  <c r="M154" i="13"/>
  <c r="M199" i="13" s="1"/>
  <c r="N156" i="13"/>
  <c r="N201" i="13" s="1"/>
  <c r="K179" i="13"/>
  <c r="K224" i="13" s="1"/>
  <c r="L181" i="13"/>
  <c r="L226" i="13" s="1"/>
  <c r="L267" i="13" s="1"/>
  <c r="K353" i="19" s="1"/>
  <c r="M184" i="13"/>
  <c r="M229" i="13" s="1"/>
  <c r="N179" i="13"/>
  <c r="N224" i="13" s="1"/>
  <c r="K186" i="13"/>
  <c r="K231" i="13" s="1"/>
  <c r="L172" i="13"/>
  <c r="L217" i="13" s="1"/>
  <c r="M175" i="13"/>
  <c r="M220" i="13" s="1"/>
  <c r="N178" i="13"/>
  <c r="N223" i="13" s="1"/>
  <c r="K171" i="13"/>
  <c r="K216" i="13" s="1"/>
  <c r="H182" i="13"/>
  <c r="H227" i="13" s="1"/>
  <c r="H268" i="13" s="1"/>
  <c r="G354" i="19" s="1"/>
  <c r="M185" i="13"/>
  <c r="M230" i="13" s="1"/>
  <c r="H173" i="13"/>
  <c r="H218" i="13" s="1"/>
  <c r="K158" i="13"/>
  <c r="K203" i="13" s="1"/>
  <c r="N174" i="13"/>
  <c r="N219" i="13" s="1"/>
  <c r="H172" i="13"/>
  <c r="H217" i="13" s="1"/>
  <c r="J179" i="13"/>
  <c r="J224" i="13" s="1"/>
  <c r="K182" i="13"/>
  <c r="K227" i="13" s="1"/>
  <c r="L184" i="13"/>
  <c r="L229" i="13" s="1"/>
  <c r="L270" i="13" s="1"/>
  <c r="K356" i="19" s="1"/>
  <c r="M179" i="13"/>
  <c r="M224" i="13" s="1"/>
  <c r="N182" i="13"/>
  <c r="N227" i="13" s="1"/>
  <c r="J185" i="13"/>
  <c r="J230" i="13" s="1"/>
  <c r="H177" i="13"/>
  <c r="H222" i="13" s="1"/>
  <c r="K161" i="13"/>
  <c r="K206" i="13" s="1"/>
  <c r="H175" i="13"/>
  <c r="H220" i="13" s="1"/>
  <c r="J182" i="13"/>
  <c r="J227" i="13" s="1"/>
  <c r="K185" i="13"/>
  <c r="K230" i="13" s="1"/>
  <c r="K271" i="13" s="1"/>
  <c r="J357" i="19" s="1"/>
  <c r="K152" i="13"/>
  <c r="K197" i="13" s="1"/>
  <c r="L155" i="13"/>
  <c r="L200" i="13" s="1"/>
  <c r="M158" i="13"/>
  <c r="M203" i="13" s="1"/>
  <c r="N160" i="13"/>
  <c r="N205" i="13" s="1"/>
  <c r="I173" i="13"/>
  <c r="I218" i="13" s="1"/>
  <c r="L161" i="13"/>
  <c r="L206" i="13" s="1"/>
  <c r="M151" i="13"/>
  <c r="M196" i="13" s="1"/>
  <c r="K180" i="13"/>
  <c r="K225" i="13" s="1"/>
  <c r="K266" i="13" s="1"/>
  <c r="J352" i="19" s="1"/>
  <c r="F151" i="13"/>
  <c r="J156" i="13"/>
  <c r="J201" i="13" s="1"/>
  <c r="M172" i="13"/>
  <c r="M217" i="13" s="1"/>
  <c r="G183" i="13"/>
  <c r="G228" i="13" s="1"/>
  <c r="I183" i="13"/>
  <c r="I228" i="13" s="1"/>
  <c r="J170" i="13"/>
  <c r="J215" i="13" s="1"/>
  <c r="K172" i="13"/>
  <c r="K217" i="13" s="1"/>
  <c r="L175" i="13"/>
  <c r="L220" i="13" s="1"/>
  <c r="L261" i="13" s="1"/>
  <c r="K347" i="19" s="1"/>
  <c r="M178" i="13"/>
  <c r="M223" i="13" s="1"/>
  <c r="N181" i="13"/>
  <c r="N226" i="13" s="1"/>
  <c r="J168" i="13"/>
  <c r="J213" i="13" s="1"/>
  <c r="K170" i="13"/>
  <c r="K215" i="13" s="1"/>
  <c r="L173" i="13"/>
  <c r="L218" i="13" s="1"/>
  <c r="M168" i="13"/>
  <c r="M213" i="13" s="1"/>
  <c r="N170" i="13"/>
  <c r="N215" i="13" s="1"/>
  <c r="N256" i="13" s="1"/>
  <c r="M342" i="19" s="1"/>
  <c r="H180" i="13"/>
  <c r="H225" i="13" s="1"/>
  <c r="H266" i="13" s="1"/>
  <c r="G352" i="19" s="1"/>
  <c r="K169" i="13"/>
  <c r="K214" i="13" s="1"/>
  <c r="L164" i="13"/>
  <c r="L209" i="13" s="1"/>
  <c r="M167" i="13"/>
  <c r="M212" i="13" s="1"/>
  <c r="N169" i="13"/>
  <c r="N214" i="13" s="1"/>
  <c r="K176" i="13"/>
  <c r="K221" i="13" s="1"/>
  <c r="L158" i="13"/>
  <c r="L203" i="13" s="1"/>
  <c r="M177" i="13"/>
  <c r="M222" i="13" s="1"/>
  <c r="H161" i="13"/>
  <c r="H206" i="13" s="1"/>
  <c r="H247" i="13" s="1"/>
  <c r="G333" i="19" s="1"/>
  <c r="J167" i="13"/>
  <c r="J212" i="13" s="1"/>
  <c r="G174" i="13"/>
  <c r="G219" i="13" s="1"/>
  <c r="I174" i="13"/>
  <c r="I219" i="13" s="1"/>
  <c r="J165" i="13"/>
  <c r="J210" i="13" s="1"/>
  <c r="K167" i="13"/>
  <c r="K212" i="13" s="1"/>
  <c r="L170" i="13"/>
  <c r="L215" i="13" s="1"/>
  <c r="M173" i="13"/>
  <c r="M218" i="13" s="1"/>
  <c r="M259" i="13" s="1"/>
  <c r="L345" i="19" s="1"/>
  <c r="N175" i="13"/>
  <c r="N220" i="13" s="1"/>
  <c r="N261" i="13" s="1"/>
  <c r="M347" i="19" s="1"/>
  <c r="J153" i="13"/>
  <c r="J198" i="13" s="1"/>
  <c r="N171" i="13"/>
  <c r="N216" i="13" s="1"/>
  <c r="K173" i="13"/>
  <c r="K218" i="13" s="1"/>
  <c r="J169" i="13"/>
  <c r="J214" i="13" s="1"/>
  <c r="M160" i="13"/>
  <c r="M205" i="13" s="1"/>
  <c r="L156" i="13"/>
  <c r="L201" i="13" s="1"/>
  <c r="G182" i="13"/>
  <c r="G227" i="13" s="1"/>
  <c r="I182" i="13"/>
  <c r="I227" i="13" s="1"/>
  <c r="I268" i="13" s="1"/>
  <c r="H354" i="19" s="1"/>
  <c r="K175" i="13"/>
  <c r="K220" i="13" s="1"/>
  <c r="M165" i="13"/>
  <c r="M210" i="13" s="1"/>
  <c r="G156" i="13"/>
  <c r="G201" i="13" s="1"/>
  <c r="G169" i="13"/>
  <c r="G214" i="13" s="1"/>
  <c r="L167" i="13"/>
  <c r="L212" i="13" s="1"/>
  <c r="I177" i="13"/>
  <c r="I222" i="13" s="1"/>
  <c r="K177" i="13"/>
  <c r="K222" i="13" s="1"/>
  <c r="N152" i="13"/>
  <c r="N197" i="13" s="1"/>
  <c r="N238" i="13" s="1"/>
  <c r="M324" i="19" s="1"/>
  <c r="G180" i="13"/>
  <c r="G225" i="13" s="1"/>
  <c r="G158" i="13"/>
  <c r="G203" i="13" s="1"/>
  <c r="N184" i="13"/>
  <c r="N229" i="13" s="1"/>
  <c r="N185" i="13"/>
  <c r="N230" i="13" s="1"/>
  <c r="J157" i="13"/>
  <c r="J202" i="13" s="1"/>
  <c r="E151" i="13"/>
  <c r="L168" i="13"/>
  <c r="L213" i="13" s="1"/>
  <c r="J160" i="13"/>
  <c r="J205" i="13" s="1"/>
  <c r="J246" i="13" s="1"/>
  <c r="I332" i="19" s="1"/>
  <c r="N162" i="13"/>
  <c r="N207" i="13" s="1"/>
  <c r="M159" i="13"/>
  <c r="M204" i="13" s="1"/>
  <c r="N180" i="13"/>
  <c r="N225" i="13" s="1"/>
  <c r="H158" i="13"/>
  <c r="H203" i="13" s="1"/>
  <c r="K159" i="13"/>
  <c r="K204" i="13" s="1"/>
  <c r="K151" i="13"/>
  <c r="K196" i="13" s="1"/>
  <c r="K166" i="13"/>
  <c r="K211" i="13" s="1"/>
  <c r="I169" i="13"/>
  <c r="I214" i="13" s="1"/>
  <c r="I255" i="13" s="1"/>
  <c r="H341" i="19" s="1"/>
  <c r="M170" i="13"/>
  <c r="M215" i="13" s="1"/>
  <c r="H151" i="13"/>
  <c r="H196" i="13" s="1"/>
  <c r="L179" i="13"/>
  <c r="L224" i="13" s="1"/>
  <c r="G177" i="13"/>
  <c r="G222" i="13" s="1"/>
  <c r="L178" i="13"/>
  <c r="L223" i="13" s="1"/>
  <c r="N167" i="13"/>
  <c r="N212" i="13" s="1"/>
  <c r="M164" i="13"/>
  <c r="M209" i="13" s="1"/>
  <c r="M250" i="13" s="1"/>
  <c r="L336" i="19" s="1"/>
  <c r="I156" i="13"/>
  <c r="I201" i="13" s="1"/>
  <c r="I242" i="13" s="1"/>
  <c r="H328" i="19" s="1"/>
  <c r="H153" i="13"/>
  <c r="H198" i="13" s="1"/>
  <c r="M171" i="13"/>
  <c r="M216" i="13" s="1"/>
  <c r="K162" i="13"/>
  <c r="K207" i="13" s="1"/>
  <c r="G160" i="13"/>
  <c r="G205" i="13" s="1"/>
  <c r="N161" i="13"/>
  <c r="N206" i="13" s="1"/>
  <c r="I160" i="13"/>
  <c r="I205" i="13" s="1"/>
  <c r="I158" i="13"/>
  <c r="I203" i="13" s="1"/>
  <c r="J172" i="13"/>
  <c r="J217" i="13" s="1"/>
  <c r="J258" i="13" s="1"/>
  <c r="I344" i="19" s="1"/>
  <c r="L174" i="13"/>
  <c r="L219" i="13" s="1"/>
  <c r="N183" i="13"/>
  <c r="N228" i="13" s="1"/>
  <c r="J162" i="13"/>
  <c r="J207" i="13" s="1"/>
  <c r="N172" i="13"/>
  <c r="N217" i="13" s="1"/>
  <c r="K155" i="13"/>
  <c r="K200" i="13" s="1"/>
  <c r="H159" i="13"/>
  <c r="H204" i="13" s="1"/>
  <c r="M182" i="13"/>
  <c r="M227" i="13" s="1"/>
  <c r="M268" i="13" s="1"/>
  <c r="L354" i="19" s="1"/>
  <c r="J173" i="13"/>
  <c r="J218" i="13" s="1"/>
  <c r="J259" i="13" s="1"/>
  <c r="I345" i="19" s="1"/>
  <c r="L162" i="13"/>
  <c r="L207" i="13" s="1"/>
  <c r="H166" i="13"/>
  <c r="H211" i="13" s="1"/>
  <c r="L169" i="13"/>
  <c r="L214" i="13" s="1"/>
  <c r="J171" i="13"/>
  <c r="J216" i="13" s="1"/>
  <c r="N173" i="13"/>
  <c r="N218" i="13" s="1"/>
  <c r="G161" i="13"/>
  <c r="G206" i="13" s="1"/>
  <c r="L165" i="13"/>
  <c r="L210" i="13" s="1"/>
  <c r="K153" i="13"/>
  <c r="K198" i="13" s="1"/>
  <c r="K239" i="13" s="1"/>
  <c r="J325" i="19" s="1"/>
  <c r="K178" i="13"/>
  <c r="K223" i="13" s="1"/>
  <c r="M181" i="13"/>
  <c r="M226" i="13" s="1"/>
  <c r="K164" i="13"/>
  <c r="K209" i="13" s="1"/>
  <c r="J174" i="13"/>
  <c r="J219" i="13" s="1"/>
  <c r="G151" i="13"/>
  <c r="G196" i="13" s="1"/>
  <c r="Q165" i="13"/>
  <c r="Q210" i="13" s="1"/>
  <c r="Q155" i="13"/>
  <c r="Q200" i="13" s="1"/>
  <c r="Q241" i="13" s="1"/>
  <c r="P327" i="19" s="1"/>
  <c r="Q181" i="13"/>
  <c r="Q226" i="13" s="1"/>
  <c r="Q267" i="13" s="1"/>
  <c r="P353" i="19" s="1"/>
  <c r="Q176" i="13"/>
  <c r="Q221" i="13" s="1"/>
  <c r="J176" i="13"/>
  <c r="J221" i="13" s="1"/>
  <c r="Q173" i="13"/>
  <c r="Q218" i="13" s="1"/>
  <c r="Q163" i="13"/>
  <c r="Q208" i="13" s="1"/>
  <c r="Q156" i="13"/>
  <c r="Q201" i="13" s="1"/>
  <c r="Q242" i="13" s="1"/>
  <c r="P328" i="19" s="1"/>
  <c r="Q185" i="13"/>
  <c r="Q230" i="13" s="1"/>
  <c r="Q172" i="13"/>
  <c r="Q217" i="13" s="1"/>
  <c r="Q182" i="13"/>
  <c r="Q227" i="13" s="1"/>
  <c r="Q268" i="13" s="1"/>
  <c r="Q171" i="13"/>
  <c r="Q216" i="13" s="1"/>
  <c r="Q164" i="13"/>
  <c r="Q209" i="13" s="1"/>
  <c r="Q157" i="13"/>
  <c r="Q202" i="13" s="1"/>
  <c r="Q180" i="13"/>
  <c r="Q225" i="13" s="1"/>
  <c r="P181" i="13"/>
  <c r="P226" i="13" s="1"/>
  <c r="P169" i="13"/>
  <c r="P214" i="13" s="1"/>
  <c r="P172" i="13"/>
  <c r="P217" i="13" s="1"/>
  <c r="P258" i="13" s="1"/>
  <c r="O344" i="19" s="1"/>
  <c r="P186" i="13"/>
  <c r="P231" i="13" s="1"/>
  <c r="P272" i="13" s="1"/>
  <c r="O358" i="19" s="1"/>
  <c r="P166" i="13"/>
  <c r="P211" i="13" s="1"/>
  <c r="O185" i="13"/>
  <c r="O230" i="13" s="1"/>
  <c r="Q169" i="13"/>
  <c r="Q214" i="13" s="1"/>
  <c r="P155" i="13"/>
  <c r="P200" i="13" s="1"/>
  <c r="O160" i="13"/>
  <c r="O205" i="13" s="1"/>
  <c r="O246" i="13" s="1"/>
  <c r="N332" i="19" s="1"/>
  <c r="O164" i="13"/>
  <c r="O209" i="13" s="1"/>
  <c r="O181" i="13"/>
  <c r="O226" i="13" s="1"/>
  <c r="O267" i="13" s="1"/>
  <c r="N353" i="19" s="1"/>
  <c r="P153" i="13"/>
  <c r="P198" i="13" s="1"/>
  <c r="P239" i="13" s="1"/>
  <c r="O325" i="19" s="1"/>
  <c r="O173" i="13"/>
  <c r="O218" i="13" s="1"/>
  <c r="O170" i="13"/>
  <c r="O215" i="13" s="1"/>
  <c r="P173" i="13"/>
  <c r="P218" i="13" s="1"/>
  <c r="I179" i="13"/>
  <c r="I224" i="13" s="1"/>
  <c r="P161" i="13"/>
  <c r="P206" i="13" s="1"/>
  <c r="P247" i="13" s="1"/>
  <c r="O333" i="19" s="1"/>
  <c r="O182" i="13"/>
  <c r="O227" i="13" s="1"/>
  <c r="P179" i="13"/>
  <c r="P224" i="13" s="1"/>
  <c r="P265" i="13" s="1"/>
  <c r="O351" i="19" s="1"/>
  <c r="O155" i="13"/>
  <c r="O200" i="13" s="1"/>
  <c r="O241" i="13" s="1"/>
  <c r="N327" i="19" s="1"/>
  <c r="Q183" i="13"/>
  <c r="Q228" i="13" s="1"/>
  <c r="P174" i="13"/>
  <c r="P219" i="13" s="1"/>
  <c r="Q179" i="13"/>
  <c r="Q224" i="13" s="1"/>
  <c r="P170" i="13"/>
  <c r="P215" i="13" s="1"/>
  <c r="Q177" i="13"/>
  <c r="Q222" i="13" s="1"/>
  <c r="Q263" i="13" s="1"/>
  <c r="P349" i="19" s="1"/>
  <c r="P171" i="13"/>
  <c r="P216" i="13" s="1"/>
  <c r="O177" i="13"/>
  <c r="O222" i="13" s="1"/>
  <c r="O263" i="13" s="1"/>
  <c r="N349" i="19" s="1"/>
  <c r="Q161" i="13"/>
  <c r="Q206" i="13" s="1"/>
  <c r="Q247" i="13" s="1"/>
  <c r="P333" i="19" s="1"/>
  <c r="O171" i="13"/>
  <c r="O216" i="13" s="1"/>
  <c r="Q166" i="13"/>
  <c r="Q211" i="13" s="1"/>
  <c r="Q153" i="13"/>
  <c r="Q198" i="13" s="1"/>
  <c r="O172" i="13"/>
  <c r="O217" i="13" s="1"/>
  <c r="P182" i="13"/>
  <c r="P227" i="13" s="1"/>
  <c r="P268" i="13" s="1"/>
  <c r="O354" i="19" s="1"/>
  <c r="P184" i="13"/>
  <c r="P229" i="13" s="1"/>
  <c r="O169" i="13"/>
  <c r="O214" i="13" s="1"/>
  <c r="O255" i="13" s="1"/>
  <c r="N341" i="19" s="1"/>
  <c r="Q154" i="13"/>
  <c r="Q199" i="13" s="1"/>
  <c r="Q240" i="13" s="1"/>
  <c r="P326" i="19" s="1"/>
  <c r="P175" i="13"/>
  <c r="P220" i="13" s="1"/>
  <c r="O174" i="13"/>
  <c r="O219" i="13" s="1"/>
  <c r="Q178" i="13"/>
  <c r="Q223" i="13" s="1"/>
  <c r="Q264" i="13" s="1"/>
  <c r="P350" i="19" s="1"/>
  <c r="O167" i="13"/>
  <c r="O212" i="13" s="1"/>
  <c r="O165" i="13"/>
  <c r="O210" i="13" s="1"/>
  <c r="O251" i="13" s="1"/>
  <c r="N337" i="19" s="1"/>
  <c r="P168" i="13"/>
  <c r="P213" i="13" s="1"/>
  <c r="O152" i="13"/>
  <c r="O197" i="13" s="1"/>
  <c r="Q162" i="13"/>
  <c r="Q207" i="13" s="1"/>
  <c r="Q248" i="13" s="1"/>
  <c r="P334" i="19" s="1"/>
  <c r="P164" i="13"/>
  <c r="P209" i="13" s="1"/>
  <c r="O161" i="13"/>
  <c r="O206" i="13" s="1"/>
  <c r="Q170" i="13"/>
  <c r="Q215" i="13" s="1"/>
  <c r="Q256" i="13" s="1"/>
  <c r="P342" i="19" s="1"/>
  <c r="P157" i="13"/>
  <c r="P202" i="13" s="1"/>
  <c r="P160" i="13"/>
  <c r="P205" i="13" s="1"/>
  <c r="P246" i="13" s="1"/>
  <c r="O332" i="19" s="1"/>
  <c r="O175" i="13"/>
  <c r="O220" i="13" s="1"/>
  <c r="Q186" i="13"/>
  <c r="Q231" i="13" s="1"/>
  <c r="P162" i="13"/>
  <c r="P207" i="13" s="1"/>
  <c r="P248" i="13" s="1"/>
  <c r="O334" i="19" s="1"/>
  <c r="P156" i="13"/>
  <c r="P201" i="13" s="1"/>
  <c r="O154" i="13"/>
  <c r="O199" i="13" s="1"/>
  <c r="O176" i="13"/>
  <c r="O221" i="13" s="1"/>
  <c r="O262" i="13" s="1"/>
  <c r="N348" i="19" s="1"/>
  <c r="O157" i="13"/>
  <c r="O202" i="13" s="1"/>
  <c r="O151" i="13"/>
  <c r="O196" i="13" s="1"/>
  <c r="P178" i="13"/>
  <c r="P223" i="13" s="1"/>
  <c r="P183" i="13"/>
  <c r="P228" i="13" s="1"/>
  <c r="P269" i="13" s="1"/>
  <c r="O355" i="19" s="1"/>
  <c r="O183" i="13"/>
  <c r="O228" i="13" s="1"/>
  <c r="O269" i="13" s="1"/>
  <c r="N355" i="19" s="1"/>
  <c r="O180" i="13"/>
  <c r="O225" i="13" s="1"/>
  <c r="P185" i="13"/>
  <c r="P230" i="13" s="1"/>
  <c r="Q160" i="13"/>
  <c r="Q205" i="13" s="1"/>
  <c r="Q246" i="13" s="1"/>
  <c r="P332" i="19" s="1"/>
  <c r="O166" i="13"/>
  <c r="O211" i="13" s="1"/>
  <c r="P154" i="13"/>
  <c r="P199" i="13" s="1"/>
  <c r="P240" i="13" s="1"/>
  <c r="O326" i="19" s="1"/>
  <c r="O159" i="13"/>
  <c r="O204" i="13" s="1"/>
  <c r="P177" i="13"/>
  <c r="P222" i="13" s="1"/>
  <c r="Q184" i="13"/>
  <c r="Q229" i="13" s="1"/>
  <c r="Q270" i="13" s="1"/>
  <c r="P356" i="19" s="1"/>
  <c r="Q152" i="13"/>
  <c r="Q197" i="13" s="1"/>
  <c r="O184" i="13"/>
  <c r="O229" i="13" s="1"/>
  <c r="P176" i="13"/>
  <c r="P221" i="13" s="1"/>
  <c r="P262" i="13" s="1"/>
  <c r="O348" i="19" s="1"/>
  <c r="P152" i="13"/>
  <c r="P197" i="13" s="1"/>
  <c r="Q175" i="13"/>
  <c r="Q220" i="13" s="1"/>
  <c r="P167" i="13"/>
  <c r="P212" i="13" s="1"/>
  <c r="P180" i="13"/>
  <c r="P225" i="13" s="1"/>
  <c r="P266" i="13" s="1"/>
  <c r="O352" i="19" s="1"/>
  <c r="Q168" i="13"/>
  <c r="Q213" i="13" s="1"/>
  <c r="Q254" i="13" s="1"/>
  <c r="P340" i="19" s="1"/>
  <c r="Q174" i="13"/>
  <c r="Q219" i="13" s="1"/>
  <c r="Q260" i="13" s="1"/>
  <c r="P346" i="19" s="1"/>
  <c r="O168" i="13"/>
  <c r="O213" i="13" s="1"/>
  <c r="O186" i="13"/>
  <c r="O231" i="13" s="1"/>
  <c r="P151" i="13"/>
  <c r="P196" i="13" s="1"/>
  <c r="P158" i="13"/>
  <c r="P203" i="13" s="1"/>
  <c r="P244" i="13" s="1"/>
  <c r="O330" i="19" s="1"/>
  <c r="O153" i="13"/>
  <c r="O198" i="13" s="1"/>
  <c r="O162" i="13"/>
  <c r="O207" i="13" s="1"/>
  <c r="O248" i="13" s="1"/>
  <c r="N334" i="19" s="1"/>
  <c r="P165" i="13"/>
  <c r="P210" i="13" s="1"/>
  <c r="P251" i="13" s="1"/>
  <c r="O337" i="19" s="1"/>
  <c r="O163" i="13"/>
  <c r="O208" i="13" s="1"/>
  <c r="P159" i="13"/>
  <c r="P204" i="13" s="1"/>
  <c r="O158" i="13"/>
  <c r="O203" i="13" s="1"/>
  <c r="O179" i="13"/>
  <c r="O224" i="13" s="1"/>
  <c r="I171" i="13"/>
  <c r="I216" i="13" s="1"/>
  <c r="Q158" i="13"/>
  <c r="Q203" i="13" s="1"/>
  <c r="Q167" i="13"/>
  <c r="Q212" i="13" s="1"/>
  <c r="Q253" i="13" s="1"/>
  <c r="P339" i="19" s="1"/>
  <c r="O178" i="13"/>
  <c r="O223" i="13" s="1"/>
  <c r="O264" i="13" s="1"/>
  <c r="N350" i="19" s="1"/>
  <c r="Q159" i="13"/>
  <c r="Q204" i="13" s="1"/>
  <c r="O156" i="13"/>
  <c r="O201" i="13" s="1"/>
  <c r="Q151" i="13"/>
  <c r="Q196" i="13" s="1"/>
  <c r="P163" i="13"/>
  <c r="P208" i="13" s="1"/>
  <c r="H179" i="13"/>
  <c r="H224" i="13" s="1"/>
  <c r="H171" i="13"/>
  <c r="H216" i="13" s="1"/>
  <c r="I152" i="13"/>
  <c r="I197" i="13" s="1"/>
  <c r="I184" i="13"/>
  <c r="I229" i="13" s="1"/>
  <c r="I270" i="13" s="1"/>
  <c r="H356" i="19" s="1"/>
  <c r="H185" i="13"/>
  <c r="H230" i="13" s="1"/>
  <c r="I168" i="13"/>
  <c r="I213" i="13" s="1"/>
  <c r="I157" i="13"/>
  <c r="I202" i="13" s="1"/>
  <c r="I185" i="13"/>
  <c r="I230" i="13" s="1"/>
  <c r="I176" i="13"/>
  <c r="I221" i="13" s="1"/>
  <c r="I154" i="13"/>
  <c r="I199" i="13" s="1"/>
  <c r="G176" i="13"/>
  <c r="G221" i="13" s="1"/>
  <c r="I167" i="13"/>
  <c r="I212" i="13" s="1"/>
  <c r="I253" i="13" s="1"/>
  <c r="H339" i="19" s="1"/>
  <c r="I164" i="13"/>
  <c r="I209" i="13" s="1"/>
  <c r="H152" i="13"/>
  <c r="H197" i="13" s="1"/>
  <c r="H184" i="13"/>
  <c r="H229" i="13" s="1"/>
  <c r="H270" i="13" s="1"/>
  <c r="G356" i="19" s="1"/>
  <c r="H168" i="13"/>
  <c r="H213" i="13" s="1"/>
  <c r="G181" i="13"/>
  <c r="G226" i="13" s="1"/>
  <c r="G165" i="13"/>
  <c r="G210" i="13" s="1"/>
  <c r="H164" i="13"/>
  <c r="H209" i="13" s="1"/>
  <c r="G170" i="13"/>
  <c r="G215" i="13" s="1"/>
  <c r="G256" i="13" s="1"/>
  <c r="F342" i="19" s="1"/>
  <c r="H167" i="13"/>
  <c r="H212" i="13" s="1"/>
  <c r="I163" i="13"/>
  <c r="I208" i="13" s="1"/>
  <c r="H157" i="13"/>
  <c r="H202" i="13" s="1"/>
  <c r="H243" i="13" s="1"/>
  <c r="G329" i="19" s="1"/>
  <c r="G178" i="13"/>
  <c r="G223" i="13" s="1"/>
  <c r="I181" i="13"/>
  <c r="I226" i="13" s="1"/>
  <c r="I162" i="13"/>
  <c r="I207" i="13" s="1"/>
  <c r="G186" i="13"/>
  <c r="G231" i="13" s="1"/>
  <c r="G154" i="13"/>
  <c r="G199" i="13" s="1"/>
  <c r="G240" i="13" s="1"/>
  <c r="F326" i="19" s="1"/>
  <c r="I178" i="13"/>
  <c r="I223" i="13" s="1"/>
  <c r="G171" i="13"/>
  <c r="G216" i="13" s="1"/>
  <c r="I170" i="13"/>
  <c r="I215" i="13" s="1"/>
  <c r="I256" i="13" s="1"/>
  <c r="H342" i="19" s="1"/>
  <c r="G185" i="13"/>
  <c r="G230" i="13" s="1"/>
  <c r="G184" i="13"/>
  <c r="G229" i="13" s="1"/>
  <c r="G163" i="13"/>
  <c r="G208" i="13" s="1"/>
  <c r="G162" i="13"/>
  <c r="G207" i="13" s="1"/>
  <c r="H154" i="13"/>
  <c r="H199" i="13" s="1"/>
  <c r="H240" i="13" s="1"/>
  <c r="G326" i="19" s="1"/>
  <c r="G168" i="13"/>
  <c r="G213" i="13" s="1"/>
  <c r="G164" i="13"/>
  <c r="G209" i="13" s="1"/>
  <c r="H176" i="13"/>
  <c r="H221" i="13" s="1"/>
  <c r="H262" i="13" s="1"/>
  <c r="G348" i="19" s="1"/>
  <c r="G157" i="13"/>
  <c r="G202" i="13" s="1"/>
  <c r="G167" i="13"/>
  <c r="G212" i="13" s="1"/>
  <c r="I186" i="13"/>
  <c r="I231" i="13" s="1"/>
  <c r="G155" i="13"/>
  <c r="G200" i="13" s="1"/>
  <c r="G179" i="13"/>
  <c r="G224" i="13" s="1"/>
  <c r="G265" i="13" s="1"/>
  <c r="F351" i="19" s="1"/>
  <c r="I155" i="13"/>
  <c r="I200" i="13" s="1"/>
  <c r="I165" i="13"/>
  <c r="I210" i="13" s="1"/>
  <c r="G152" i="13"/>
  <c r="G197" i="13" s="1"/>
  <c r="G238" i="13" s="1"/>
  <c r="F324" i="19" s="1"/>
  <c r="H163" i="13"/>
  <c r="H208" i="13" s="1"/>
  <c r="H186" i="13"/>
  <c r="H231" i="13" s="1"/>
  <c r="H181" i="13"/>
  <c r="H226" i="13" s="1"/>
  <c r="H162" i="13"/>
  <c r="H207" i="13" s="1"/>
  <c r="H165" i="13"/>
  <c r="H210" i="13" s="1"/>
  <c r="H251" i="13" s="1"/>
  <c r="G337" i="19" s="1"/>
  <c r="H178" i="13"/>
  <c r="H223" i="13" s="1"/>
  <c r="H155" i="13"/>
  <c r="H200" i="13" s="1"/>
  <c r="H170" i="13"/>
  <c r="H215" i="13" s="1"/>
  <c r="H256" i="13" s="1"/>
  <c r="G342" i="19" s="1"/>
  <c r="Q184" i="15"/>
  <c r="Q229" i="15" s="1"/>
  <c r="Q270" i="15" s="1"/>
  <c r="P393" i="19" s="1"/>
  <c r="Q171" i="15"/>
  <c r="Q216" i="15" s="1"/>
  <c r="Q257" i="15" s="1"/>
  <c r="P380" i="19" s="1"/>
  <c r="P163" i="15"/>
  <c r="P208" i="15" s="1"/>
  <c r="P249" i="15" s="1"/>
  <c r="O372" i="19" s="1"/>
  <c r="O184" i="15"/>
  <c r="O229" i="15" s="1"/>
  <c r="O270" i="15" s="1"/>
  <c r="N393" i="19" s="1"/>
  <c r="Q161" i="15"/>
  <c r="Q206" i="15" s="1"/>
  <c r="Q247" i="15" s="1"/>
  <c r="P370" i="19" s="1"/>
  <c r="P182" i="15"/>
  <c r="P227" i="15" s="1"/>
  <c r="P268" i="15" s="1"/>
  <c r="O391" i="19" s="1"/>
  <c r="O172" i="15"/>
  <c r="O217" i="15" s="1"/>
  <c r="O258" i="15" s="1"/>
  <c r="N381" i="19" s="1"/>
  <c r="Q164" i="15"/>
  <c r="Q209" i="15" s="1"/>
  <c r="Q250" i="15" s="1"/>
  <c r="P373" i="19" s="1"/>
  <c r="P185" i="15"/>
  <c r="P230" i="15" s="1"/>
  <c r="P271" i="15" s="1"/>
  <c r="O394" i="19" s="1"/>
  <c r="P156" i="15"/>
  <c r="P201" i="15" s="1"/>
  <c r="P242" i="15" s="1"/>
  <c r="O365" i="19" s="1"/>
  <c r="O177" i="15"/>
  <c r="O222" i="15" s="1"/>
  <c r="O263" i="15" s="1"/>
  <c r="N386" i="19" s="1"/>
  <c r="Q186" i="15"/>
  <c r="Q231" i="15" s="1"/>
  <c r="Q272" i="15" s="1"/>
  <c r="P395" i="19" s="1"/>
  <c r="P151" i="15"/>
  <c r="O173" i="15"/>
  <c r="O218" i="15" s="1"/>
  <c r="O259" i="15" s="1"/>
  <c r="N382" i="19" s="1"/>
  <c r="O159" i="15"/>
  <c r="O204" i="15" s="1"/>
  <c r="O245" i="15" s="1"/>
  <c r="N368" i="19" s="1"/>
  <c r="Q181" i="15"/>
  <c r="Q226" i="15" s="1"/>
  <c r="Q267" i="15" s="1"/>
  <c r="P390" i="19" s="1"/>
  <c r="O181" i="15"/>
  <c r="O226" i="15" s="1"/>
  <c r="O267" i="15" s="1"/>
  <c r="N390" i="19" s="1"/>
  <c r="Q166" i="15"/>
  <c r="Q211" i="15" s="1"/>
  <c r="Q252" i="15" s="1"/>
  <c r="P375" i="19" s="1"/>
  <c r="P165" i="15"/>
  <c r="P210" i="15" s="1"/>
  <c r="P251" i="15" s="1"/>
  <c r="O374" i="19" s="1"/>
  <c r="O163" i="15"/>
  <c r="O208" i="15" s="1"/>
  <c r="O249" i="15" s="1"/>
  <c r="N372" i="19" s="1"/>
  <c r="Q185" i="15"/>
  <c r="Q230" i="15" s="1"/>
  <c r="Q271" i="15" s="1"/>
  <c r="P394" i="19" s="1"/>
  <c r="O166" i="15"/>
  <c r="O211" i="15" s="1"/>
  <c r="O252" i="15" s="1"/>
  <c r="N375" i="19" s="1"/>
  <c r="O165" i="15"/>
  <c r="O210" i="15" s="1"/>
  <c r="O251" i="15" s="1"/>
  <c r="N374" i="19" s="1"/>
  <c r="Q159" i="15"/>
  <c r="Q204" i="15" s="1"/>
  <c r="Q245" i="15" s="1"/>
  <c r="P368" i="19" s="1"/>
  <c r="P180" i="15"/>
  <c r="P225" i="15" s="1"/>
  <c r="P266" i="15" s="1"/>
  <c r="O389" i="19" s="1"/>
  <c r="Q154" i="15"/>
  <c r="Q199" i="15" s="1"/>
  <c r="Q240" i="15" s="1"/>
  <c r="P363" i="19" s="1"/>
  <c r="P175" i="15"/>
  <c r="P220" i="15" s="1"/>
  <c r="P261" i="15" s="1"/>
  <c r="O384" i="19" s="1"/>
  <c r="P162" i="15"/>
  <c r="P207" i="15" s="1"/>
  <c r="P248" i="15" s="1"/>
  <c r="O371" i="19" s="1"/>
  <c r="O183" i="15"/>
  <c r="O228" i="15" s="1"/>
  <c r="O269" i="15" s="1"/>
  <c r="N392" i="19" s="1"/>
  <c r="Q176" i="15"/>
  <c r="Q221" i="15" s="1"/>
  <c r="Q262" i="15" s="1"/>
  <c r="P385" i="19" s="1"/>
  <c r="Q157" i="15"/>
  <c r="Q202" i="15" s="1"/>
  <c r="Q243" i="15" s="1"/>
  <c r="P366" i="19" s="1"/>
  <c r="O167" i="15"/>
  <c r="O212" i="15" s="1"/>
  <c r="O253" i="15" s="1"/>
  <c r="N376" i="19" s="1"/>
  <c r="P172" i="15"/>
  <c r="P217" i="15" s="1"/>
  <c r="P258" i="15" s="1"/>
  <c r="O381" i="19" s="1"/>
  <c r="P166" i="15"/>
  <c r="P211" i="15" s="1"/>
  <c r="P252" i="15" s="1"/>
  <c r="O375" i="19" s="1"/>
  <c r="P169" i="15"/>
  <c r="P214" i="15" s="1"/>
  <c r="P255" i="15" s="1"/>
  <c r="O378" i="19" s="1"/>
  <c r="Q179" i="15"/>
  <c r="Q224" i="15" s="1"/>
  <c r="Q265" i="15" s="1"/>
  <c r="P388" i="19" s="1"/>
  <c r="O161" i="15"/>
  <c r="O206" i="15" s="1"/>
  <c r="O247" i="15" s="1"/>
  <c r="N370" i="19" s="1"/>
  <c r="Q183" i="15"/>
  <c r="Q228" i="15" s="1"/>
  <c r="Q269" i="15" s="1"/>
  <c r="P392" i="19" s="1"/>
  <c r="O156" i="15"/>
  <c r="O201" i="15" s="1"/>
  <c r="O242" i="15" s="1"/>
  <c r="N365" i="19" s="1"/>
  <c r="Q178" i="15"/>
  <c r="Q223" i="15" s="1"/>
  <c r="Q264" i="15" s="1"/>
  <c r="P387" i="19" s="1"/>
  <c r="Q165" i="15"/>
  <c r="Q210" i="15" s="1"/>
  <c r="Q251" i="15" s="1"/>
  <c r="P374" i="19" s="1"/>
  <c r="P186" i="15"/>
  <c r="P231" i="15" s="1"/>
  <c r="P272" i="15" s="1"/>
  <c r="O395" i="19" s="1"/>
  <c r="P158" i="15"/>
  <c r="P203" i="15" s="1"/>
  <c r="P244" i="15" s="1"/>
  <c r="O367" i="19" s="1"/>
  <c r="O186" i="15"/>
  <c r="O231" i="15" s="1"/>
  <c r="O272" i="15" s="1"/>
  <c r="N395" i="19" s="1"/>
  <c r="O182" i="15"/>
  <c r="O227" i="15" s="1"/>
  <c r="O268" i="15" s="1"/>
  <c r="N391" i="19" s="1"/>
  <c r="Q175" i="15"/>
  <c r="Q220" i="15" s="1"/>
  <c r="Q261" i="15" s="1"/>
  <c r="P384" i="19" s="1"/>
  <c r="P178" i="15"/>
  <c r="P223" i="15" s="1"/>
  <c r="P264" i="15" s="1"/>
  <c r="O387" i="19" s="1"/>
  <c r="Q152" i="15"/>
  <c r="Q197" i="15" s="1"/>
  <c r="Q238" i="15" s="1"/>
  <c r="Q155" i="15"/>
  <c r="Q200" i="15" s="1"/>
  <c r="Q241" i="15" s="1"/>
  <c r="P364" i="19" s="1"/>
  <c r="O162" i="15"/>
  <c r="O207" i="15" s="1"/>
  <c r="O248" i="15" s="1"/>
  <c r="N371" i="19" s="1"/>
  <c r="P171" i="15"/>
  <c r="P216" i="15" s="1"/>
  <c r="P257" i="15" s="1"/>
  <c r="O380" i="19" s="1"/>
  <c r="P181" i="15"/>
  <c r="P226" i="15" s="1"/>
  <c r="P267" i="15" s="1"/>
  <c r="O390" i="19" s="1"/>
  <c r="Q169" i="15"/>
  <c r="Q214" i="15" s="1"/>
  <c r="Q255" i="15" s="1"/>
  <c r="P378" i="19" s="1"/>
  <c r="Q173" i="15"/>
  <c r="Q218" i="15" s="1"/>
  <c r="Q259" i="15" s="1"/>
  <c r="P382" i="19" s="1"/>
  <c r="P164" i="15"/>
  <c r="P209" i="15" s="1"/>
  <c r="P250" i="15" s="1"/>
  <c r="O373" i="19" s="1"/>
  <c r="O185" i="15"/>
  <c r="O230" i="15" s="1"/>
  <c r="O271" i="15" s="1"/>
  <c r="N394" i="19" s="1"/>
  <c r="P159" i="15"/>
  <c r="P204" i="15" s="1"/>
  <c r="P245" i="15" s="1"/>
  <c r="O368" i="19" s="1"/>
  <c r="O180" i="15"/>
  <c r="O225" i="15" s="1"/>
  <c r="O266" i="15" s="1"/>
  <c r="N389" i="19" s="1"/>
  <c r="O168" i="15"/>
  <c r="O213" i="15" s="1"/>
  <c r="O254" i="15" s="1"/>
  <c r="N377" i="19" s="1"/>
  <c r="Q170" i="15"/>
  <c r="Q215" i="15" s="1"/>
  <c r="Q256" i="15" s="1"/>
  <c r="P379" i="19" s="1"/>
  <c r="P157" i="15"/>
  <c r="P202" i="15" s="1"/>
  <c r="P243" i="15" s="1"/>
  <c r="O366" i="19" s="1"/>
  <c r="P167" i="15"/>
  <c r="P212" i="15" s="1"/>
  <c r="P253" i="15" s="1"/>
  <c r="O376" i="19" s="1"/>
  <c r="O170" i="15"/>
  <c r="O215" i="15" s="1"/>
  <c r="O256" i="15" s="1"/>
  <c r="N379" i="19" s="1"/>
  <c r="O152" i="15"/>
  <c r="O197" i="15" s="1"/>
  <c r="O238" i="15" s="1"/>
  <c r="N361" i="19" s="1"/>
  <c r="Q174" i="15"/>
  <c r="Q219" i="15" s="1"/>
  <c r="Q260" i="15" s="1"/>
  <c r="P383" i="19" s="1"/>
  <c r="O171" i="15"/>
  <c r="O216" i="15" s="1"/>
  <c r="O257" i="15" s="1"/>
  <c r="N380" i="19" s="1"/>
  <c r="P153" i="15"/>
  <c r="P198" i="15" s="1"/>
  <c r="P239" i="15" s="1"/>
  <c r="O362" i="19" s="1"/>
  <c r="O174" i="15"/>
  <c r="O219" i="15" s="1"/>
  <c r="O260" i="15" s="1"/>
  <c r="N383" i="19" s="1"/>
  <c r="O154" i="15"/>
  <c r="O199" i="15" s="1"/>
  <c r="O240" i="15" s="1"/>
  <c r="N363" i="19" s="1"/>
  <c r="Q168" i="15"/>
  <c r="Q213" i="15" s="1"/>
  <c r="Q254" i="15" s="1"/>
  <c r="P377" i="19" s="1"/>
  <c r="Q162" i="15"/>
  <c r="Q207" i="15" s="1"/>
  <c r="Q248" i="15" s="1"/>
  <c r="P371" i="19" s="1"/>
  <c r="P183" i="15"/>
  <c r="P228" i="15" s="1"/>
  <c r="P269" i="15" s="1"/>
  <c r="O392" i="19" s="1"/>
  <c r="P170" i="15"/>
  <c r="P215" i="15" s="1"/>
  <c r="P256" i="15" s="1"/>
  <c r="O379" i="19" s="1"/>
  <c r="Q160" i="15"/>
  <c r="Q205" i="15" s="1"/>
  <c r="Q246" i="15" s="1"/>
  <c r="P369" i="19" s="1"/>
  <c r="P184" i="15"/>
  <c r="P229" i="15" s="1"/>
  <c r="P270" i="15" s="1"/>
  <c r="O393" i="19" s="1"/>
  <c r="O178" i="15"/>
  <c r="O223" i="15" s="1"/>
  <c r="O264" i="15" s="1"/>
  <c r="N387" i="19" s="1"/>
  <c r="P155" i="15"/>
  <c r="P200" i="15" s="1"/>
  <c r="P241" i="15" s="1"/>
  <c r="O364" i="19" s="1"/>
  <c r="O176" i="15"/>
  <c r="O221" i="15" s="1"/>
  <c r="O262" i="15" s="1"/>
  <c r="N385" i="19" s="1"/>
  <c r="Q153" i="15"/>
  <c r="Q198" i="15" s="1"/>
  <c r="Q239" i="15" s="1"/>
  <c r="P362" i="19" s="1"/>
  <c r="P174" i="15"/>
  <c r="P219" i="15" s="1"/>
  <c r="P260" i="15" s="1"/>
  <c r="O383" i="19" s="1"/>
  <c r="Q156" i="15"/>
  <c r="Q201" i="15" s="1"/>
  <c r="Q242" i="15" s="1"/>
  <c r="P365" i="19" s="1"/>
  <c r="P177" i="15"/>
  <c r="P222" i="15" s="1"/>
  <c r="P263" i="15" s="1"/>
  <c r="O386" i="19" s="1"/>
  <c r="O169" i="15"/>
  <c r="O214" i="15" s="1"/>
  <c r="O255" i="15" s="1"/>
  <c r="N378" i="19" s="1"/>
  <c r="O164" i="15"/>
  <c r="O209" i="15" s="1"/>
  <c r="O250" i="15" s="1"/>
  <c r="N373" i="19" s="1"/>
  <c r="O151" i="15"/>
  <c r="Q172" i="15"/>
  <c r="Q217" i="15" s="1"/>
  <c r="Q258" i="15" s="1"/>
  <c r="P381" i="19" s="1"/>
  <c r="Q167" i="15"/>
  <c r="Q212" i="15" s="1"/>
  <c r="Q253" i="15" s="1"/>
  <c r="P376" i="19" s="1"/>
  <c r="Q158" i="15"/>
  <c r="Q203" i="15" s="1"/>
  <c r="Q244" i="15" s="1"/>
  <c r="P367" i="19" s="1"/>
  <c r="P179" i="15"/>
  <c r="P224" i="15" s="1"/>
  <c r="P265" i="15" s="1"/>
  <c r="O388" i="19" s="1"/>
  <c r="O157" i="15"/>
  <c r="O202" i="15" s="1"/>
  <c r="O243" i="15" s="1"/>
  <c r="N366" i="19" s="1"/>
  <c r="O155" i="15"/>
  <c r="O200" i="15" s="1"/>
  <c r="O241" i="15" s="1"/>
  <c r="N364" i="19" s="1"/>
  <c r="Q177" i="15"/>
  <c r="Q222" i="15" s="1"/>
  <c r="Q263" i="15" s="1"/>
  <c r="P386" i="19" s="1"/>
  <c r="P152" i="15"/>
  <c r="P197" i="15" s="1"/>
  <c r="P238" i="15" s="1"/>
  <c r="O361" i="19" s="1"/>
  <c r="O158" i="15"/>
  <c r="O203" i="15" s="1"/>
  <c r="O244" i="15" s="1"/>
  <c r="N367" i="19" s="1"/>
  <c r="Q180" i="15"/>
  <c r="Q225" i="15" s="1"/>
  <c r="Q266" i="15" s="1"/>
  <c r="P389" i="19" s="1"/>
  <c r="Q151" i="15"/>
  <c r="P173" i="15"/>
  <c r="P218" i="15" s="1"/>
  <c r="P259" i="15" s="1"/>
  <c r="O382" i="19" s="1"/>
  <c r="P168" i="15"/>
  <c r="P213" i="15" s="1"/>
  <c r="P254" i="15" s="1"/>
  <c r="O377" i="19" s="1"/>
  <c r="P154" i="15"/>
  <c r="P199" i="15" s="1"/>
  <c r="P240" i="15" s="1"/>
  <c r="O363" i="19" s="1"/>
  <c r="O175" i="15"/>
  <c r="O220" i="15" s="1"/>
  <c r="O261" i="15" s="1"/>
  <c r="N384" i="19" s="1"/>
  <c r="P160" i="15"/>
  <c r="P205" i="15" s="1"/>
  <c r="P246" i="15" s="1"/>
  <c r="O369" i="19" s="1"/>
  <c r="O160" i="15"/>
  <c r="O205" i="15" s="1"/>
  <c r="O246" i="15" s="1"/>
  <c r="N369" i="19" s="1"/>
  <c r="Q182" i="15"/>
  <c r="Q227" i="15" s="1"/>
  <c r="Q268" i="15" s="1"/>
  <c r="P176" i="15"/>
  <c r="P221" i="15" s="1"/>
  <c r="P262" i="15" s="1"/>
  <c r="O385" i="19" s="1"/>
  <c r="O179" i="15"/>
  <c r="O224" i="15" s="1"/>
  <c r="O265" i="15" s="1"/>
  <c r="N388" i="19" s="1"/>
  <c r="Q163" i="15"/>
  <c r="Q208" i="15" s="1"/>
  <c r="Q249" i="15" s="1"/>
  <c r="P372" i="19" s="1"/>
  <c r="P161" i="15"/>
  <c r="P206" i="15" s="1"/>
  <c r="P247" i="15" s="1"/>
  <c r="O370" i="19" s="1"/>
  <c r="O153" i="15"/>
  <c r="O198" i="15" s="1"/>
  <c r="O239" i="15" s="1"/>
  <c r="N362" i="19" s="1"/>
  <c r="N165" i="15"/>
  <c r="N210" i="15" s="1"/>
  <c r="N170" i="15"/>
  <c r="N215" i="15" s="1"/>
  <c r="N152" i="15"/>
  <c r="N197" i="15" s="1"/>
  <c r="N159" i="15"/>
  <c r="N204" i="15" s="1"/>
  <c r="N183" i="15"/>
  <c r="N228" i="15" s="1"/>
  <c r="N153" i="15"/>
  <c r="N198" i="15" s="1"/>
  <c r="N175" i="15"/>
  <c r="N220" i="15" s="1"/>
  <c r="N168" i="15"/>
  <c r="N213" i="15" s="1"/>
  <c r="N166" i="15"/>
  <c r="N211" i="15" s="1"/>
  <c r="N171" i="15"/>
  <c r="N216" i="15" s="1"/>
  <c r="N155" i="15"/>
  <c r="N200" i="15" s="1"/>
  <c r="N177" i="15"/>
  <c r="N222" i="15" s="1"/>
  <c r="N164" i="15"/>
  <c r="N209" i="15" s="1"/>
  <c r="N162" i="15"/>
  <c r="N207" i="15" s="1"/>
  <c r="N184" i="15"/>
  <c r="N229" i="15" s="1"/>
  <c r="N179" i="15"/>
  <c r="N224" i="15" s="1"/>
  <c r="N169" i="15"/>
  <c r="N214" i="15" s="1"/>
  <c r="N178" i="15"/>
  <c r="N223" i="15" s="1"/>
  <c r="N161" i="15"/>
  <c r="N206" i="15" s="1"/>
  <c r="N182" i="15"/>
  <c r="N227" i="15" s="1"/>
  <c r="N180" i="15"/>
  <c r="N225" i="15" s="1"/>
  <c r="N181" i="15"/>
  <c r="N226" i="15" s="1"/>
  <c r="N186" i="15"/>
  <c r="N231" i="15" s="1"/>
  <c r="N172" i="15"/>
  <c r="N217" i="15" s="1"/>
  <c r="N158" i="15"/>
  <c r="N203" i="15" s="1"/>
  <c r="N167" i="15"/>
  <c r="N212" i="15" s="1"/>
  <c r="N151" i="15"/>
  <c r="N196" i="15" s="1"/>
  <c r="N157" i="15"/>
  <c r="N202" i="15" s="1"/>
  <c r="N173" i="15"/>
  <c r="N218" i="15" s="1"/>
  <c r="N176" i="15"/>
  <c r="N221" i="15" s="1"/>
  <c r="N185" i="15"/>
  <c r="N230" i="15" s="1"/>
  <c r="N156" i="15"/>
  <c r="N201" i="15" s="1"/>
  <c r="N154" i="15"/>
  <c r="N199" i="15" s="1"/>
  <c r="N163" i="15"/>
  <c r="N208" i="15" s="1"/>
  <c r="N160" i="15"/>
  <c r="N205" i="15" s="1"/>
  <c r="N174" i="15"/>
  <c r="N219" i="15" s="1"/>
  <c r="P176" i="9"/>
  <c r="P221" i="9" s="1"/>
  <c r="P262" i="9" s="1"/>
  <c r="O274" i="19" s="1"/>
  <c r="O178" i="9"/>
  <c r="O223" i="9" s="1"/>
  <c r="O264" i="9" s="1"/>
  <c r="N276" i="19" s="1"/>
  <c r="P160" i="9"/>
  <c r="P205" i="9" s="1"/>
  <c r="P246" i="9" s="1"/>
  <c r="O258" i="19" s="1"/>
  <c r="O160" i="9"/>
  <c r="O205" i="9" s="1"/>
  <c r="O246" i="9" s="1"/>
  <c r="N258" i="19" s="1"/>
  <c r="Q174" i="9"/>
  <c r="Q219" i="9" s="1"/>
  <c r="Q260" i="9" s="1"/>
  <c r="P272" i="19" s="1"/>
  <c r="Q161" i="9"/>
  <c r="Q206" i="9" s="1"/>
  <c r="Q247" i="9" s="1"/>
  <c r="P259" i="19" s="1"/>
  <c r="Q177" i="9"/>
  <c r="Q222" i="9" s="1"/>
  <c r="Q263" i="9" s="1"/>
  <c r="P275" i="19" s="1"/>
  <c r="P161" i="9"/>
  <c r="P206" i="9" s="1"/>
  <c r="P247" i="9" s="1"/>
  <c r="O259" i="19" s="1"/>
  <c r="Q159" i="9"/>
  <c r="Q204" i="9" s="1"/>
  <c r="Q245" i="9" s="1"/>
  <c r="P257" i="19" s="1"/>
  <c r="P180" i="9"/>
  <c r="P225" i="9" s="1"/>
  <c r="P266" i="9" s="1"/>
  <c r="O278" i="19" s="1"/>
  <c r="P151" i="9"/>
  <c r="O180" i="9"/>
  <c r="O225" i="9" s="1"/>
  <c r="O266" i="9" s="1"/>
  <c r="N278" i="19" s="1"/>
  <c r="O151" i="9"/>
  <c r="Q165" i="9"/>
  <c r="Q210" i="9" s="1"/>
  <c r="Q251" i="9" s="1"/>
  <c r="P263" i="19" s="1"/>
  <c r="Q181" i="9"/>
  <c r="Q226" i="9" s="1"/>
  <c r="Q267" i="9" s="1"/>
  <c r="P279" i="19" s="1"/>
  <c r="Q152" i="9"/>
  <c r="Q197" i="9" s="1"/>
  <c r="Q238" i="9" s="1"/>
  <c r="O162" i="9"/>
  <c r="O207" i="9" s="1"/>
  <c r="O248" i="9" s="1"/>
  <c r="N260" i="19" s="1"/>
  <c r="P168" i="9"/>
  <c r="P213" i="9" s="1"/>
  <c r="P254" i="9" s="1"/>
  <c r="O266" i="19" s="1"/>
  <c r="P163" i="9"/>
  <c r="P208" i="9" s="1"/>
  <c r="P249" i="9" s="1"/>
  <c r="O261" i="19" s="1"/>
  <c r="O176" i="9"/>
  <c r="O221" i="9" s="1"/>
  <c r="O262" i="9" s="1"/>
  <c r="N274" i="19" s="1"/>
  <c r="Q179" i="9"/>
  <c r="Q224" i="9" s="1"/>
  <c r="Q265" i="9" s="1"/>
  <c r="P277" i="19" s="1"/>
  <c r="O154" i="9"/>
  <c r="O199" i="9" s="1"/>
  <c r="O240" i="9" s="1"/>
  <c r="N252" i="19" s="1"/>
  <c r="O157" i="9"/>
  <c r="O202" i="9" s="1"/>
  <c r="O243" i="9" s="1"/>
  <c r="N255" i="19" s="1"/>
  <c r="Q164" i="9"/>
  <c r="Q209" i="9" s="1"/>
  <c r="Q250" i="9" s="1"/>
  <c r="P262" i="19" s="1"/>
  <c r="P177" i="9"/>
  <c r="P222" i="9" s="1"/>
  <c r="P263" i="9" s="1"/>
  <c r="O275" i="19" s="1"/>
  <c r="P173" i="9"/>
  <c r="P218" i="9" s="1"/>
  <c r="P259" i="9" s="1"/>
  <c r="O271" i="19" s="1"/>
  <c r="O161" i="9"/>
  <c r="O206" i="9" s="1"/>
  <c r="O247" i="9" s="1"/>
  <c r="N259" i="19" s="1"/>
  <c r="Q183" i="9"/>
  <c r="Q228" i="9" s="1"/>
  <c r="Q269" i="9" s="1"/>
  <c r="P281" i="19" s="1"/>
  <c r="P167" i="9"/>
  <c r="P212" i="9" s="1"/>
  <c r="P253" i="9" s="1"/>
  <c r="O265" i="19" s="1"/>
  <c r="P154" i="9"/>
  <c r="P199" i="9" s="1"/>
  <c r="P240" i="9" s="1"/>
  <c r="O252" i="19" s="1"/>
  <c r="O177" i="9"/>
  <c r="O222" i="9" s="1"/>
  <c r="O263" i="9" s="1"/>
  <c r="N275" i="19" s="1"/>
  <c r="Q176" i="9"/>
  <c r="Q221" i="9" s="1"/>
  <c r="Q262" i="9" s="1"/>
  <c r="P274" i="19" s="1"/>
  <c r="O181" i="9"/>
  <c r="O226" i="9" s="1"/>
  <c r="O267" i="9" s="1"/>
  <c r="N279" i="19" s="1"/>
  <c r="P179" i="9"/>
  <c r="P224" i="9" s="1"/>
  <c r="P265" i="9" s="1"/>
  <c r="O277" i="19" s="1"/>
  <c r="O163" i="9"/>
  <c r="O208" i="9" s="1"/>
  <c r="O249" i="9" s="1"/>
  <c r="N261" i="19" s="1"/>
  <c r="O179" i="9"/>
  <c r="O224" i="9" s="1"/>
  <c r="O265" i="9" s="1"/>
  <c r="N277" i="19" s="1"/>
  <c r="Q168" i="9"/>
  <c r="Q213" i="9" s="1"/>
  <c r="Q254" i="9" s="1"/>
  <c r="P266" i="19" s="1"/>
  <c r="O173" i="9"/>
  <c r="O218" i="9" s="1"/>
  <c r="O259" i="9" s="1"/>
  <c r="N271" i="19" s="1"/>
  <c r="Q180" i="9"/>
  <c r="Q225" i="9" s="1"/>
  <c r="Q266" i="9" s="1"/>
  <c r="P278" i="19" s="1"/>
  <c r="P164" i="9"/>
  <c r="P209" i="9" s="1"/>
  <c r="P250" i="9" s="1"/>
  <c r="O262" i="19" s="1"/>
  <c r="O185" i="9"/>
  <c r="O230" i="9" s="1"/>
  <c r="O271" i="9" s="1"/>
  <c r="N283" i="19" s="1"/>
  <c r="Q154" i="9"/>
  <c r="Q199" i="9" s="1"/>
  <c r="Q240" i="9" s="1"/>
  <c r="P252" i="19" s="1"/>
  <c r="O156" i="9"/>
  <c r="O201" i="9" s="1"/>
  <c r="O242" i="9" s="1"/>
  <c r="N254" i="19" s="1"/>
  <c r="Q170" i="9"/>
  <c r="Q215" i="9" s="1"/>
  <c r="Q256" i="9" s="1"/>
  <c r="P268" i="19" s="1"/>
  <c r="P183" i="9"/>
  <c r="P228" i="9" s="1"/>
  <c r="P269" i="9" s="1"/>
  <c r="O281" i="19" s="1"/>
  <c r="O167" i="9"/>
  <c r="O212" i="9" s="1"/>
  <c r="O253" i="9" s="1"/>
  <c r="N265" i="19" s="1"/>
  <c r="O183" i="9"/>
  <c r="O228" i="9" s="1"/>
  <c r="O269" i="9" s="1"/>
  <c r="N281" i="19" s="1"/>
  <c r="O170" i="9"/>
  <c r="O215" i="9" s="1"/>
  <c r="O256" i="9" s="1"/>
  <c r="N268" i="19" s="1"/>
  <c r="Q171" i="9"/>
  <c r="Q216" i="9" s="1"/>
  <c r="Q257" i="9" s="1"/>
  <c r="P269" i="19" s="1"/>
  <c r="O174" i="9"/>
  <c r="O219" i="9" s="1"/>
  <c r="O260" i="9" s="1"/>
  <c r="N272" i="19" s="1"/>
  <c r="P156" i="9"/>
  <c r="P201" i="9" s="1"/>
  <c r="P242" i="9" s="1"/>
  <c r="O254" i="19" s="1"/>
  <c r="O152" i="9"/>
  <c r="O197" i="9" s="1"/>
  <c r="O238" i="9" s="1"/>
  <c r="N250" i="19" s="1"/>
  <c r="Q166" i="9"/>
  <c r="Q211" i="9" s="1"/>
  <c r="Q252" i="9" s="1"/>
  <c r="P264" i="19" s="1"/>
  <c r="Q182" i="9"/>
  <c r="Q227" i="9" s="1"/>
  <c r="Q268" i="9" s="1"/>
  <c r="Q155" i="9"/>
  <c r="Q200" i="9" s="1"/>
  <c r="Q241" i="9" s="1"/>
  <c r="P253" i="19" s="1"/>
  <c r="P166" i="9"/>
  <c r="P211" i="9" s="1"/>
  <c r="P252" i="9" s="1"/>
  <c r="O264" i="19" s="1"/>
  <c r="P182" i="9"/>
  <c r="P227" i="9" s="1"/>
  <c r="P268" i="9" s="1"/>
  <c r="O280" i="19" s="1"/>
  <c r="P184" i="9"/>
  <c r="P229" i="9" s="1"/>
  <c r="P270" i="9" s="1"/>
  <c r="O282" i="19" s="1"/>
  <c r="P153" i="9"/>
  <c r="P198" i="9" s="1"/>
  <c r="P239" i="9" s="1"/>
  <c r="O251" i="19" s="1"/>
  <c r="O166" i="9"/>
  <c r="O211" i="9" s="1"/>
  <c r="O252" i="9" s="1"/>
  <c r="N264" i="19" s="1"/>
  <c r="Q167" i="9"/>
  <c r="Q212" i="9" s="1"/>
  <c r="Q253" i="9" s="1"/>
  <c r="P265" i="19" s="1"/>
  <c r="P159" i="9"/>
  <c r="P204" i="9" s="1"/>
  <c r="P245" i="9" s="1"/>
  <c r="O257" i="19" s="1"/>
  <c r="Q186" i="9"/>
  <c r="Q231" i="9" s="1"/>
  <c r="Q272" i="9" s="1"/>
  <c r="P284" i="19" s="1"/>
  <c r="Q157" i="9"/>
  <c r="Q202" i="9" s="1"/>
  <c r="Q243" i="9" s="1"/>
  <c r="P255" i="19" s="1"/>
  <c r="P170" i="9"/>
  <c r="P215" i="9" s="1"/>
  <c r="P256" i="9" s="1"/>
  <c r="O268" i="19" s="1"/>
  <c r="P186" i="9"/>
  <c r="P231" i="9" s="1"/>
  <c r="P272" i="9" s="1"/>
  <c r="O284" i="19" s="1"/>
  <c r="O186" i="9"/>
  <c r="O231" i="9" s="1"/>
  <c r="O272" i="9" s="1"/>
  <c r="N284" i="19" s="1"/>
  <c r="O168" i="9"/>
  <c r="O213" i="9" s="1"/>
  <c r="O254" i="9" s="1"/>
  <c r="N266" i="19" s="1"/>
  <c r="O184" i="9"/>
  <c r="O229" i="9" s="1"/>
  <c r="O270" i="9" s="1"/>
  <c r="N282" i="19" s="1"/>
  <c r="Q153" i="9"/>
  <c r="Q198" i="9" s="1"/>
  <c r="Q239" i="9" s="1"/>
  <c r="P251" i="19" s="1"/>
  <c r="Q169" i="9"/>
  <c r="Q214" i="9" s="1"/>
  <c r="Q255" i="9" s="1"/>
  <c r="P267" i="19" s="1"/>
  <c r="Q185" i="9"/>
  <c r="Q230" i="9" s="1"/>
  <c r="Q271" i="9" s="1"/>
  <c r="P283" i="19" s="1"/>
  <c r="Q184" i="9"/>
  <c r="Q229" i="9" s="1"/>
  <c r="Q270" i="9" s="1"/>
  <c r="P282" i="19" s="1"/>
  <c r="Q156" i="9"/>
  <c r="Q201" i="9" s="1"/>
  <c r="Q242" i="9" s="1"/>
  <c r="P254" i="19" s="1"/>
  <c r="P169" i="9"/>
  <c r="P214" i="9" s="1"/>
  <c r="P255" i="9" s="1"/>
  <c r="O267" i="19" s="1"/>
  <c r="O182" i="9"/>
  <c r="O227" i="9" s="1"/>
  <c r="O268" i="9" s="1"/>
  <c r="N280" i="19" s="1"/>
  <c r="O169" i="9"/>
  <c r="O214" i="9" s="1"/>
  <c r="O255" i="9" s="1"/>
  <c r="N267" i="19" s="1"/>
  <c r="O172" i="9"/>
  <c r="O217" i="9" s="1"/>
  <c r="O258" i="9" s="1"/>
  <c r="N270" i="19" s="1"/>
  <c r="Q173" i="9"/>
  <c r="Q218" i="9" s="1"/>
  <c r="Q259" i="9" s="1"/>
  <c r="P271" i="19" s="1"/>
  <c r="P157" i="9"/>
  <c r="P202" i="9" s="1"/>
  <c r="P243" i="9" s="1"/>
  <c r="O255" i="19" s="1"/>
  <c r="P162" i="9"/>
  <c r="P207" i="9" s="1"/>
  <c r="P248" i="9" s="1"/>
  <c r="O260" i="19" s="1"/>
  <c r="P155" i="9"/>
  <c r="P200" i="9" s="1"/>
  <c r="P241" i="9" s="1"/>
  <c r="O253" i="19" s="1"/>
  <c r="Q163" i="9"/>
  <c r="Q208" i="9" s="1"/>
  <c r="Q249" i="9" s="1"/>
  <c r="P261" i="19" s="1"/>
  <c r="Q172" i="9"/>
  <c r="Q217" i="9" s="1"/>
  <c r="Q258" i="9" s="1"/>
  <c r="P270" i="19" s="1"/>
  <c r="P185" i="9"/>
  <c r="P230" i="9" s="1"/>
  <c r="P271" i="9" s="1"/>
  <c r="O283" i="19" s="1"/>
  <c r="P152" i="9"/>
  <c r="P197" i="9" s="1"/>
  <c r="P238" i="9" s="1"/>
  <c r="O250" i="19" s="1"/>
  <c r="Q151" i="9"/>
  <c r="P172" i="9"/>
  <c r="P217" i="9" s="1"/>
  <c r="P258" i="9" s="1"/>
  <c r="O270" i="19" s="1"/>
  <c r="Q162" i="9"/>
  <c r="Q207" i="9" s="1"/>
  <c r="Q248" i="9" s="1"/>
  <c r="P260" i="19" s="1"/>
  <c r="P175" i="9"/>
  <c r="P220" i="9" s="1"/>
  <c r="P261" i="9" s="1"/>
  <c r="O273" i="19" s="1"/>
  <c r="O159" i="9"/>
  <c r="O204" i="9" s="1"/>
  <c r="O245" i="9" s="1"/>
  <c r="N257" i="19" s="1"/>
  <c r="O164" i="9"/>
  <c r="O209" i="9" s="1"/>
  <c r="O250" i="9" s="1"/>
  <c r="N262" i="19" s="1"/>
  <c r="Q160" i="9"/>
  <c r="Q205" i="9" s="1"/>
  <c r="Q246" i="9" s="1"/>
  <c r="P258" i="19" s="1"/>
  <c r="P171" i="9"/>
  <c r="P216" i="9" s="1"/>
  <c r="P257" i="9" s="1"/>
  <c r="O269" i="19" s="1"/>
  <c r="P165" i="9"/>
  <c r="P210" i="9" s="1"/>
  <c r="P251" i="9" s="1"/>
  <c r="O263" i="19" s="1"/>
  <c r="O155" i="9"/>
  <c r="O200" i="9" s="1"/>
  <c r="O241" i="9" s="1"/>
  <c r="N253" i="19" s="1"/>
  <c r="O171" i="9"/>
  <c r="O216" i="9" s="1"/>
  <c r="O257" i="9" s="1"/>
  <c r="N269" i="19" s="1"/>
  <c r="O158" i="9"/>
  <c r="O203" i="9" s="1"/>
  <c r="O244" i="9" s="1"/>
  <c r="N256" i="19" s="1"/>
  <c r="O165" i="9"/>
  <c r="O210" i="9" s="1"/>
  <c r="O251" i="9" s="1"/>
  <c r="N263" i="19" s="1"/>
  <c r="O153" i="9"/>
  <c r="O198" i="9" s="1"/>
  <c r="O239" i="9" s="1"/>
  <c r="N251" i="19" s="1"/>
  <c r="Q175" i="9"/>
  <c r="Q220" i="9" s="1"/>
  <c r="Q261" i="9" s="1"/>
  <c r="P273" i="19" s="1"/>
  <c r="Q178" i="9"/>
  <c r="Q223" i="9" s="1"/>
  <c r="Q264" i="9" s="1"/>
  <c r="P276" i="19" s="1"/>
  <c r="O175" i="9"/>
  <c r="O220" i="9" s="1"/>
  <c r="O261" i="9" s="1"/>
  <c r="N273" i="19" s="1"/>
  <c r="Q158" i="9"/>
  <c r="Q203" i="9" s="1"/>
  <c r="Q244" i="9" s="1"/>
  <c r="P256" i="19" s="1"/>
  <c r="P181" i="9"/>
  <c r="P226" i="9" s="1"/>
  <c r="P267" i="9" s="1"/>
  <c r="O279" i="19" s="1"/>
  <c r="P158" i="9"/>
  <c r="P203" i="9" s="1"/>
  <c r="P244" i="9" s="1"/>
  <c r="O256" i="19" s="1"/>
  <c r="P174" i="9"/>
  <c r="P219" i="9" s="1"/>
  <c r="P260" i="9" s="1"/>
  <c r="O272" i="19" s="1"/>
  <c r="P178" i="9"/>
  <c r="P223" i="9" s="1"/>
  <c r="P264" i="9" s="1"/>
  <c r="O276" i="19" s="1"/>
  <c r="N182" i="9"/>
  <c r="N227" i="9" s="1"/>
  <c r="N268" i="9" s="1"/>
  <c r="M280" i="19" s="1"/>
  <c r="N152" i="9"/>
  <c r="M181" i="9"/>
  <c r="N167" i="9"/>
  <c r="M172" i="9"/>
  <c r="N172" i="9"/>
  <c r="N170" i="9"/>
  <c r="M168" i="9"/>
  <c r="N183" i="9"/>
  <c r="N228" i="9" s="1"/>
  <c r="N269" i="9" s="1"/>
  <c r="M281" i="19" s="1"/>
  <c r="M185" i="9"/>
  <c r="N153" i="9"/>
  <c r="N184" i="9"/>
  <c r="N157" i="9"/>
  <c r="M162" i="9"/>
  <c r="N168" i="9"/>
  <c r="M158" i="9"/>
  <c r="M176" i="9"/>
  <c r="M221" i="9" s="1"/>
  <c r="M262" i="9" s="1"/>
  <c r="L274" i="19" s="1"/>
  <c r="N161" i="9"/>
  <c r="M180" i="9"/>
  <c r="M161" i="9"/>
  <c r="N159" i="9"/>
  <c r="M175" i="9"/>
  <c r="M153" i="9"/>
  <c r="M182" i="9"/>
  <c r="M186" i="9"/>
  <c r="N171" i="9"/>
  <c r="N156" i="9"/>
  <c r="M170" i="9"/>
  <c r="M167" i="9"/>
  <c r="M169" i="9"/>
  <c r="M183" i="9"/>
  <c r="N173" i="9"/>
  <c r="M173" i="9"/>
  <c r="N165" i="9"/>
  <c r="N160" i="9"/>
  <c r="M164" i="9"/>
  <c r="M155" i="9"/>
  <c r="N166" i="9"/>
  <c r="N163" i="9"/>
  <c r="M179" i="9"/>
  <c r="N155" i="9"/>
  <c r="N200" i="9" s="1"/>
  <c r="N241" i="9" s="1"/>
  <c r="M253" i="19" s="1"/>
  <c r="M152" i="9"/>
  <c r="M174" i="9"/>
  <c r="M159" i="9"/>
  <c r="M154" i="9"/>
  <c r="N181" i="9"/>
  <c r="M165" i="9"/>
  <c r="N174" i="9"/>
  <c r="M177" i="9"/>
  <c r="M222" i="9" s="1"/>
  <c r="M263" i="9" s="1"/>
  <c r="L275" i="19" s="1"/>
  <c r="M166" i="9"/>
  <c r="N176" i="9"/>
  <c r="N169" i="9"/>
  <c r="N179" i="9"/>
  <c r="N164" i="9"/>
  <c r="M157" i="9"/>
  <c r="M163" i="9"/>
  <c r="N158" i="9"/>
  <c r="N203" i="9" s="1"/>
  <c r="N244" i="9" s="1"/>
  <c r="M256" i="19" s="1"/>
  <c r="M160" i="9"/>
  <c r="M184" i="9"/>
  <c r="N175" i="9"/>
  <c r="N162" i="9"/>
  <c r="N186" i="9"/>
  <c r="N180" i="9"/>
  <c r="N185" i="9"/>
  <c r="N178" i="9"/>
  <c r="N223" i="9" s="1"/>
  <c r="N264" i="9" s="1"/>
  <c r="M276" i="19" s="1"/>
  <c r="M178" i="9"/>
  <c r="M151" i="9"/>
  <c r="N177" i="9"/>
  <c r="N154" i="9"/>
  <c r="M171" i="9"/>
  <c r="M156" i="9"/>
  <c r="H158" i="9"/>
  <c r="L166" i="9"/>
  <c r="L211" i="9" s="1"/>
  <c r="L252" i="9" s="1"/>
  <c r="K264" i="19" s="1"/>
  <c r="H178" i="9"/>
  <c r="G155" i="9"/>
  <c r="H162" i="9"/>
  <c r="H186" i="9"/>
  <c r="H174" i="9"/>
  <c r="L170" i="9"/>
  <c r="G167" i="9"/>
  <c r="L155" i="9"/>
  <c r="L200" i="9" s="1"/>
  <c r="L241" i="9" s="1"/>
  <c r="K253" i="19" s="1"/>
  <c r="K184" i="9"/>
  <c r="J152" i="9"/>
  <c r="H166" i="9"/>
  <c r="L174" i="9"/>
  <c r="G171" i="9"/>
  <c r="L167" i="9"/>
  <c r="J156" i="9"/>
  <c r="L178" i="9"/>
  <c r="L223" i="9" s="1"/>
  <c r="L264" i="9" s="1"/>
  <c r="K276" i="19" s="1"/>
  <c r="G175" i="9"/>
  <c r="K181" i="9"/>
  <c r="J160" i="9"/>
  <c r="J182" i="9"/>
  <c r="G185" i="9"/>
  <c r="G159" i="9"/>
  <c r="J164" i="9"/>
  <c r="L154" i="9"/>
  <c r="L199" i="9" s="1"/>
  <c r="L240" i="9" s="1"/>
  <c r="K252" i="19" s="1"/>
  <c r="H154" i="9"/>
  <c r="L163" i="9"/>
  <c r="G163" i="9"/>
  <c r="J168" i="9"/>
  <c r="L158" i="9"/>
  <c r="H170" i="9"/>
  <c r="L175" i="9"/>
  <c r="L159" i="9"/>
  <c r="L204" i="9" s="1"/>
  <c r="L245" i="9" s="1"/>
  <c r="K257" i="19" s="1"/>
  <c r="J172" i="9"/>
  <c r="L162" i="9"/>
  <c r="I180" i="9"/>
  <c r="G184" i="9"/>
  <c r="L171" i="9"/>
  <c r="J176" i="9"/>
  <c r="N151" i="9"/>
  <c r="J163" i="9"/>
  <c r="J208" i="9" s="1"/>
  <c r="J249" i="9" s="1"/>
  <c r="I261" i="19" s="1"/>
  <c r="K167" i="9"/>
  <c r="G168" i="9"/>
  <c r="H181" i="9"/>
  <c r="H153" i="9"/>
  <c r="I172" i="9"/>
  <c r="I152" i="9"/>
  <c r="G186" i="9"/>
  <c r="J175" i="9"/>
  <c r="J220" i="9" s="1"/>
  <c r="J261" i="9" s="1"/>
  <c r="I273" i="19" s="1"/>
  <c r="H165" i="9"/>
  <c r="I184" i="9"/>
  <c r="H173" i="9"/>
  <c r="L184" i="9"/>
  <c r="H157" i="9"/>
  <c r="G162" i="9"/>
  <c r="G157" i="9"/>
  <c r="K175" i="9"/>
  <c r="H161" i="9"/>
  <c r="J157" i="9"/>
  <c r="H152" i="9"/>
  <c r="G183" i="9"/>
  <c r="K178" i="9"/>
  <c r="K156" i="9"/>
  <c r="G176" i="9"/>
  <c r="G156" i="9"/>
  <c r="G201" i="9" s="1"/>
  <c r="G242" i="9" s="1"/>
  <c r="F254" i="19" s="1"/>
  <c r="G166" i="9"/>
  <c r="I166" i="9"/>
  <c r="I170" i="9"/>
  <c r="J167" i="9"/>
  <c r="H176" i="9"/>
  <c r="K168" i="9"/>
  <c r="G173" i="9"/>
  <c r="K169" i="9"/>
  <c r="K214" i="9" s="1"/>
  <c r="K255" i="9" s="1"/>
  <c r="J267" i="19" s="1"/>
  <c r="K182" i="9"/>
  <c r="K172" i="9"/>
  <c r="I156" i="9"/>
  <c r="I168" i="9"/>
  <c r="H171" i="9"/>
  <c r="J155" i="9"/>
  <c r="K174" i="9"/>
  <c r="L179" i="9"/>
  <c r="L224" i="9" s="1"/>
  <c r="L265" i="9" s="1"/>
  <c r="K277" i="19" s="1"/>
  <c r="L173" i="9"/>
  <c r="H151" i="9"/>
  <c r="J177" i="9"/>
  <c r="G172" i="9"/>
  <c r="L176" i="9"/>
  <c r="K160" i="9"/>
  <c r="J173" i="9"/>
  <c r="G169" i="9"/>
  <c r="G214" i="9" s="1"/>
  <c r="G255" i="9" s="1"/>
  <c r="F267" i="19" s="1"/>
  <c r="J159" i="9"/>
  <c r="H172" i="9"/>
  <c r="J181" i="9"/>
  <c r="K171" i="9"/>
  <c r="I176" i="9"/>
  <c r="K164" i="9"/>
  <c r="I158" i="9"/>
  <c r="G164" i="9"/>
  <c r="G209" i="9" s="1"/>
  <c r="G250" i="9" s="1"/>
  <c r="F262" i="19" s="1"/>
  <c r="K159" i="9"/>
  <c r="H163" i="9"/>
  <c r="H185" i="9"/>
  <c r="K185" i="9"/>
  <c r="G174" i="9"/>
  <c r="H164" i="9"/>
  <c r="I154" i="9"/>
  <c r="G179" i="9"/>
  <c r="G224" i="9" s="1"/>
  <c r="G265" i="9" s="1"/>
  <c r="F277" i="19" s="1"/>
  <c r="L152" i="9"/>
  <c r="K163" i="9"/>
  <c r="L160" i="9"/>
  <c r="H182" i="9"/>
  <c r="L169" i="9"/>
  <c r="G182" i="9"/>
  <c r="J161" i="9"/>
  <c r="J186" i="9"/>
  <c r="J231" i="9" s="1"/>
  <c r="J272" i="9" s="1"/>
  <c r="I284" i="19" s="1"/>
  <c r="L172" i="9"/>
  <c r="H155" i="9"/>
  <c r="J179" i="9"/>
  <c r="K158" i="9"/>
  <c r="L183" i="9"/>
  <c r="H168" i="9"/>
  <c r="H184" i="9"/>
  <c r="H167" i="9"/>
  <c r="H212" i="9" s="1"/>
  <c r="H253" i="9" s="1"/>
  <c r="G265" i="19" s="1"/>
  <c r="K170" i="9"/>
  <c r="H159" i="9"/>
  <c r="K153" i="9"/>
  <c r="K180" i="9"/>
  <c r="J174" i="9"/>
  <c r="K152" i="9"/>
  <c r="H156" i="9"/>
  <c r="H175" i="9"/>
  <c r="I174" i="9"/>
  <c r="J154" i="9"/>
  <c r="G177" i="9"/>
  <c r="L177" i="9"/>
  <c r="L157" i="9"/>
  <c r="J162" i="9"/>
  <c r="K183" i="9"/>
  <c r="I162" i="9"/>
  <c r="I207" i="9" s="1"/>
  <c r="I248" i="9" s="1"/>
  <c r="H260" i="19" s="1"/>
  <c r="G152" i="9"/>
  <c r="L151" i="9"/>
  <c r="G151" i="9"/>
  <c r="K179" i="9"/>
  <c r="H169" i="9"/>
  <c r="J185" i="9"/>
  <c r="K173" i="9"/>
  <c r="G165" i="9"/>
  <c r="J184" i="9"/>
  <c r="J166" i="9"/>
  <c r="L156" i="9"/>
  <c r="J178" i="9"/>
  <c r="K177" i="9"/>
  <c r="G154" i="9"/>
  <c r="G178" i="9"/>
  <c r="J169" i="9"/>
  <c r="J214" i="9" s="1"/>
  <c r="J255" i="9" s="1"/>
  <c r="I267" i="19" s="1"/>
  <c r="I160" i="9"/>
  <c r="J180" i="9"/>
  <c r="L164" i="9"/>
  <c r="L180" i="9"/>
  <c r="H180" i="9"/>
  <c r="L168" i="9"/>
  <c r="K186" i="9"/>
  <c r="I182" i="9"/>
  <c r="I227" i="9" s="1"/>
  <c r="I268" i="9" s="1"/>
  <c r="H280" i="19" s="1"/>
  <c r="K161" i="9"/>
  <c r="L186" i="9"/>
  <c r="J158" i="9"/>
  <c r="J171" i="9"/>
  <c r="J183" i="9"/>
  <c r="I164" i="9"/>
  <c r="L165" i="9"/>
  <c r="L161" i="9"/>
  <c r="L181" i="9"/>
  <c r="J170" i="9"/>
  <c r="G180" i="9"/>
  <c r="K154" i="9"/>
  <c r="K157" i="9"/>
  <c r="H160" i="9"/>
  <c r="G181" i="9"/>
  <c r="K155" i="9"/>
  <c r="I178" i="9"/>
  <c r="L182" i="9"/>
  <c r="H183" i="9"/>
  <c r="G170" i="9"/>
  <c r="J165" i="9"/>
  <c r="G161" i="9"/>
  <c r="L153" i="9"/>
  <c r="K166" i="9"/>
  <c r="K211" i="9" s="1"/>
  <c r="K252" i="9" s="1"/>
  <c r="J264" i="19" s="1"/>
  <c r="G160" i="9"/>
  <c r="G153" i="9"/>
  <c r="K165" i="9"/>
  <c r="L185" i="9"/>
  <c r="H177" i="9"/>
  <c r="J153" i="9"/>
  <c r="K162" i="9"/>
  <c r="K176" i="9"/>
  <c r="K221" i="9" s="1"/>
  <c r="K262" i="9" s="1"/>
  <c r="J274" i="19" s="1"/>
  <c r="G158" i="9"/>
  <c r="K151" i="9"/>
  <c r="I186" i="9"/>
  <c r="I181" i="9"/>
  <c r="I175" i="9"/>
  <c r="I169" i="9"/>
  <c r="I185" i="9"/>
  <c r="I163" i="9"/>
  <c r="I208" i="9" s="1"/>
  <c r="I249" i="9" s="1"/>
  <c r="H261" i="19" s="1"/>
  <c r="I161" i="9"/>
  <c r="I177" i="9"/>
  <c r="I155" i="9"/>
  <c r="J151" i="9"/>
  <c r="I157" i="9"/>
  <c r="I179" i="9"/>
  <c r="F151" i="9"/>
  <c r="H179" i="9"/>
  <c r="H224" i="9" s="1"/>
  <c r="H265" i="9" s="1"/>
  <c r="G277" i="19" s="1"/>
  <c r="I173" i="9"/>
  <c r="I171" i="9"/>
  <c r="I165" i="9"/>
  <c r="I153" i="9"/>
  <c r="I167" i="9"/>
  <c r="I183" i="9"/>
  <c r="I159" i="9"/>
  <c r="I151" i="9"/>
  <c r="E151" i="9"/>
  <c r="Q160" i="6"/>
  <c r="O160" i="6"/>
  <c r="Q182" i="6"/>
  <c r="Q227" i="6" s="1"/>
  <c r="Q268" i="6" s="1"/>
  <c r="P167" i="19" s="1"/>
  <c r="P158" i="6"/>
  <c r="O179" i="6"/>
  <c r="O224" i="6" s="1"/>
  <c r="O265" i="6" s="1"/>
  <c r="N164" i="19" s="1"/>
  <c r="O158" i="6"/>
  <c r="Q180" i="6"/>
  <c r="Q225" i="6" s="1"/>
  <c r="Q266" i="6" s="1"/>
  <c r="P165" i="19" s="1"/>
  <c r="O153" i="6"/>
  <c r="Q175" i="6"/>
  <c r="Q220" i="6" s="1"/>
  <c r="Q261" i="6" s="1"/>
  <c r="P160" i="19" s="1"/>
  <c r="O157" i="6"/>
  <c r="O202" i="6" s="1"/>
  <c r="O243" i="6" s="1"/>
  <c r="N142" i="19" s="1"/>
  <c r="O167" i="6"/>
  <c r="O188" i="6"/>
  <c r="O233" i="6" s="1"/>
  <c r="O274" i="6" s="1"/>
  <c r="N173" i="19" s="1"/>
  <c r="O159" i="6"/>
  <c r="Q181" i="6"/>
  <c r="Q226" i="6" s="1"/>
  <c r="Q267" i="6" s="1"/>
  <c r="P166" i="19" s="1"/>
  <c r="O170" i="6"/>
  <c r="O215" i="6" s="1"/>
  <c r="O256" i="6" s="1"/>
  <c r="N155" i="19" s="1"/>
  <c r="P163" i="6"/>
  <c r="P208" i="6" s="1"/>
  <c r="P249" i="6" s="1"/>
  <c r="O148" i="19" s="1"/>
  <c r="O184" i="6"/>
  <c r="O229" i="6" s="1"/>
  <c r="O270" i="6" s="1"/>
  <c r="Q161" i="6"/>
  <c r="Q206" i="6" s="1"/>
  <c r="Q247" i="6" s="1"/>
  <c r="P146" i="19" s="1"/>
  <c r="P182" i="6"/>
  <c r="P227" i="6" s="1"/>
  <c r="P268" i="6" s="1"/>
  <c r="O167" i="19" s="1"/>
  <c r="P161" i="6"/>
  <c r="O182" i="6"/>
  <c r="O227" i="6" s="1"/>
  <c r="O268" i="6" s="1"/>
  <c r="N167" i="19" s="1"/>
  <c r="P156" i="6"/>
  <c r="O177" i="6"/>
  <c r="O222" i="6" s="1"/>
  <c r="O263" i="6" s="1"/>
  <c r="N162" i="19" s="1"/>
  <c r="Q171" i="6"/>
  <c r="Q216" i="6" s="1"/>
  <c r="Q257" i="6" s="1"/>
  <c r="P156" i="19" s="1"/>
  <c r="Q170" i="6"/>
  <c r="Q215" i="6" s="1"/>
  <c r="Q256" i="6" s="1"/>
  <c r="P155" i="19" s="1"/>
  <c r="O154" i="6"/>
  <c r="O199" i="6" s="1"/>
  <c r="O240" i="6" s="1"/>
  <c r="P162" i="6"/>
  <c r="O183" i="6"/>
  <c r="O228" i="6" s="1"/>
  <c r="O269" i="6" s="1"/>
  <c r="N168" i="19" s="1"/>
  <c r="O178" i="6"/>
  <c r="O223" i="6" s="1"/>
  <c r="O264" i="6" s="1"/>
  <c r="N163" i="19" s="1"/>
  <c r="Q166" i="6"/>
  <c r="P187" i="6"/>
  <c r="P232" i="6" s="1"/>
  <c r="P273" i="6" s="1"/>
  <c r="O172" i="19" s="1"/>
  <c r="O163" i="6"/>
  <c r="Q185" i="6"/>
  <c r="Q230" i="6" s="1"/>
  <c r="Q271" i="6" s="1"/>
  <c r="P170" i="19" s="1"/>
  <c r="Q164" i="6"/>
  <c r="P185" i="6"/>
  <c r="P230" i="6" s="1"/>
  <c r="P271" i="6" s="1"/>
  <c r="O170" i="19" s="1"/>
  <c r="Q159" i="6"/>
  <c r="P180" i="6"/>
  <c r="P225" i="6" s="1"/>
  <c r="P266" i="6" s="1"/>
  <c r="O165" i="19" s="1"/>
  <c r="Q179" i="6"/>
  <c r="Q224" i="6" s="1"/>
  <c r="Q265" i="6" s="1"/>
  <c r="P164" i="19" s="1"/>
  <c r="O172" i="6"/>
  <c r="O217" i="6" s="1"/>
  <c r="O258" i="6" s="1"/>
  <c r="N157" i="19" s="1"/>
  <c r="Q168" i="6"/>
  <c r="Q213" i="6" s="1"/>
  <c r="Q254" i="6" s="1"/>
  <c r="P153" i="19" s="1"/>
  <c r="Q165" i="6"/>
  <c r="P186" i="6"/>
  <c r="P231" i="6" s="1"/>
  <c r="P272" i="6" s="1"/>
  <c r="O171" i="19" s="1"/>
  <c r="O181" i="6"/>
  <c r="O226" i="6" s="1"/>
  <c r="O267" i="6" s="1"/>
  <c r="N166" i="19" s="1"/>
  <c r="P153" i="6"/>
  <c r="O169" i="6"/>
  <c r="O214" i="6" s="1"/>
  <c r="O255" i="6" s="1"/>
  <c r="N154" i="19" s="1"/>
  <c r="P183" i="6"/>
  <c r="P228" i="6" s="1"/>
  <c r="P269" i="6" s="1"/>
  <c r="O168" i="19" s="1"/>
  <c r="Q177" i="6"/>
  <c r="Q222" i="6" s="1"/>
  <c r="Q263" i="6" s="1"/>
  <c r="P162" i="19" s="1"/>
  <c r="Q156" i="6"/>
  <c r="Q201" i="6" s="1"/>
  <c r="Q242" i="6" s="1"/>
  <c r="P141" i="19" s="1"/>
  <c r="Q176" i="6"/>
  <c r="Q221" i="6" s="1"/>
  <c r="Q262" i="6" s="1"/>
  <c r="P161" i="19" s="1"/>
  <c r="Q155" i="6"/>
  <c r="O168" i="6"/>
  <c r="O213" i="6" s="1"/>
  <c r="O254" i="6" s="1"/>
  <c r="N153" i="19" s="1"/>
  <c r="P157" i="6"/>
  <c r="P202" i="6" s="1"/>
  <c r="P243" i="6" s="1"/>
  <c r="O142" i="19" s="1"/>
  <c r="P166" i="6"/>
  <c r="O187" i="6"/>
  <c r="O232" i="6" s="1"/>
  <c r="O273" i="6" s="1"/>
  <c r="N172" i="19" s="1"/>
  <c r="O166" i="6"/>
  <c r="O211" i="6" s="1"/>
  <c r="O252" i="6" s="1"/>
  <c r="N151" i="19" s="1"/>
  <c r="Q188" i="6"/>
  <c r="Q233" i="6" s="1"/>
  <c r="Q274" i="6" s="1"/>
  <c r="P173" i="19" s="1"/>
  <c r="O161" i="6"/>
  <c r="Q183" i="6"/>
  <c r="Q228" i="6" s="1"/>
  <c r="Q269" i="6" s="1"/>
  <c r="P168" i="19" s="1"/>
  <c r="Q154" i="6"/>
  <c r="P175" i="6"/>
  <c r="P220" i="6" s="1"/>
  <c r="P261" i="6" s="1"/>
  <c r="O160" i="19" s="1"/>
  <c r="O186" i="6"/>
  <c r="O231" i="6" s="1"/>
  <c r="O272" i="6" s="1"/>
  <c r="N171" i="19" s="1"/>
  <c r="Q167" i="6"/>
  <c r="Q153" i="6"/>
  <c r="P174" i="6"/>
  <c r="P219" i="6" s="1"/>
  <c r="P260" i="6" s="1"/>
  <c r="O159" i="19" s="1"/>
  <c r="P179" i="6"/>
  <c r="P224" i="6" s="1"/>
  <c r="P265" i="6" s="1"/>
  <c r="O164" i="19" s="1"/>
  <c r="P172" i="6"/>
  <c r="P217" i="6" s="1"/>
  <c r="P258" i="6" s="1"/>
  <c r="O157" i="19" s="1"/>
  <c r="P178" i="6"/>
  <c r="P223" i="6" s="1"/>
  <c r="P264" i="6" s="1"/>
  <c r="O163" i="19" s="1"/>
  <c r="P168" i="6"/>
  <c r="P213" i="6" s="1"/>
  <c r="P254" i="6" s="1"/>
  <c r="O153" i="19" s="1"/>
  <c r="P171" i="6"/>
  <c r="P216" i="6" s="1"/>
  <c r="P257" i="6" s="1"/>
  <c r="O156" i="19" s="1"/>
  <c r="Q184" i="6"/>
  <c r="Q229" i="6" s="1"/>
  <c r="Q270" i="6" s="1"/>
  <c r="Q169" i="6"/>
  <c r="Q214" i="6" s="1"/>
  <c r="Q255" i="6" s="1"/>
  <c r="P154" i="19" s="1"/>
  <c r="P173" i="6"/>
  <c r="P218" i="6" s="1"/>
  <c r="P259" i="6" s="1"/>
  <c r="O158" i="19" s="1"/>
  <c r="P169" i="6"/>
  <c r="P214" i="6" s="1"/>
  <c r="P255" i="6" s="1"/>
  <c r="O154" i="19" s="1"/>
  <c r="P165" i="6"/>
  <c r="P210" i="6" s="1"/>
  <c r="P251" i="6" s="1"/>
  <c r="O150" i="19" s="1"/>
  <c r="P164" i="6"/>
  <c r="O185" i="6"/>
  <c r="O230" i="6" s="1"/>
  <c r="O271" i="6" s="1"/>
  <c r="N170" i="19" s="1"/>
  <c r="O156" i="6"/>
  <c r="Q178" i="6"/>
  <c r="Q223" i="6" s="1"/>
  <c r="Q264" i="6" s="1"/>
  <c r="P163" i="19" s="1"/>
  <c r="P160" i="6"/>
  <c r="P205" i="6" s="1"/>
  <c r="P246" i="6" s="1"/>
  <c r="O145" i="19" s="1"/>
  <c r="P170" i="6"/>
  <c r="P215" i="6" s="1"/>
  <c r="P256" i="6" s="1"/>
  <c r="O155" i="19" s="1"/>
  <c r="O176" i="6"/>
  <c r="O221" i="6" s="1"/>
  <c r="O262" i="6" s="1"/>
  <c r="N161" i="19" s="1"/>
  <c r="O165" i="6"/>
  <c r="O210" i="6" s="1"/>
  <c r="O251" i="6" s="1"/>
  <c r="N150" i="19" s="1"/>
  <c r="Q162" i="6"/>
  <c r="O175" i="6"/>
  <c r="O220" i="6" s="1"/>
  <c r="O261" i="6" s="1"/>
  <c r="N160" i="19" s="1"/>
  <c r="O155" i="6"/>
  <c r="O200" i="6" s="1"/>
  <c r="O241" i="6" s="1"/>
  <c r="N140" i="19" s="1"/>
  <c r="P177" i="6"/>
  <c r="P222" i="6" s="1"/>
  <c r="P263" i="6" s="1"/>
  <c r="O162" i="19" s="1"/>
  <c r="O164" i="6"/>
  <c r="O209" i="6" s="1"/>
  <c r="O250" i="6" s="1"/>
  <c r="N149" i="19" s="1"/>
  <c r="Q157" i="6"/>
  <c r="Q202" i="6" s="1"/>
  <c r="Q243" i="6" s="1"/>
  <c r="P142" i="19" s="1"/>
  <c r="Q187" i="6"/>
  <c r="Q232" i="6" s="1"/>
  <c r="Q273" i="6" s="1"/>
  <c r="P172" i="19" s="1"/>
  <c r="Q174" i="6"/>
  <c r="Q219" i="6" s="1"/>
  <c r="Q260" i="6" s="1"/>
  <c r="P159" i="19" s="1"/>
  <c r="Q163" i="6"/>
  <c r="O171" i="6"/>
  <c r="O216" i="6" s="1"/>
  <c r="O257" i="6" s="1"/>
  <c r="N156" i="19" s="1"/>
  <c r="P184" i="6"/>
  <c r="P229" i="6" s="1"/>
  <c r="P270" i="6" s="1"/>
  <c r="Q172" i="6"/>
  <c r="Q217" i="6" s="1"/>
  <c r="Q258" i="6" s="1"/>
  <c r="P157" i="19" s="1"/>
  <c r="P181" i="6"/>
  <c r="P226" i="6" s="1"/>
  <c r="P267" i="6" s="1"/>
  <c r="O166" i="19" s="1"/>
  <c r="P167" i="6"/>
  <c r="P212" i="6" s="1"/>
  <c r="P253" i="6" s="1"/>
  <c r="O152" i="19" s="1"/>
  <c r="P188" i="6"/>
  <c r="P233" i="6" s="1"/>
  <c r="P274" i="6" s="1"/>
  <c r="O173" i="19" s="1"/>
  <c r="P159" i="6"/>
  <c r="O180" i="6"/>
  <c r="O225" i="6" s="1"/>
  <c r="O266" i="6" s="1"/>
  <c r="N165" i="19" s="1"/>
  <c r="P176" i="6"/>
  <c r="P221" i="6" s="1"/>
  <c r="P262" i="6" s="1"/>
  <c r="O161" i="19" s="1"/>
  <c r="Q173" i="6"/>
  <c r="Q218" i="6" s="1"/>
  <c r="Q259" i="6" s="1"/>
  <c r="P158" i="19" s="1"/>
  <c r="P155" i="6"/>
  <c r="O174" i="6"/>
  <c r="O219" i="6" s="1"/>
  <c r="O260" i="6" s="1"/>
  <c r="N159" i="19" s="1"/>
  <c r="O162" i="6"/>
  <c r="O207" i="6" s="1"/>
  <c r="O248" i="6" s="1"/>
  <c r="N147" i="19" s="1"/>
  <c r="P154" i="6"/>
  <c r="Q158" i="6"/>
  <c r="Q203" i="6" s="1"/>
  <c r="Q244" i="6" s="1"/>
  <c r="P143" i="19" s="1"/>
  <c r="O173" i="6"/>
  <c r="O218" i="6" s="1"/>
  <c r="O259" i="6" s="1"/>
  <c r="N158" i="19" s="1"/>
  <c r="Q186" i="6"/>
  <c r="Q231" i="6" s="1"/>
  <c r="Q272" i="6" s="1"/>
  <c r="P171" i="19" s="1"/>
  <c r="N186" i="6"/>
  <c r="M174" i="6"/>
  <c r="M178" i="6"/>
  <c r="M223" i="6" s="1"/>
  <c r="M264" i="6" s="1"/>
  <c r="L163" i="19" s="1"/>
  <c r="N166" i="6"/>
  <c r="N211" i="6" s="1"/>
  <c r="N252" i="6" s="1"/>
  <c r="M151" i="19" s="1"/>
  <c r="N178" i="6"/>
  <c r="N181" i="6"/>
  <c r="N184" i="6"/>
  <c r="N158" i="6"/>
  <c r="M167" i="6"/>
  <c r="N164" i="6"/>
  <c r="M187" i="6"/>
  <c r="M232" i="6" s="1"/>
  <c r="M273" i="6" s="1"/>
  <c r="L172" i="19" s="1"/>
  <c r="M177" i="6"/>
  <c r="M222" i="6" s="1"/>
  <c r="M263" i="6" s="1"/>
  <c r="L162" i="19" s="1"/>
  <c r="M165" i="6"/>
  <c r="N175" i="6"/>
  <c r="M185" i="6"/>
  <c r="M176" i="6"/>
  <c r="M153" i="6"/>
  <c r="N176" i="6"/>
  <c r="N180" i="6"/>
  <c r="N225" i="6" s="1"/>
  <c r="N266" i="6" s="1"/>
  <c r="M165" i="19" s="1"/>
  <c r="M173" i="6"/>
  <c r="M218" i="6" s="1"/>
  <c r="M259" i="6" s="1"/>
  <c r="L158" i="19" s="1"/>
  <c r="M180" i="6"/>
  <c r="N169" i="6"/>
  <c r="N173" i="6"/>
  <c r="N159" i="6"/>
  <c r="N171" i="6"/>
  <c r="N172" i="6"/>
  <c r="N170" i="6"/>
  <c r="N215" i="6" s="1"/>
  <c r="N256" i="6" s="1"/>
  <c r="M155" i="19" s="1"/>
  <c r="M186" i="6"/>
  <c r="M231" i="6" s="1"/>
  <c r="M272" i="6" s="1"/>
  <c r="L171" i="19" s="1"/>
  <c r="M162" i="6"/>
  <c r="N156" i="6"/>
  <c r="M169" i="6"/>
  <c r="M175" i="6"/>
  <c r="M168" i="6"/>
  <c r="M161" i="6"/>
  <c r="N157" i="6"/>
  <c r="N202" i="6" s="1"/>
  <c r="N243" i="6" s="1"/>
  <c r="M142" i="19" s="1"/>
  <c r="N185" i="6"/>
  <c r="N230" i="6" s="1"/>
  <c r="N271" i="6" s="1"/>
  <c r="M170" i="19" s="1"/>
  <c r="N163" i="6"/>
  <c r="N153" i="6"/>
  <c r="N198" i="6" s="1"/>
  <c r="M163" i="6"/>
  <c r="M181" i="6"/>
  <c r="M156" i="6"/>
  <c r="N187" i="6"/>
  <c r="M171" i="6"/>
  <c r="M216" i="6" s="1"/>
  <c r="M257" i="6" s="1"/>
  <c r="L156" i="19" s="1"/>
  <c r="N188" i="6"/>
  <c r="N233" i="6" s="1"/>
  <c r="N274" i="6" s="1"/>
  <c r="M173" i="19" s="1"/>
  <c r="N182" i="6"/>
  <c r="N167" i="6"/>
  <c r="M172" i="6"/>
  <c r="N183" i="6"/>
  <c r="M160" i="6"/>
  <c r="M164" i="6"/>
  <c r="M166" i="6"/>
  <c r="M211" i="6" s="1"/>
  <c r="M252" i="6" s="1"/>
  <c r="L151" i="19" s="1"/>
  <c r="N177" i="6"/>
  <c r="N222" i="6" s="1"/>
  <c r="N263" i="6" s="1"/>
  <c r="M162" i="19" s="1"/>
  <c r="N162" i="6"/>
  <c r="M179" i="6"/>
  <c r="N165" i="6"/>
  <c r="M184" i="6"/>
  <c r="M155" i="6"/>
  <c r="N155" i="6"/>
  <c r="N200" i="6" s="1"/>
  <c r="N241" i="6" s="1"/>
  <c r="M140" i="19" s="1"/>
  <c r="N168" i="6"/>
  <c r="N213" i="6" s="1"/>
  <c r="N254" i="6" s="1"/>
  <c r="M153" i="19" s="1"/>
  <c r="M158" i="6"/>
  <c r="M170" i="6"/>
  <c r="N174" i="6"/>
  <c r="M183" i="6"/>
  <c r="M188" i="6"/>
  <c r="N160" i="6"/>
  <c r="M182" i="6"/>
  <c r="M227" i="6" s="1"/>
  <c r="M268" i="6" s="1"/>
  <c r="L167" i="19" s="1"/>
  <c r="N161" i="6"/>
  <c r="N206" i="6" s="1"/>
  <c r="N247" i="6" s="1"/>
  <c r="M146" i="19" s="1"/>
  <c r="N179" i="6"/>
  <c r="M157" i="6"/>
  <c r="N154" i="6"/>
  <c r="M154" i="6"/>
  <c r="G181" i="6"/>
  <c r="H174" i="6"/>
  <c r="I184" i="6"/>
  <c r="I229" i="6" s="1"/>
  <c r="I270" i="6" s="1"/>
  <c r="H169" i="19" s="1"/>
  <c r="G175" i="6"/>
  <c r="G220" i="6" s="1"/>
  <c r="G261" i="6" s="1"/>
  <c r="F160" i="19" s="1"/>
  <c r="G159" i="6"/>
  <c r="H169" i="6"/>
  <c r="G173" i="6"/>
  <c r="G169" i="6"/>
  <c r="I183" i="6"/>
  <c r="J181" i="6"/>
  <c r="I175" i="6"/>
  <c r="I220" i="6" s="1"/>
  <c r="I261" i="6" s="1"/>
  <c r="H160" i="19" s="1"/>
  <c r="G170" i="6"/>
  <c r="G215" i="6" s="1"/>
  <c r="G256" i="6" s="1"/>
  <c r="F155" i="19" s="1"/>
  <c r="H180" i="6"/>
  <c r="H164" i="6"/>
  <c r="J169" i="6"/>
  <c r="H179" i="6"/>
  <c r="J175" i="6"/>
  <c r="J159" i="6"/>
  <c r="I172" i="6"/>
  <c r="G156" i="6"/>
  <c r="G201" i="6" s="1"/>
  <c r="G242" i="6" s="1"/>
  <c r="F141" i="19" s="1"/>
  <c r="J182" i="6"/>
  <c r="H183" i="6"/>
  <c r="I167" i="6"/>
  <c r="I176" i="6"/>
  <c r="H175" i="6"/>
  <c r="J170" i="6"/>
  <c r="J154" i="6"/>
  <c r="G168" i="6"/>
  <c r="G213" i="6" s="1"/>
  <c r="G254" i="6" s="1"/>
  <c r="F153" i="19" s="1"/>
  <c r="G182" i="6"/>
  <c r="J164" i="6"/>
  <c r="J185" i="6"/>
  <c r="G178" i="6"/>
  <c r="J177" i="6"/>
  <c r="J165" i="6"/>
  <c r="G179" i="6"/>
  <c r="G224" i="6" s="1"/>
  <c r="G265" i="6" s="1"/>
  <c r="F164" i="19" s="1"/>
  <c r="G163" i="6"/>
  <c r="G208" i="6" s="1"/>
  <c r="G249" i="6" s="1"/>
  <c r="F148" i="19" s="1"/>
  <c r="H185" i="6"/>
  <c r="J173" i="6"/>
  <c r="I174" i="6"/>
  <c r="I158" i="6"/>
  <c r="H157" i="6"/>
  <c r="G172" i="6"/>
  <c r="G186" i="6"/>
  <c r="G231" i="6" s="1"/>
  <c r="G272" i="6" s="1"/>
  <c r="F171" i="19" s="1"/>
  <c r="G164" i="6"/>
  <c r="G209" i="6" s="1"/>
  <c r="G250" i="6" s="1"/>
  <c r="F149" i="19" s="1"/>
  <c r="H166" i="6"/>
  <c r="G166" i="6"/>
  <c r="I185" i="6"/>
  <c r="I169" i="6"/>
  <c r="J184" i="6"/>
  <c r="J163" i="6"/>
  <c r="J187" i="6"/>
  <c r="J232" i="6" s="1"/>
  <c r="J273" i="6" s="1"/>
  <c r="I172" i="19" s="1"/>
  <c r="I163" i="6"/>
  <c r="I208" i="6" s="1"/>
  <c r="I249" i="6" s="1"/>
  <c r="H148" i="19" s="1"/>
  <c r="G174" i="6"/>
  <c r="H171" i="6"/>
  <c r="H167" i="6"/>
  <c r="H163" i="6"/>
  <c r="J174" i="6"/>
  <c r="J158" i="6"/>
  <c r="I178" i="6"/>
  <c r="I223" i="6" s="1"/>
  <c r="I264" i="6" s="1"/>
  <c r="H163" i="19" s="1"/>
  <c r="H173" i="6"/>
  <c r="H218" i="6" s="1"/>
  <c r="H259" i="6" s="1"/>
  <c r="G158" i="19" s="1"/>
  <c r="J166" i="6"/>
  <c r="I180" i="6"/>
  <c r="G165" i="6"/>
  <c r="J161" i="6"/>
  <c r="H184" i="6"/>
  <c r="H168" i="6"/>
  <c r="J168" i="6"/>
  <c r="J213" i="6" s="1"/>
  <c r="J254" i="6" s="1"/>
  <c r="I153" i="19" s="1"/>
  <c r="I162" i="6"/>
  <c r="I207" i="6" s="1"/>
  <c r="I248" i="6" s="1"/>
  <c r="H147" i="19" s="1"/>
  <c r="H177" i="6"/>
  <c r="H162" i="6"/>
  <c r="J186" i="6"/>
  <c r="I164" i="6"/>
  <c r="I186" i="6"/>
  <c r="J157" i="6"/>
  <c r="I173" i="6"/>
  <c r="I157" i="6"/>
  <c r="I202" i="6" s="1"/>
  <c r="I243" i="6" s="1"/>
  <c r="H142" i="19" s="1"/>
  <c r="H186" i="6"/>
  <c r="G188" i="6"/>
  <c r="H182" i="6"/>
  <c r="J160" i="6"/>
  <c r="I160" i="6"/>
  <c r="G183" i="6"/>
  <c r="G167" i="6"/>
  <c r="G212" i="6" s="1"/>
  <c r="G253" i="6" s="1"/>
  <c r="F152" i="19" s="1"/>
  <c r="I168" i="6"/>
  <c r="I213" i="6" s="1"/>
  <c r="I254" i="6" s="1"/>
  <c r="H153" i="19" s="1"/>
  <c r="H161" i="6"/>
  <c r="J180" i="6"/>
  <c r="G161" i="6"/>
  <c r="G184" i="6"/>
  <c r="G162" i="6"/>
  <c r="G176" i="6"/>
  <c r="H188" i="6"/>
  <c r="H233" i="6" s="1"/>
  <c r="H274" i="6" s="1"/>
  <c r="G173" i="19" s="1"/>
  <c r="H172" i="6"/>
  <c r="H217" i="6" s="1"/>
  <c r="H258" i="6" s="1"/>
  <c r="G157" i="19" s="1"/>
  <c r="H156" i="6"/>
  <c r="I179" i="6"/>
  <c r="J183" i="6"/>
  <c r="J167" i="6"/>
  <c r="J172" i="6"/>
  <c r="I166" i="6"/>
  <c r="I155" i="6"/>
  <c r="I200" i="6" s="1"/>
  <c r="I241" i="6" s="1"/>
  <c r="H140" i="19" s="1"/>
  <c r="G185" i="6"/>
  <c r="G230" i="6" s="1"/>
  <c r="G271" i="6" s="1"/>
  <c r="F170" i="19" s="1"/>
  <c r="I181" i="6"/>
  <c r="I159" i="6"/>
  <c r="H159" i="6"/>
  <c r="J178" i="6"/>
  <c r="J162" i="6"/>
  <c r="J179" i="6"/>
  <c r="G160" i="6"/>
  <c r="G205" i="6" s="1"/>
  <c r="G246" i="6" s="1"/>
  <c r="F145" i="19" s="1"/>
  <c r="H178" i="6"/>
  <c r="H223" i="6" s="1"/>
  <c r="H264" i="6" s="1"/>
  <c r="G163" i="19" s="1"/>
  <c r="J156" i="6"/>
  <c r="I187" i="6"/>
  <c r="I156" i="6"/>
  <c r="J188" i="6"/>
  <c r="G187" i="6"/>
  <c r="G171" i="6"/>
  <c r="G155" i="6"/>
  <c r="I182" i="6"/>
  <c r="I227" i="6" s="1"/>
  <c r="I268" i="6" s="1"/>
  <c r="H167" i="19" s="1"/>
  <c r="I171" i="6"/>
  <c r="H155" i="6"/>
  <c r="H165" i="6"/>
  <c r="G180" i="6"/>
  <c r="H158" i="6"/>
  <c r="G158" i="6"/>
  <c r="I177" i="6"/>
  <c r="I222" i="6" s="1"/>
  <c r="I263" i="6" s="1"/>
  <c r="H162" i="19" s="1"/>
  <c r="I161" i="6"/>
  <c r="J171" i="6"/>
  <c r="J155" i="6"/>
  <c r="G177" i="6"/>
  <c r="H181" i="6"/>
  <c r="G157" i="6"/>
  <c r="J176" i="6"/>
  <c r="H176" i="6"/>
  <c r="H221" i="6" s="1"/>
  <c r="H262" i="6" s="1"/>
  <c r="G161" i="19" s="1"/>
  <c r="H160" i="6"/>
  <c r="H205" i="6" s="1"/>
  <c r="H246" i="6" s="1"/>
  <c r="G145" i="19" s="1"/>
  <c r="I170" i="6"/>
  <c r="I154" i="6"/>
  <c r="H170" i="6"/>
  <c r="H154" i="6"/>
  <c r="H187" i="6"/>
  <c r="G154" i="6"/>
  <c r="I188" i="6"/>
  <c r="I233" i="6" s="1"/>
  <c r="I274" i="6" s="1"/>
  <c r="H173" i="19" s="1"/>
  <c r="I165" i="6"/>
  <c r="I210" i="6" s="1"/>
  <c r="I251" i="6" s="1"/>
  <c r="H150" i="19" s="1"/>
  <c r="H153" i="6"/>
  <c r="G153" i="6"/>
  <c r="J153" i="6"/>
  <c r="I153" i="6"/>
  <c r="P254" i="13"/>
  <c r="O340" i="19" s="1"/>
  <c r="P264" i="13"/>
  <c r="O350" i="19" s="1"/>
  <c r="Q258" i="13"/>
  <c r="P344" i="19" s="1"/>
  <c r="O257" i="13"/>
  <c r="N343" i="19" s="1"/>
  <c r="Q249" i="13"/>
  <c r="P335" i="19" s="1"/>
  <c r="O250" i="13"/>
  <c r="N336" i="19" s="1"/>
  <c r="O244" i="13"/>
  <c r="N330" i="19" s="1"/>
  <c r="Q257" i="13"/>
  <c r="P343" i="19" s="1"/>
  <c r="Q245" i="13"/>
  <c r="P331" i="19" s="1"/>
  <c r="P243" i="13"/>
  <c r="O329" i="19" s="1"/>
  <c r="P271" i="13"/>
  <c r="O357" i="19" s="1"/>
  <c r="P249" i="13"/>
  <c r="O335" i="19" s="1"/>
  <c r="O260" i="13"/>
  <c r="N346" i="19" s="1"/>
  <c r="O254" i="13"/>
  <c r="N340" i="19" s="1"/>
  <c r="Q266" i="13"/>
  <c r="P352" i="19" s="1"/>
  <c r="O238" i="13"/>
  <c r="N324" i="19" s="1"/>
  <c r="P252" i="13"/>
  <c r="O338" i="19" s="1"/>
  <c r="O265" i="13"/>
  <c r="N351" i="19" s="1"/>
  <c r="O272" i="13"/>
  <c r="N358" i="19" s="1"/>
  <c r="Q265" i="13"/>
  <c r="P351" i="19" s="1"/>
  <c r="O252" i="13"/>
  <c r="N338" i="19" s="1"/>
  <c r="O266" i="13"/>
  <c r="N352" i="19" s="1"/>
  <c r="P259" i="13"/>
  <c r="O345" i="19" s="1"/>
  <c r="P253" i="13"/>
  <c r="O339" i="19" s="1"/>
  <c r="O243" i="13"/>
  <c r="N329" i="19" s="1"/>
  <c r="P256" i="13"/>
  <c r="O342" i="19" s="1"/>
  <c r="Q272" i="13"/>
  <c r="P358" i="19" s="1"/>
  <c r="P267" i="13"/>
  <c r="O353" i="19" s="1"/>
  <c r="P261" i="13"/>
  <c r="O347" i="19" s="1"/>
  <c r="P260" i="13"/>
  <c r="O346" i="19" s="1"/>
  <c r="Q239" i="13"/>
  <c r="P325" i="19" s="1"/>
  <c r="O247" i="13"/>
  <c r="N333" i="19" s="1"/>
  <c r="O259" i="13"/>
  <c r="N345" i="19" s="1"/>
  <c r="Q255" i="13"/>
  <c r="P341" i="19" s="1"/>
  <c r="O258" i="13"/>
  <c r="N344" i="19" s="1"/>
  <c r="Q259" i="13"/>
  <c r="P345" i="19" s="1"/>
  <c r="Q244" i="13"/>
  <c r="P330" i="19" s="1"/>
  <c r="O242" i="13"/>
  <c r="N328" i="19" s="1"/>
  <c r="O268" i="13"/>
  <c r="N354" i="19" s="1"/>
  <c r="O240" i="13"/>
  <c r="N326" i="19" s="1"/>
  <c r="Q269" i="13"/>
  <c r="P355" i="19" s="1"/>
  <c r="O270" i="13"/>
  <c r="N356" i="19" s="1"/>
  <c r="Q262" i="13"/>
  <c r="P348" i="19" s="1"/>
  <c r="O239" i="13"/>
  <c r="N325" i="19" s="1"/>
  <c r="Q252" i="13"/>
  <c r="P338" i="19" s="1"/>
  <c r="O245" i="13"/>
  <c r="N331" i="19" s="1"/>
  <c r="P270" i="13"/>
  <c r="O356" i="19" s="1"/>
  <c r="O253" i="13"/>
  <c r="N339" i="19" s="1"/>
  <c r="O271" i="13"/>
  <c r="N357" i="19" s="1"/>
  <c r="Q243" i="13"/>
  <c r="P329" i="19" s="1"/>
  <c r="P241" i="13"/>
  <c r="O327" i="19" s="1"/>
  <c r="P250" i="13"/>
  <c r="O336" i="19" s="1"/>
  <c r="P242" i="13"/>
  <c r="O328" i="19" s="1"/>
  <c r="Q261" i="13"/>
  <c r="P347" i="19" s="1"/>
  <c r="P263" i="13"/>
  <c r="O349" i="19" s="1"/>
  <c r="O249" i="13"/>
  <c r="N335" i="19" s="1"/>
  <c r="Q251" i="13"/>
  <c r="P337" i="19" s="1"/>
  <c r="P257" i="13"/>
  <c r="O343" i="19" s="1"/>
  <c r="O256" i="13"/>
  <c r="N342" i="19" s="1"/>
  <c r="O261" i="13"/>
  <c r="N347" i="19" s="1"/>
  <c r="P245" i="13"/>
  <c r="O331" i="19" s="1"/>
  <c r="Q271" i="13"/>
  <c r="P357" i="19" s="1"/>
  <c r="P255" i="13"/>
  <c r="O341" i="19" s="1"/>
  <c r="Q250" i="13"/>
  <c r="P336" i="19" s="1"/>
  <c r="Q238" i="13"/>
  <c r="P324" i="19" s="1"/>
  <c r="P238" i="13"/>
  <c r="O324" i="19" s="1"/>
  <c r="P211" i="6"/>
  <c r="P252" i="6" s="1"/>
  <c r="O151" i="19" s="1"/>
  <c r="O208" i="6"/>
  <c r="O249" i="6" s="1"/>
  <c r="N148" i="19" s="1"/>
  <c r="P203" i="6"/>
  <c r="P244" i="6" s="1"/>
  <c r="O143" i="19" s="1"/>
  <c r="Q205" i="6"/>
  <c r="Q246" i="6" s="1"/>
  <c r="P145" i="19" s="1"/>
  <c r="P200" i="6"/>
  <c r="P241" i="6" s="1"/>
  <c r="O140" i="19" s="1"/>
  <c r="P206" i="6"/>
  <c r="P247" i="6" s="1"/>
  <c r="O146" i="19" s="1"/>
  <c r="P199" i="6"/>
  <c r="P240" i="6" s="1"/>
  <c r="Q209" i="6"/>
  <c r="Q250" i="6" s="1"/>
  <c r="P149" i="19" s="1"/>
  <c r="Q199" i="6"/>
  <c r="Q240" i="6" s="1"/>
  <c r="O205" i="6"/>
  <c r="O246" i="6" s="1"/>
  <c r="N145" i="19" s="1"/>
  <c r="O201" i="6"/>
  <c r="O242" i="6" s="1"/>
  <c r="N141" i="19" s="1"/>
  <c r="O204" i="6"/>
  <c r="O245" i="6" s="1"/>
  <c r="N144" i="19" s="1"/>
  <c r="Q204" i="6"/>
  <c r="Q245" i="6" s="1"/>
  <c r="P144" i="19" s="1"/>
  <c r="Q212" i="6"/>
  <c r="Q253" i="6" s="1"/>
  <c r="P152" i="19" s="1"/>
  <c r="O206" i="6"/>
  <c r="O247" i="6" s="1"/>
  <c r="N146" i="19" s="1"/>
  <c r="P204" i="6"/>
  <c r="P245" i="6" s="1"/>
  <c r="O144" i="19" s="1"/>
  <c r="P207" i="6"/>
  <c r="P248" i="6" s="1"/>
  <c r="O147" i="19" s="1"/>
  <c r="Q200" i="6"/>
  <c r="Q241" i="6" s="1"/>
  <c r="P140" i="19" s="1"/>
  <c r="Q211" i="6"/>
  <c r="Q252" i="6" s="1"/>
  <c r="P151" i="19" s="1"/>
  <c r="P201" i="6"/>
  <c r="P242" i="6" s="1"/>
  <c r="O141" i="19" s="1"/>
  <c r="Q207" i="6"/>
  <c r="Q248" i="6" s="1"/>
  <c r="P147" i="19" s="1"/>
  <c r="Q210" i="6"/>
  <c r="Q251" i="6" s="1"/>
  <c r="P150" i="19" s="1"/>
  <c r="Q208" i="6"/>
  <c r="Q249" i="6" s="1"/>
  <c r="P148" i="19" s="1"/>
  <c r="O212" i="6"/>
  <c r="O253" i="6" s="1"/>
  <c r="N152" i="19" s="1"/>
  <c r="O203" i="6"/>
  <c r="O244" i="6" s="1"/>
  <c r="N143" i="19" s="1"/>
  <c r="P209" i="6"/>
  <c r="P250" i="6" s="1"/>
  <c r="O149" i="19" s="1"/>
  <c r="M257" i="16"/>
  <c r="L417" i="19" s="1"/>
  <c r="M262" i="16"/>
  <c r="L422" i="19" s="1"/>
  <c r="M240" i="16"/>
  <c r="L400" i="19" s="1"/>
  <c r="N260" i="16"/>
  <c r="M420" i="19" s="1"/>
  <c r="N244" i="16"/>
  <c r="M404" i="19" s="1"/>
  <c r="M253" i="16"/>
  <c r="L413" i="19" s="1"/>
  <c r="M266" i="16"/>
  <c r="L426" i="19" s="1"/>
  <c r="M244" i="16"/>
  <c r="L404" i="19" s="1"/>
  <c r="M271" i="16"/>
  <c r="L431" i="19" s="1"/>
  <c r="M251" i="16"/>
  <c r="L411" i="19" s="1"/>
  <c r="M264" i="16"/>
  <c r="L424" i="19" s="1"/>
  <c r="N242" i="16"/>
  <c r="M402" i="19" s="1"/>
  <c r="N267" i="16"/>
  <c r="M427" i="19" s="1"/>
  <c r="N259" i="16"/>
  <c r="M419" i="19" s="1"/>
  <c r="N251" i="16"/>
  <c r="M411" i="19" s="1"/>
  <c r="N243" i="16"/>
  <c r="M403" i="19" s="1"/>
  <c r="M246" i="16"/>
  <c r="L406" i="19" s="1"/>
  <c r="M239" i="16"/>
  <c r="L399" i="19" s="1"/>
  <c r="M270" i="16"/>
  <c r="L430" i="19" s="1"/>
  <c r="N245" i="16"/>
  <c r="M405" i="19" s="1"/>
  <c r="M258" i="16"/>
  <c r="L418" i="19" s="1"/>
  <c r="M247" i="16"/>
  <c r="L407" i="19" s="1"/>
  <c r="M256" i="16"/>
  <c r="L416" i="19" s="1"/>
  <c r="N272" i="16"/>
  <c r="M432" i="19" s="1"/>
  <c r="N256" i="16"/>
  <c r="M416" i="19" s="1"/>
  <c r="N240" i="16"/>
  <c r="M400" i="19" s="1"/>
  <c r="M269" i="16"/>
  <c r="L429" i="19" s="1"/>
  <c r="M249" i="16"/>
  <c r="L409" i="19" s="1"/>
  <c r="M260" i="16"/>
  <c r="L420" i="19" s="1"/>
  <c r="N238" i="16"/>
  <c r="M398" i="19" s="1"/>
  <c r="M267" i="16"/>
  <c r="L427" i="19" s="1"/>
  <c r="M245" i="16"/>
  <c r="L405" i="19" s="1"/>
  <c r="N258" i="16"/>
  <c r="M418" i="19" s="1"/>
  <c r="M238" i="16"/>
  <c r="L398" i="19" s="1"/>
  <c r="N265" i="16"/>
  <c r="M425" i="19" s="1"/>
  <c r="N257" i="16"/>
  <c r="M417" i="19" s="1"/>
  <c r="N249" i="16"/>
  <c r="M409" i="19" s="1"/>
  <c r="N241" i="16"/>
  <c r="M401" i="19" s="1"/>
  <c r="N266" i="16"/>
  <c r="M426" i="19" s="1"/>
  <c r="N264" i="16"/>
  <c r="M424" i="19" s="1"/>
  <c r="M268" i="16"/>
  <c r="L428" i="19" s="1"/>
  <c r="M255" i="16"/>
  <c r="L415" i="19" s="1"/>
  <c r="N269" i="16"/>
  <c r="M429" i="19" s="1"/>
  <c r="N253" i="16"/>
  <c r="M413" i="19" s="1"/>
  <c r="M242" i="16"/>
  <c r="L402" i="19" s="1"/>
  <c r="M272" i="16"/>
  <c r="L432" i="19" s="1"/>
  <c r="N250" i="16"/>
  <c r="M410" i="19" s="1"/>
  <c r="N268" i="16"/>
  <c r="M428" i="19" s="1"/>
  <c r="N252" i="16"/>
  <c r="M412" i="19" s="1"/>
  <c r="M263" i="16"/>
  <c r="L423" i="19" s="1"/>
  <c r="M243" i="16"/>
  <c r="L403" i="19" s="1"/>
  <c r="N254" i="16"/>
  <c r="M414" i="19" s="1"/>
  <c r="N262" i="16"/>
  <c r="M422" i="19" s="1"/>
  <c r="M261" i="16"/>
  <c r="L421" i="19" s="1"/>
  <c r="M241" i="16"/>
  <c r="L401" i="19" s="1"/>
  <c r="M254" i="16"/>
  <c r="L414" i="19" s="1"/>
  <c r="N271" i="16"/>
  <c r="M431" i="19" s="1"/>
  <c r="N263" i="16"/>
  <c r="M423" i="19" s="1"/>
  <c r="N255" i="16"/>
  <c r="M415" i="19" s="1"/>
  <c r="N247" i="16"/>
  <c r="M407" i="19" s="1"/>
  <c r="M265" i="16"/>
  <c r="L425" i="19" s="1"/>
  <c r="N248" i="16"/>
  <c r="M408" i="19" s="1"/>
  <c r="M259" i="16"/>
  <c r="L419" i="19" s="1"/>
  <c r="N246" i="16"/>
  <c r="M406" i="19" s="1"/>
  <c r="N261" i="16"/>
  <c r="M421" i="19" s="1"/>
  <c r="M257" i="13"/>
  <c r="L343" i="19" s="1"/>
  <c r="M272" i="13"/>
  <c r="L358" i="19" s="1"/>
  <c r="M264" i="13"/>
  <c r="L350" i="19" s="1"/>
  <c r="M256" i="13"/>
  <c r="L342" i="19" s="1"/>
  <c r="M248" i="13"/>
  <c r="L334" i="19" s="1"/>
  <c r="M267" i="13"/>
  <c r="L353" i="19" s="1"/>
  <c r="M253" i="13"/>
  <c r="L339" i="19" s="1"/>
  <c r="M240" i="13"/>
  <c r="L326" i="19" s="1"/>
  <c r="M245" i="13"/>
  <c r="L331" i="19" s="1"/>
  <c r="M260" i="13"/>
  <c r="L346" i="19" s="1"/>
  <c r="M239" i="13"/>
  <c r="L325" i="19" s="1"/>
  <c r="M261" i="13"/>
  <c r="L347" i="19" s="1"/>
  <c r="M266" i="13"/>
  <c r="L352" i="19" s="1"/>
  <c r="M271" i="13"/>
  <c r="L357" i="19" s="1"/>
  <c r="M241" i="13"/>
  <c r="L327" i="19" s="1"/>
  <c r="M269" i="13"/>
  <c r="L355" i="19" s="1"/>
  <c r="M251" i="13"/>
  <c r="L337" i="19" s="1"/>
  <c r="M270" i="13"/>
  <c r="L356" i="19" s="1"/>
  <c r="M262" i="13"/>
  <c r="L348" i="19" s="1"/>
  <c r="M254" i="13"/>
  <c r="L340" i="19" s="1"/>
  <c r="M246" i="13"/>
  <c r="L332" i="19" s="1"/>
  <c r="M263" i="13"/>
  <c r="L349" i="19" s="1"/>
  <c r="M242" i="13"/>
  <c r="L328" i="19" s="1"/>
  <c r="M265" i="13"/>
  <c r="L351" i="19" s="1"/>
  <c r="M252" i="13"/>
  <c r="L338" i="19" s="1"/>
  <c r="M244" i="13"/>
  <c r="L330" i="19" s="1"/>
  <c r="M247" i="13"/>
  <c r="L333" i="19" s="1"/>
  <c r="M243" i="13"/>
  <c r="L329" i="19" s="1"/>
  <c r="M258" i="13"/>
  <c r="L344" i="19" s="1"/>
  <c r="M255" i="13"/>
  <c r="L341" i="19" s="1"/>
  <c r="N260" i="13"/>
  <c r="M346" i="19" s="1"/>
  <c r="N239" i="13"/>
  <c r="M325" i="19" s="1"/>
  <c r="N264" i="13"/>
  <c r="M350" i="19" s="1"/>
  <c r="N267" i="13"/>
  <c r="M353" i="19" s="1"/>
  <c r="N268" i="13"/>
  <c r="M354" i="19" s="1"/>
  <c r="N266" i="13"/>
  <c r="M352" i="19" s="1"/>
  <c r="N253" i="13"/>
  <c r="M339" i="19" s="1"/>
  <c r="N257" i="13"/>
  <c r="M343" i="19" s="1"/>
  <c r="M238" i="13"/>
  <c r="L324" i="19" s="1"/>
  <c r="N242" i="13"/>
  <c r="M328" i="19" s="1"/>
  <c r="N251" i="13"/>
  <c r="M337" i="19" s="1"/>
  <c r="N269" i="13"/>
  <c r="M355" i="19" s="1"/>
  <c r="N270" i="13"/>
  <c r="M356" i="19" s="1"/>
  <c r="N241" i="13"/>
  <c r="M327" i="19" s="1"/>
  <c r="N247" i="13"/>
  <c r="M333" i="19" s="1"/>
  <c r="N243" i="13"/>
  <c r="M329" i="19" s="1"/>
  <c r="N265" i="13"/>
  <c r="M351" i="19" s="1"/>
  <c r="N244" i="13"/>
  <c r="M330" i="19" s="1"/>
  <c r="N258" i="13"/>
  <c r="M344" i="19" s="1"/>
  <c r="N259" i="13"/>
  <c r="M345" i="19" s="1"/>
  <c r="N250" i="13"/>
  <c r="M336" i="19" s="1"/>
  <c r="N246" i="13"/>
  <c r="M332" i="19" s="1"/>
  <c r="N249" i="13"/>
  <c r="M335" i="19" s="1"/>
  <c r="N263" i="13"/>
  <c r="M349" i="19" s="1"/>
  <c r="N248" i="13"/>
  <c r="M334" i="19" s="1"/>
  <c r="N271" i="13"/>
  <c r="M357" i="19" s="1"/>
  <c r="N272" i="13"/>
  <c r="M358" i="19" s="1"/>
  <c r="N255" i="13"/>
  <c r="M341" i="19" s="1"/>
  <c r="N262" i="13"/>
  <c r="M348" i="19" s="1"/>
  <c r="M229" i="11"/>
  <c r="M269" i="11" s="1"/>
  <c r="L321" i="19" s="1"/>
  <c r="M226" i="11"/>
  <c r="M266" i="11" s="1"/>
  <c r="L318" i="19" s="1"/>
  <c r="M204" i="11"/>
  <c r="M244" i="11" s="1"/>
  <c r="L296" i="19" s="1"/>
  <c r="N219" i="11"/>
  <c r="N259" i="11" s="1"/>
  <c r="M311" i="19" s="1"/>
  <c r="N203" i="11"/>
  <c r="N243" i="11" s="1"/>
  <c r="M295" i="19" s="1"/>
  <c r="M213" i="11"/>
  <c r="M253" i="11" s="1"/>
  <c r="L305" i="19" s="1"/>
  <c r="M219" i="11"/>
  <c r="M259" i="11" s="1"/>
  <c r="L311" i="19" s="1"/>
  <c r="M203" i="11"/>
  <c r="M243" i="11" s="1"/>
  <c r="L295" i="19" s="1"/>
  <c r="M209" i="11"/>
  <c r="M249" i="11" s="1"/>
  <c r="L301" i="19" s="1"/>
  <c r="M216" i="11"/>
  <c r="M256" i="11" s="1"/>
  <c r="L308" i="19" s="1"/>
  <c r="N229" i="11"/>
  <c r="N269" i="11" s="1"/>
  <c r="M321" i="19" s="1"/>
  <c r="N213" i="11"/>
  <c r="N253" i="11" s="1"/>
  <c r="M305" i="19" s="1"/>
  <c r="N197" i="11"/>
  <c r="N237" i="11" s="1"/>
  <c r="M289" i="19" s="1"/>
  <c r="N214" i="11"/>
  <c r="N254" i="11" s="1"/>
  <c r="M306" i="19" s="1"/>
  <c r="N206" i="11"/>
  <c r="N246" i="11" s="1"/>
  <c r="M298" i="19" s="1"/>
  <c r="N198" i="11"/>
  <c r="N238" i="11" s="1"/>
  <c r="M290" i="19" s="1"/>
  <c r="N221" i="11"/>
  <c r="N261" i="11" s="1"/>
  <c r="M313" i="19" s="1"/>
  <c r="N218" i="11"/>
  <c r="N258" i="11" s="1"/>
  <c r="M310" i="19" s="1"/>
  <c r="M197" i="11"/>
  <c r="M237" i="11" s="1"/>
  <c r="L289" i="19" s="1"/>
  <c r="N223" i="11"/>
  <c r="N263" i="11" s="1"/>
  <c r="M315" i="19" s="1"/>
  <c r="N207" i="11"/>
  <c r="N247" i="11" s="1"/>
  <c r="M299" i="19" s="1"/>
  <c r="M223" i="11"/>
  <c r="M263" i="11" s="1"/>
  <c r="L315" i="19" s="1"/>
  <c r="M225" i="11"/>
  <c r="M265" i="11" s="1"/>
  <c r="L317" i="19" s="1"/>
  <c r="N217" i="11"/>
  <c r="N257" i="11" s="1"/>
  <c r="M309" i="19" s="1"/>
  <c r="N216" i="11"/>
  <c r="N256" i="11" s="1"/>
  <c r="M308" i="19" s="1"/>
  <c r="M217" i="11"/>
  <c r="M257" i="11" s="1"/>
  <c r="L309" i="19" s="1"/>
  <c r="M222" i="11"/>
  <c r="M262" i="11" s="1"/>
  <c r="L314" i="19" s="1"/>
  <c r="M198" i="11"/>
  <c r="M238" i="11" s="1"/>
  <c r="L290" i="19" s="1"/>
  <c r="N199" i="11"/>
  <c r="N239" i="11" s="1"/>
  <c r="M291" i="19" s="1"/>
  <c r="M224" i="11"/>
  <c r="M264" i="11" s="1"/>
  <c r="L316" i="19" s="1"/>
  <c r="M200" i="11"/>
  <c r="M240" i="11" s="1"/>
  <c r="L292" i="19" s="1"/>
  <c r="M215" i="11"/>
  <c r="M255" i="11" s="1"/>
  <c r="L307" i="19" s="1"/>
  <c r="M199" i="11"/>
  <c r="M239" i="11" s="1"/>
  <c r="L291" i="19" s="1"/>
  <c r="M201" i="11"/>
  <c r="M241" i="11" s="1"/>
  <c r="L293" i="19" s="1"/>
  <c r="M210" i="11"/>
  <c r="M250" i="11" s="1"/>
  <c r="L302" i="19" s="1"/>
  <c r="N225" i="11"/>
  <c r="N265" i="11" s="1"/>
  <c r="M317" i="19" s="1"/>
  <c r="N228" i="11"/>
  <c r="N268" i="11" s="1"/>
  <c r="M320" i="19" s="1"/>
  <c r="N220" i="11"/>
  <c r="N260" i="11" s="1"/>
  <c r="M312" i="19" s="1"/>
  <c r="N212" i="11"/>
  <c r="N252" i="11" s="1"/>
  <c r="M304" i="19" s="1"/>
  <c r="N204" i="11"/>
  <c r="N244" i="11" s="1"/>
  <c r="M296" i="19" s="1"/>
  <c r="N196" i="11"/>
  <c r="N236" i="11" s="1"/>
  <c r="M288" i="19" s="1"/>
  <c r="M227" i="11"/>
  <c r="M267" i="11" s="1"/>
  <c r="L319" i="19" s="1"/>
  <c r="M202" i="11"/>
  <c r="M242" i="11" s="1"/>
  <c r="L294" i="19" s="1"/>
  <c r="N226" i="11"/>
  <c r="N266" i="11" s="1"/>
  <c r="M318" i="19" s="1"/>
  <c r="N210" i="11"/>
  <c r="N250" i="11" s="1"/>
  <c r="M302" i="19" s="1"/>
  <c r="M221" i="11"/>
  <c r="M261" i="11" s="1"/>
  <c r="L313" i="19" s="1"/>
  <c r="M220" i="11"/>
  <c r="M260" i="11" s="1"/>
  <c r="L312" i="19" s="1"/>
  <c r="N201" i="11"/>
  <c r="N241" i="11" s="1"/>
  <c r="M293" i="19" s="1"/>
  <c r="M205" i="11"/>
  <c r="M245" i="11" s="1"/>
  <c r="L297" i="19" s="1"/>
  <c r="M214" i="11"/>
  <c r="M254" i="11" s="1"/>
  <c r="L306" i="19" s="1"/>
  <c r="N227" i="11"/>
  <c r="N267" i="11" s="1"/>
  <c r="M319" i="19" s="1"/>
  <c r="N211" i="11"/>
  <c r="N251" i="11" s="1"/>
  <c r="M303" i="19" s="1"/>
  <c r="N195" i="11"/>
  <c r="N235" i="11" s="1"/>
  <c r="M287" i="19" s="1"/>
  <c r="M211" i="11"/>
  <c r="M251" i="11" s="1"/>
  <c r="L303" i="19" s="1"/>
  <c r="M195" i="11"/>
  <c r="M235" i="11" s="1"/>
  <c r="L287" i="19" s="1"/>
  <c r="M228" i="11"/>
  <c r="M268" i="11" s="1"/>
  <c r="L320" i="19" s="1"/>
  <c r="N202" i="11"/>
  <c r="N242" i="11" s="1"/>
  <c r="M294" i="19" s="1"/>
  <c r="M208" i="11"/>
  <c r="M248" i="11" s="1"/>
  <c r="L300" i="19" s="1"/>
  <c r="M212" i="11"/>
  <c r="M252" i="11" s="1"/>
  <c r="L304" i="19" s="1"/>
  <c r="M207" i="11"/>
  <c r="M247" i="11" s="1"/>
  <c r="L299" i="19" s="1"/>
  <c r="M196" i="11"/>
  <c r="M236" i="11" s="1"/>
  <c r="L288" i="19" s="1"/>
  <c r="N224" i="11"/>
  <c r="N264" i="11" s="1"/>
  <c r="M316" i="19" s="1"/>
  <c r="N200" i="11"/>
  <c r="N240" i="11" s="1"/>
  <c r="M292" i="19" s="1"/>
  <c r="M197" i="9"/>
  <c r="M238" i="9" s="1"/>
  <c r="L250" i="19" s="1"/>
  <c r="M205" i="9"/>
  <c r="M246" i="9" s="1"/>
  <c r="L258" i="19" s="1"/>
  <c r="M225" i="9"/>
  <c r="M266" i="9" s="1"/>
  <c r="L278" i="19" s="1"/>
  <c r="N230" i="9"/>
  <c r="N271" i="9" s="1"/>
  <c r="M283" i="19" s="1"/>
  <c r="N218" i="9"/>
  <c r="N259" i="9" s="1"/>
  <c r="M271" i="19" s="1"/>
  <c r="N208" i="9"/>
  <c r="N249" i="9" s="1"/>
  <c r="M261" i="19" s="1"/>
  <c r="N198" i="9"/>
  <c r="N239" i="9" s="1"/>
  <c r="M251" i="19" s="1"/>
  <c r="M199" i="9"/>
  <c r="M240" i="9" s="1"/>
  <c r="L252" i="19" s="1"/>
  <c r="M209" i="9"/>
  <c r="M250" i="9" s="1"/>
  <c r="L262" i="19" s="1"/>
  <c r="M224" i="9"/>
  <c r="M265" i="9" s="1"/>
  <c r="L277" i="19" s="1"/>
  <c r="M212" i="9"/>
  <c r="M253" i="9" s="1"/>
  <c r="L265" i="19" s="1"/>
  <c r="M202" i="9"/>
  <c r="M243" i="9" s="1"/>
  <c r="L255" i="19" s="1"/>
  <c r="N206" i="9"/>
  <c r="N247" i="9" s="1"/>
  <c r="M259" i="19" s="1"/>
  <c r="M215" i="9"/>
  <c r="M256" i="9" s="1"/>
  <c r="L268" i="19" s="1"/>
  <c r="N229" i="9"/>
  <c r="N270" i="9" s="1"/>
  <c r="M282" i="19" s="1"/>
  <c r="N221" i="9"/>
  <c r="N262" i="9" s="1"/>
  <c r="M274" i="19" s="1"/>
  <c r="N213" i="9"/>
  <c r="N254" i="9" s="1"/>
  <c r="M266" i="19" s="1"/>
  <c r="N205" i="9"/>
  <c r="N246" i="9" s="1"/>
  <c r="M258" i="19" s="1"/>
  <c r="M229" i="9"/>
  <c r="M270" i="9" s="1"/>
  <c r="L282" i="19" s="1"/>
  <c r="N224" i="9"/>
  <c r="N265" i="9" s="1"/>
  <c r="M277" i="19" s="1"/>
  <c r="M216" i="9"/>
  <c r="M257" i="9" s="1"/>
  <c r="L269" i="19" s="1"/>
  <c r="M219" i="9"/>
  <c r="M260" i="9" s="1"/>
  <c r="L272" i="19" s="1"/>
  <c r="N207" i="9"/>
  <c r="N248" i="9" s="1"/>
  <c r="M260" i="19" s="1"/>
  <c r="N226" i="9"/>
  <c r="N267" i="9" s="1"/>
  <c r="M279" i="19" s="1"/>
  <c r="N216" i="9"/>
  <c r="N257" i="9" s="1"/>
  <c r="M269" i="19" s="1"/>
  <c r="N204" i="9"/>
  <c r="N245" i="9" s="1"/>
  <c r="M257" i="19" s="1"/>
  <c r="M231" i="9"/>
  <c r="M272" i="9" s="1"/>
  <c r="L284" i="19" s="1"/>
  <c r="M217" i="9"/>
  <c r="M258" i="9" s="1"/>
  <c r="L270" i="19" s="1"/>
  <c r="M227" i="9"/>
  <c r="M268" i="9" s="1"/>
  <c r="L280" i="19" s="1"/>
  <c r="M206" i="9"/>
  <c r="M247" i="9" s="1"/>
  <c r="L259" i="19" s="1"/>
  <c r="M220" i="9"/>
  <c r="M261" i="9" s="1"/>
  <c r="L273" i="19" s="1"/>
  <c r="M210" i="9"/>
  <c r="M251" i="9" s="1"/>
  <c r="L263" i="19" s="1"/>
  <c r="M200" i="9"/>
  <c r="M241" i="9" s="1"/>
  <c r="L253" i="19" s="1"/>
  <c r="M201" i="9"/>
  <c r="M242" i="9" s="1"/>
  <c r="L254" i="19" s="1"/>
  <c r="N219" i="9"/>
  <c r="N260" i="9" s="1"/>
  <c r="M272" i="19" s="1"/>
  <c r="N211" i="9"/>
  <c r="N252" i="9" s="1"/>
  <c r="M264" i="19" s="1"/>
  <c r="M204" i="9"/>
  <c r="M245" i="9" s="1"/>
  <c r="L257" i="19" s="1"/>
  <c r="N231" i="9"/>
  <c r="N272" i="9" s="1"/>
  <c r="M284" i="19" s="1"/>
  <c r="N215" i="9"/>
  <c r="N256" i="9" s="1"/>
  <c r="M268" i="19" s="1"/>
  <c r="M207" i="9"/>
  <c r="M248" i="9" s="1"/>
  <c r="L260" i="19" s="1"/>
  <c r="N222" i="9"/>
  <c r="N263" i="9" s="1"/>
  <c r="M275" i="19" s="1"/>
  <c r="N214" i="9"/>
  <c r="N255" i="9" s="1"/>
  <c r="M267" i="19" s="1"/>
  <c r="N202" i="9"/>
  <c r="N243" i="9" s="1"/>
  <c r="M255" i="19" s="1"/>
  <c r="N210" i="9"/>
  <c r="N251" i="9" s="1"/>
  <c r="M263" i="19" s="1"/>
  <c r="M223" i="9"/>
  <c r="M264" i="9" s="1"/>
  <c r="L276" i="19" s="1"/>
  <c r="M228" i="9"/>
  <c r="M269" i="9" s="1"/>
  <c r="L281" i="19" s="1"/>
  <c r="M218" i="9"/>
  <c r="M259" i="9" s="1"/>
  <c r="L271" i="19" s="1"/>
  <c r="M208" i="9"/>
  <c r="M249" i="9" s="1"/>
  <c r="L261" i="19" s="1"/>
  <c r="M230" i="9"/>
  <c r="M271" i="9" s="1"/>
  <c r="L283" i="19" s="1"/>
  <c r="M198" i="9"/>
  <c r="M239" i="9" s="1"/>
  <c r="L251" i="19" s="1"/>
  <c r="N225" i="9"/>
  <c r="N266" i="9" s="1"/>
  <c r="M278" i="19" s="1"/>
  <c r="N217" i="9"/>
  <c r="N258" i="9" s="1"/>
  <c r="M270" i="19" s="1"/>
  <c r="N209" i="9"/>
  <c r="N250" i="9" s="1"/>
  <c r="M262" i="19" s="1"/>
  <c r="N201" i="9"/>
  <c r="N242" i="9" s="1"/>
  <c r="M254" i="19" s="1"/>
  <c r="M211" i="9"/>
  <c r="M252" i="9" s="1"/>
  <c r="L264" i="19" s="1"/>
  <c r="N220" i="9"/>
  <c r="N261" i="9" s="1"/>
  <c r="M273" i="19" s="1"/>
  <c r="N212" i="9"/>
  <c r="N253" i="9" s="1"/>
  <c r="M265" i="19" s="1"/>
  <c r="M203" i="9"/>
  <c r="M244" i="9" s="1"/>
  <c r="L256" i="19" s="1"/>
  <c r="M213" i="9"/>
  <c r="M254" i="9" s="1"/>
  <c r="L266" i="19" s="1"/>
  <c r="M226" i="9"/>
  <c r="M267" i="9" s="1"/>
  <c r="L279" i="19" s="1"/>
  <c r="M214" i="9"/>
  <c r="M255" i="9" s="1"/>
  <c r="L267" i="19" s="1"/>
  <c r="N199" i="9"/>
  <c r="N240" i="9" s="1"/>
  <c r="M252" i="19" s="1"/>
  <c r="N197" i="9"/>
  <c r="N238" i="9" s="1"/>
  <c r="M250" i="19" s="1"/>
  <c r="N268" i="8"/>
  <c r="M243" i="19" s="1"/>
  <c r="N252" i="8"/>
  <c r="M227" i="19" s="1"/>
  <c r="N264" i="8"/>
  <c r="M239" i="19" s="1"/>
  <c r="M242" i="8"/>
  <c r="L217" i="19" s="1"/>
  <c r="N272" i="8"/>
  <c r="M247" i="19" s="1"/>
  <c r="M266" i="8"/>
  <c r="L241" i="19" s="1"/>
  <c r="M268" i="8"/>
  <c r="L243" i="19" s="1"/>
  <c r="M252" i="8"/>
  <c r="L227" i="19" s="1"/>
  <c r="N267" i="8"/>
  <c r="M242" i="19" s="1"/>
  <c r="N259" i="8"/>
  <c r="M234" i="19" s="1"/>
  <c r="N251" i="8"/>
  <c r="M226" i="19" s="1"/>
  <c r="N243" i="8"/>
  <c r="M218" i="19" s="1"/>
  <c r="N250" i="8"/>
  <c r="M225" i="19" s="1"/>
  <c r="M267" i="8"/>
  <c r="L242" i="19" s="1"/>
  <c r="M259" i="8"/>
  <c r="L234" i="19" s="1"/>
  <c r="M251" i="8"/>
  <c r="L226" i="19" s="1"/>
  <c r="M243" i="8"/>
  <c r="L218" i="19" s="1"/>
  <c r="N242" i="8"/>
  <c r="M217" i="19" s="1"/>
  <c r="M256" i="8"/>
  <c r="L231" i="19" s="1"/>
  <c r="N261" i="8"/>
  <c r="M236" i="19" s="1"/>
  <c r="M261" i="8"/>
  <c r="L236" i="19" s="1"/>
  <c r="N260" i="8"/>
  <c r="M235" i="19" s="1"/>
  <c r="N248" i="8"/>
  <c r="M223" i="19" s="1"/>
  <c r="M270" i="8"/>
  <c r="L245" i="19" s="1"/>
  <c r="N270" i="8"/>
  <c r="M245" i="19" s="1"/>
  <c r="N266" i="8"/>
  <c r="M241" i="19" s="1"/>
  <c r="M250" i="8"/>
  <c r="L225" i="19" s="1"/>
  <c r="M264" i="8"/>
  <c r="L239" i="19" s="1"/>
  <c r="M248" i="8"/>
  <c r="L223" i="19" s="1"/>
  <c r="N265" i="8"/>
  <c r="M240" i="19" s="1"/>
  <c r="N257" i="8"/>
  <c r="M232" i="19" s="1"/>
  <c r="N249" i="8"/>
  <c r="M224" i="19" s="1"/>
  <c r="N241" i="8"/>
  <c r="M216" i="19" s="1"/>
  <c r="N240" i="8"/>
  <c r="M215" i="19" s="1"/>
  <c r="M265" i="8"/>
  <c r="L240" i="19" s="1"/>
  <c r="M257" i="8"/>
  <c r="L232" i="19" s="1"/>
  <c r="M249" i="8"/>
  <c r="L224" i="19" s="1"/>
  <c r="M241" i="8"/>
  <c r="L216" i="19" s="1"/>
  <c r="M254" i="8"/>
  <c r="L229" i="19" s="1"/>
  <c r="M272" i="8"/>
  <c r="L247" i="19" s="1"/>
  <c r="N269" i="8"/>
  <c r="M244" i="19" s="1"/>
  <c r="N245" i="8"/>
  <c r="M220" i="19" s="1"/>
  <c r="M262" i="8"/>
  <c r="L237" i="19" s="1"/>
  <c r="M253" i="8"/>
  <c r="L228" i="19" s="1"/>
  <c r="N258" i="8"/>
  <c r="M233" i="19" s="1"/>
  <c r="N244" i="8"/>
  <c r="M219" i="19" s="1"/>
  <c r="M258" i="8"/>
  <c r="L233" i="19" s="1"/>
  <c r="N262" i="8"/>
  <c r="M237" i="19" s="1"/>
  <c r="N256" i="8"/>
  <c r="M231" i="19" s="1"/>
  <c r="M260" i="8"/>
  <c r="L235" i="19" s="1"/>
  <c r="M244" i="8"/>
  <c r="L219" i="19" s="1"/>
  <c r="N271" i="8"/>
  <c r="M246" i="19" s="1"/>
  <c r="N263" i="8"/>
  <c r="M238" i="19" s="1"/>
  <c r="N255" i="8"/>
  <c r="M230" i="19" s="1"/>
  <c r="N247" i="8"/>
  <c r="M222" i="19" s="1"/>
  <c r="N239" i="8"/>
  <c r="M214" i="19" s="1"/>
  <c r="M271" i="8"/>
  <c r="L246" i="19" s="1"/>
  <c r="M263" i="8"/>
  <c r="L238" i="19" s="1"/>
  <c r="M255" i="8"/>
  <c r="L230" i="19" s="1"/>
  <c r="M247" i="8"/>
  <c r="L222" i="19" s="1"/>
  <c r="M239" i="8"/>
  <c r="L214" i="19" s="1"/>
  <c r="N254" i="8"/>
  <c r="M229" i="19" s="1"/>
  <c r="N246" i="8"/>
  <c r="M221" i="19" s="1"/>
  <c r="M246" i="8"/>
  <c r="L221" i="19" s="1"/>
  <c r="M240" i="8"/>
  <c r="L215" i="19" s="1"/>
  <c r="N253" i="8"/>
  <c r="M228" i="19" s="1"/>
  <c r="M269" i="8"/>
  <c r="L244" i="19" s="1"/>
  <c r="M245" i="8"/>
  <c r="L220" i="19" s="1"/>
  <c r="N238" i="8"/>
  <c r="M213" i="19" s="1"/>
  <c r="M238" i="8"/>
  <c r="L213" i="19" s="1"/>
  <c r="N242" i="7"/>
  <c r="M180" i="19" s="1"/>
  <c r="M245" i="7"/>
  <c r="L183" i="19" s="1"/>
  <c r="N247" i="7"/>
  <c r="M185" i="19" s="1"/>
  <c r="N250" i="7"/>
  <c r="M188" i="19" s="1"/>
  <c r="N256" i="7"/>
  <c r="M194" i="19" s="1"/>
  <c r="N259" i="7"/>
  <c r="M197" i="19" s="1"/>
  <c r="N265" i="7"/>
  <c r="M203" i="19" s="1"/>
  <c r="N269" i="7"/>
  <c r="M207" i="19" s="1"/>
  <c r="N272" i="7"/>
  <c r="M210" i="19" s="1"/>
  <c r="N241" i="7"/>
  <c r="M179" i="19" s="1"/>
  <c r="M247" i="7"/>
  <c r="L185" i="19" s="1"/>
  <c r="N262" i="7"/>
  <c r="M200" i="19" s="1"/>
  <c r="M243" i="7"/>
  <c r="L181" i="19" s="1"/>
  <c r="N248" i="7"/>
  <c r="M186" i="19" s="1"/>
  <c r="M251" i="7"/>
  <c r="L189" i="19" s="1"/>
  <c r="N254" i="7"/>
  <c r="M192" i="19" s="1"/>
  <c r="N263" i="7"/>
  <c r="M201" i="19" s="1"/>
  <c r="N270" i="7"/>
  <c r="M208" i="19" s="1"/>
  <c r="N244" i="7"/>
  <c r="M182" i="19" s="1"/>
  <c r="N249" i="7"/>
  <c r="M187" i="19" s="1"/>
  <c r="N258" i="7"/>
  <c r="M196" i="19" s="1"/>
  <c r="M241" i="7"/>
  <c r="L179" i="19" s="1"/>
  <c r="N243" i="7"/>
  <c r="M181" i="19" s="1"/>
  <c r="N246" i="7"/>
  <c r="M184" i="19" s="1"/>
  <c r="N251" i="7"/>
  <c r="M189" i="19" s="1"/>
  <c r="M255" i="7"/>
  <c r="L193" i="19" s="1"/>
  <c r="N257" i="7"/>
  <c r="M195" i="19" s="1"/>
  <c r="N261" i="7"/>
  <c r="M199" i="19" s="1"/>
  <c r="N264" i="7"/>
  <c r="M202" i="19" s="1"/>
  <c r="N267" i="7"/>
  <c r="M205" i="19" s="1"/>
  <c r="M271" i="7"/>
  <c r="L209" i="19" s="1"/>
  <c r="N255" i="7"/>
  <c r="M193" i="19" s="1"/>
  <c r="M265" i="7"/>
  <c r="L203" i="19" s="1"/>
  <c r="N260" i="7"/>
  <c r="M198" i="19" s="1"/>
  <c r="N239" i="7"/>
  <c r="M177" i="19" s="1"/>
  <c r="M264" i="7"/>
  <c r="L202" i="19" s="1"/>
  <c r="M258" i="7"/>
  <c r="L196" i="19" s="1"/>
  <c r="M252" i="7"/>
  <c r="L190" i="19" s="1"/>
  <c r="M244" i="7"/>
  <c r="L182" i="19" s="1"/>
  <c r="M262" i="7"/>
  <c r="L200" i="19" s="1"/>
  <c r="M246" i="7"/>
  <c r="L184" i="19" s="1"/>
  <c r="M238" i="7"/>
  <c r="L176" i="19" s="1"/>
  <c r="M253" i="7"/>
  <c r="L191" i="19" s="1"/>
  <c r="M267" i="7"/>
  <c r="L205" i="19" s="1"/>
  <c r="M270" i="7"/>
  <c r="L208" i="19" s="1"/>
  <c r="M259" i="7"/>
  <c r="L197" i="19" s="1"/>
  <c r="M261" i="7"/>
  <c r="L199" i="19" s="1"/>
  <c r="M250" i="7"/>
  <c r="L188" i="19" s="1"/>
  <c r="M242" i="7"/>
  <c r="L180" i="19" s="1"/>
  <c r="M239" i="7"/>
  <c r="L177" i="19" s="1"/>
  <c r="M260" i="7"/>
  <c r="L198" i="19" s="1"/>
  <c r="M269" i="7"/>
  <c r="L207" i="19" s="1"/>
  <c r="M256" i="7"/>
  <c r="L194" i="19" s="1"/>
  <c r="M248" i="7"/>
  <c r="L186" i="19" s="1"/>
  <c r="M240" i="7"/>
  <c r="L178" i="19" s="1"/>
  <c r="N253" i="7"/>
  <c r="M191" i="19" s="1"/>
  <c r="N208" i="6"/>
  <c r="N249" i="6" s="1"/>
  <c r="M148" i="19" s="1"/>
  <c r="N216" i="6"/>
  <c r="N257" i="6" s="1"/>
  <c r="M156" i="19" s="1"/>
  <c r="N228" i="6"/>
  <c r="N269" i="6" s="1"/>
  <c r="M168" i="19" s="1"/>
  <c r="N227" i="6"/>
  <c r="N268" i="6" s="1"/>
  <c r="M167" i="19" s="1"/>
  <c r="N210" i="6"/>
  <c r="N251" i="6" s="1"/>
  <c r="M150" i="19" s="1"/>
  <c r="N218" i="6"/>
  <c r="N259" i="6" s="1"/>
  <c r="M158" i="19" s="1"/>
  <c r="N224" i="6"/>
  <c r="N265" i="6" s="1"/>
  <c r="M164" i="19" s="1"/>
  <c r="N204" i="6"/>
  <c r="N245" i="6" s="1"/>
  <c r="M144" i="19" s="1"/>
  <c r="N212" i="6"/>
  <c r="N253" i="6" s="1"/>
  <c r="M152" i="19" s="1"/>
  <c r="N220" i="6"/>
  <c r="N261" i="6" s="1"/>
  <c r="M160" i="19" s="1"/>
  <c r="N226" i="6"/>
  <c r="N267" i="6" s="1"/>
  <c r="M166" i="19" s="1"/>
  <c r="N231" i="6"/>
  <c r="N272" i="6" s="1"/>
  <c r="M171" i="19" s="1"/>
  <c r="N214" i="6"/>
  <c r="N255" i="6" s="1"/>
  <c r="M154" i="19" s="1"/>
  <c r="N232" i="6"/>
  <c r="N273" i="6" s="1"/>
  <c r="M172" i="19" s="1"/>
  <c r="M224" i="6"/>
  <c r="M265" i="6" s="1"/>
  <c r="L164" i="19" s="1"/>
  <c r="M225" i="6"/>
  <c r="M266" i="6" s="1"/>
  <c r="L165" i="19" s="1"/>
  <c r="M217" i="6"/>
  <c r="M258" i="6" s="1"/>
  <c r="L157" i="19" s="1"/>
  <c r="M209" i="6"/>
  <c r="M250" i="6" s="1"/>
  <c r="L149" i="19" s="1"/>
  <c r="M201" i="6"/>
  <c r="M242" i="6" s="1"/>
  <c r="L141" i="19" s="1"/>
  <c r="M200" i="6"/>
  <c r="M241" i="6" s="1"/>
  <c r="L140" i="19" s="1"/>
  <c r="N223" i="6"/>
  <c r="N264" i="6" s="1"/>
  <c r="M163" i="19" s="1"/>
  <c r="N207" i="6"/>
  <c r="N248" i="6" s="1"/>
  <c r="M147" i="19" s="1"/>
  <c r="M214" i="6"/>
  <c r="M255" i="6" s="1"/>
  <c r="L154" i="19" s="1"/>
  <c r="N199" i="6"/>
  <c r="N240" i="6" s="1"/>
  <c r="M139" i="19" s="1"/>
  <c r="M199" i="6"/>
  <c r="M240" i="6" s="1"/>
  <c r="L139" i="19" s="1"/>
  <c r="M219" i="6"/>
  <c r="M260" i="6" s="1"/>
  <c r="L159" i="19" s="1"/>
  <c r="N217" i="6"/>
  <c r="N258" i="6" s="1"/>
  <c r="M157" i="19" s="1"/>
  <c r="N201" i="6"/>
  <c r="N242" i="6" s="1"/>
  <c r="M141" i="19" s="1"/>
  <c r="M233" i="6"/>
  <c r="M274" i="6" s="1"/>
  <c r="L173" i="19" s="1"/>
  <c r="M215" i="6"/>
  <c r="M256" i="6" s="1"/>
  <c r="L155" i="19" s="1"/>
  <c r="M207" i="6"/>
  <c r="M248" i="6" s="1"/>
  <c r="L147" i="19" s="1"/>
  <c r="M229" i="6"/>
  <c r="M270" i="6" s="1"/>
  <c r="M212" i="6"/>
  <c r="M253" i="6" s="1"/>
  <c r="L152" i="19" s="1"/>
  <c r="N221" i="6"/>
  <c r="N262" i="6" s="1"/>
  <c r="M161" i="19" s="1"/>
  <c r="N205" i="6"/>
  <c r="N246" i="6" s="1"/>
  <c r="M145" i="19" s="1"/>
  <c r="M226" i="6"/>
  <c r="M267" i="6" s="1"/>
  <c r="L166" i="19" s="1"/>
  <c r="M210" i="6"/>
  <c r="M251" i="6" s="1"/>
  <c r="L150" i="19" s="1"/>
  <c r="M220" i="6"/>
  <c r="M261" i="6" s="1"/>
  <c r="L160" i="19" s="1"/>
  <c r="M221" i="6"/>
  <c r="M262" i="6" s="1"/>
  <c r="L161" i="19" s="1"/>
  <c r="M213" i="6"/>
  <c r="M254" i="6" s="1"/>
  <c r="L153" i="19" s="1"/>
  <c r="M205" i="6"/>
  <c r="M246" i="6" s="1"/>
  <c r="L145" i="19" s="1"/>
  <c r="M230" i="6"/>
  <c r="M271" i="6" s="1"/>
  <c r="L170" i="19" s="1"/>
  <c r="M208" i="6"/>
  <c r="M249" i="6" s="1"/>
  <c r="L148" i="19" s="1"/>
  <c r="N229" i="6"/>
  <c r="N270" i="6" s="1"/>
  <c r="N219" i="6"/>
  <c r="N260" i="6" s="1"/>
  <c r="M159" i="19" s="1"/>
  <c r="N203" i="6"/>
  <c r="N244" i="6" s="1"/>
  <c r="M143" i="19" s="1"/>
  <c r="M228" i="6"/>
  <c r="M269" i="6" s="1"/>
  <c r="L168" i="19" s="1"/>
  <c r="M206" i="6"/>
  <c r="M247" i="6" s="1"/>
  <c r="L146" i="19" s="1"/>
  <c r="M203" i="6"/>
  <c r="M244" i="6" s="1"/>
  <c r="L143" i="19" s="1"/>
  <c r="M204" i="6"/>
  <c r="M245" i="6" s="1"/>
  <c r="L144" i="19" s="1"/>
  <c r="N209" i="6"/>
  <c r="N250" i="6" s="1"/>
  <c r="M149" i="19" s="1"/>
  <c r="M202" i="6"/>
  <c r="M243" i="6" s="1"/>
  <c r="L142" i="19" s="1"/>
  <c r="I269" i="8"/>
  <c r="H244" i="19" s="1"/>
  <c r="D180" i="8"/>
  <c r="H262" i="8"/>
  <c r="G237" i="19" s="1"/>
  <c r="L258" i="8"/>
  <c r="K233" i="19" s="1"/>
  <c r="G255" i="8"/>
  <c r="F230" i="19" s="1"/>
  <c r="K251" i="8"/>
  <c r="J226" i="19" s="1"/>
  <c r="D162" i="8"/>
  <c r="I245" i="8"/>
  <c r="H220" i="19" s="1"/>
  <c r="J242" i="8"/>
  <c r="I217" i="19" s="1"/>
  <c r="L240" i="8"/>
  <c r="K215" i="19" s="1"/>
  <c r="F152" i="8"/>
  <c r="J272" i="8"/>
  <c r="I247" i="19" s="1"/>
  <c r="E186" i="8"/>
  <c r="J271" i="8"/>
  <c r="I246" i="19" s="1"/>
  <c r="J270" i="8"/>
  <c r="I245" i="19" s="1"/>
  <c r="E184" i="8"/>
  <c r="J269" i="8"/>
  <c r="I244" i="19" s="1"/>
  <c r="I268" i="8"/>
  <c r="H243" i="19" s="1"/>
  <c r="I267" i="8"/>
  <c r="H242" i="19" s="1"/>
  <c r="E181" i="8"/>
  <c r="I266" i="8"/>
  <c r="H241" i="19" s="1"/>
  <c r="E180" i="8"/>
  <c r="I265" i="8"/>
  <c r="H240" i="19" s="1"/>
  <c r="D179" i="8"/>
  <c r="I264" i="8"/>
  <c r="H239" i="19" s="1"/>
  <c r="D178" i="8"/>
  <c r="I263" i="8"/>
  <c r="H238" i="19" s="1"/>
  <c r="D177" i="8"/>
  <c r="I262" i="8"/>
  <c r="H237" i="19" s="1"/>
  <c r="D176" i="8"/>
  <c r="H261" i="8"/>
  <c r="G236" i="19" s="1"/>
  <c r="H260" i="8"/>
  <c r="G235" i="19" s="1"/>
  <c r="H259" i="8"/>
  <c r="G234" i="19" s="1"/>
  <c r="H258" i="8"/>
  <c r="G233" i="19" s="1"/>
  <c r="L257" i="8"/>
  <c r="K232" i="19" s="1"/>
  <c r="H257" i="8"/>
  <c r="G232" i="19" s="1"/>
  <c r="L256" i="8"/>
  <c r="K231" i="19" s="1"/>
  <c r="H256" i="8"/>
  <c r="G231" i="19" s="1"/>
  <c r="L255" i="8"/>
  <c r="K230" i="19" s="1"/>
  <c r="H255" i="8"/>
  <c r="G230" i="19" s="1"/>
  <c r="L254" i="8"/>
  <c r="K229" i="19" s="1"/>
  <c r="G254" i="8"/>
  <c r="F229" i="19" s="1"/>
  <c r="L253" i="8"/>
  <c r="K228" i="19" s="1"/>
  <c r="G253" i="8"/>
  <c r="F228" i="19" s="1"/>
  <c r="L252" i="8"/>
  <c r="K227" i="19" s="1"/>
  <c r="G252" i="8"/>
  <c r="F227" i="19" s="1"/>
  <c r="L251" i="8"/>
  <c r="K226" i="19" s="1"/>
  <c r="G251" i="8"/>
  <c r="F226" i="19" s="1"/>
  <c r="L250" i="8"/>
  <c r="K225" i="19" s="1"/>
  <c r="G250" i="8"/>
  <c r="F225" i="19" s="1"/>
  <c r="L249" i="8"/>
  <c r="K224" i="19" s="1"/>
  <c r="G249" i="8"/>
  <c r="F224" i="19" s="1"/>
  <c r="L248" i="8"/>
  <c r="K223" i="19" s="1"/>
  <c r="G248" i="8"/>
  <c r="F223" i="19" s="1"/>
  <c r="K247" i="8"/>
  <c r="J222" i="19" s="1"/>
  <c r="G247" i="8"/>
  <c r="F222" i="19" s="1"/>
  <c r="K246" i="8"/>
  <c r="J221" i="19" s="1"/>
  <c r="G246" i="8"/>
  <c r="F221" i="19" s="1"/>
  <c r="J245" i="8"/>
  <c r="I220" i="19" s="1"/>
  <c r="I244" i="8"/>
  <c r="H219" i="19" s="1"/>
  <c r="J243" i="8"/>
  <c r="I218" i="19" s="1"/>
  <c r="G242" i="8"/>
  <c r="F217" i="19" s="1"/>
  <c r="L241" i="8"/>
  <c r="K216" i="19" s="1"/>
  <c r="F155" i="8"/>
  <c r="I240" i="8"/>
  <c r="H215" i="19" s="1"/>
  <c r="E154" i="8"/>
  <c r="H239" i="8"/>
  <c r="G214" i="19" s="1"/>
  <c r="K238" i="8"/>
  <c r="J213" i="19" s="1"/>
  <c r="G271" i="8"/>
  <c r="F246" i="19" s="1"/>
  <c r="K267" i="8"/>
  <c r="J242" i="19" s="1"/>
  <c r="F178" i="8"/>
  <c r="J260" i="8"/>
  <c r="I235" i="19" s="1"/>
  <c r="E171" i="8"/>
  <c r="I253" i="8"/>
  <c r="H228" i="19" s="1"/>
  <c r="K249" i="8"/>
  <c r="J224" i="19" s="1"/>
  <c r="I243" i="8"/>
  <c r="H218" i="19" s="1"/>
  <c r="K241" i="8"/>
  <c r="J216" i="19" s="1"/>
  <c r="D154" i="8"/>
  <c r="J238" i="8"/>
  <c r="I213" i="19" s="1"/>
  <c r="L272" i="8"/>
  <c r="K247" i="19" s="1"/>
  <c r="H272" i="8"/>
  <c r="G247" i="19" s="1"/>
  <c r="L271" i="8"/>
  <c r="K246" i="19" s="1"/>
  <c r="H271" i="8"/>
  <c r="G246" i="19" s="1"/>
  <c r="L270" i="8"/>
  <c r="K245" i="19" s="1"/>
  <c r="G270" i="8"/>
  <c r="F245" i="19" s="1"/>
  <c r="L269" i="8"/>
  <c r="K244" i="19" s="1"/>
  <c r="G269" i="8"/>
  <c r="F244" i="19" s="1"/>
  <c r="L268" i="8"/>
  <c r="K243" i="19" s="1"/>
  <c r="G268" i="8"/>
  <c r="F243" i="19" s="1"/>
  <c r="L267" i="8"/>
  <c r="K242" i="19" s="1"/>
  <c r="G267" i="8"/>
  <c r="F242" i="19" s="1"/>
  <c r="K266" i="8"/>
  <c r="J241" i="19" s="1"/>
  <c r="G266" i="8"/>
  <c r="F241" i="19" s="1"/>
  <c r="K265" i="8"/>
  <c r="J240" i="19" s="1"/>
  <c r="G265" i="8"/>
  <c r="F240" i="19" s="1"/>
  <c r="K264" i="8"/>
  <c r="J239" i="19" s="1"/>
  <c r="G264" i="8"/>
  <c r="F239" i="19" s="1"/>
  <c r="K263" i="8"/>
  <c r="J238" i="19" s="1"/>
  <c r="F177" i="8"/>
  <c r="K262" i="8"/>
  <c r="J237" i="19" s="1"/>
  <c r="F176" i="8"/>
  <c r="K261" i="8"/>
  <c r="J236" i="19" s="1"/>
  <c r="K260" i="8"/>
  <c r="J235" i="19" s="1"/>
  <c r="J259" i="8"/>
  <c r="I234" i="19" s="1"/>
  <c r="J258" i="8"/>
  <c r="I233" i="19" s="1"/>
  <c r="J257" i="8"/>
  <c r="I232" i="19" s="1"/>
  <c r="F171" i="8"/>
  <c r="J256" i="8"/>
  <c r="I231" i="19" s="1"/>
  <c r="J255" i="8"/>
  <c r="I230" i="19" s="1"/>
  <c r="J254" i="8"/>
  <c r="I229" i="19" s="1"/>
  <c r="E168" i="8"/>
  <c r="J253" i="8"/>
  <c r="I228" i="19" s="1"/>
  <c r="E167" i="8"/>
  <c r="I252" i="8"/>
  <c r="H227" i="19" s="1"/>
  <c r="I251" i="8"/>
  <c r="H226" i="19" s="1"/>
  <c r="J250" i="8"/>
  <c r="I225" i="19" s="1"/>
  <c r="I249" i="8"/>
  <c r="H224" i="19" s="1"/>
  <c r="E163" i="8"/>
  <c r="I248" i="8"/>
  <c r="H223" i="19" s="1"/>
  <c r="E162" i="8"/>
  <c r="I247" i="8"/>
  <c r="H222" i="19" s="1"/>
  <c r="I246" i="8"/>
  <c r="H221" i="19" s="1"/>
  <c r="L245" i="8"/>
  <c r="K220" i="19" s="1"/>
  <c r="G245" i="8"/>
  <c r="F220" i="19" s="1"/>
  <c r="K244" i="8"/>
  <c r="J219" i="19" s="1"/>
  <c r="G244" i="8"/>
  <c r="F219" i="19" s="1"/>
  <c r="L243" i="8"/>
  <c r="K218" i="19" s="1"/>
  <c r="G243" i="8"/>
  <c r="F218" i="19" s="1"/>
  <c r="K242" i="8"/>
  <c r="J217" i="19" s="1"/>
  <c r="H241" i="8"/>
  <c r="G216" i="19" s="1"/>
  <c r="D155" i="8"/>
  <c r="G240" i="8"/>
  <c r="F215" i="19" s="1"/>
  <c r="J239" i="8"/>
  <c r="I214" i="19" s="1"/>
  <c r="G238" i="8"/>
  <c r="F213" i="19" s="1"/>
  <c r="H270" i="8"/>
  <c r="G245" i="19" s="1"/>
  <c r="L266" i="8"/>
  <c r="K241" i="19" s="1"/>
  <c r="G263" i="8"/>
  <c r="F238" i="19" s="1"/>
  <c r="K259" i="8"/>
  <c r="J234" i="19" s="1"/>
  <c r="J252" i="8"/>
  <c r="I227" i="19" s="1"/>
  <c r="J248" i="8"/>
  <c r="I223" i="19" s="1"/>
  <c r="I241" i="8"/>
  <c r="H216" i="19" s="1"/>
  <c r="K239" i="8"/>
  <c r="J214" i="19" s="1"/>
  <c r="H238" i="8"/>
  <c r="G213" i="19" s="1"/>
  <c r="K272" i="8"/>
  <c r="J247" i="19" s="1"/>
  <c r="G272" i="8"/>
  <c r="F247" i="19" s="1"/>
  <c r="K271" i="8"/>
  <c r="J246" i="19" s="1"/>
  <c r="K270" i="8"/>
  <c r="J245" i="19" s="1"/>
  <c r="F184" i="8"/>
  <c r="K269" i="8"/>
  <c r="J244" i="19" s="1"/>
  <c r="K268" i="8"/>
  <c r="J243" i="19" s="1"/>
  <c r="J267" i="8"/>
  <c r="I242" i="19" s="1"/>
  <c r="F181" i="8"/>
  <c r="J266" i="8"/>
  <c r="I241" i="19" s="1"/>
  <c r="F180" i="8"/>
  <c r="J265" i="8"/>
  <c r="I240" i="19" s="1"/>
  <c r="F179" i="8"/>
  <c r="J264" i="8"/>
  <c r="I239" i="19" s="1"/>
  <c r="E178" i="8"/>
  <c r="J263" i="8"/>
  <c r="I238" i="19" s="1"/>
  <c r="E177" i="8"/>
  <c r="J262" i="8"/>
  <c r="I237" i="19" s="1"/>
  <c r="E176" i="8"/>
  <c r="J261" i="8"/>
  <c r="I236" i="19" s="1"/>
  <c r="I260" i="8"/>
  <c r="H235" i="19" s="1"/>
  <c r="I259" i="8"/>
  <c r="H234" i="19" s="1"/>
  <c r="I258" i="8"/>
  <c r="H233" i="19" s="1"/>
  <c r="I257" i="8"/>
  <c r="H232" i="19" s="1"/>
  <c r="D171" i="8"/>
  <c r="I256" i="8"/>
  <c r="H231" i="19" s="1"/>
  <c r="I255" i="8"/>
  <c r="H230" i="19" s="1"/>
  <c r="I254" i="8"/>
  <c r="H229" i="19" s="1"/>
  <c r="D168" i="8"/>
  <c r="H253" i="8"/>
  <c r="G228" i="19" s="1"/>
  <c r="D167" i="8"/>
  <c r="H252" i="8"/>
  <c r="G227" i="19" s="1"/>
  <c r="H251" i="8"/>
  <c r="G226" i="19" s="1"/>
  <c r="I250" i="8"/>
  <c r="H225" i="19" s="1"/>
  <c r="H249" i="8"/>
  <c r="G224" i="19" s="1"/>
  <c r="D163" i="8"/>
  <c r="H248" i="8"/>
  <c r="G223" i="19" s="1"/>
  <c r="L247" i="8"/>
  <c r="K222" i="19" s="1"/>
  <c r="H247" i="8"/>
  <c r="G222" i="19" s="1"/>
  <c r="H246" i="8"/>
  <c r="G221" i="19" s="1"/>
  <c r="K245" i="8"/>
  <c r="J220" i="19" s="1"/>
  <c r="J244" i="8"/>
  <c r="I219" i="19" s="1"/>
  <c r="K243" i="8"/>
  <c r="J218" i="19" s="1"/>
  <c r="I242" i="8"/>
  <c r="H217" i="19" s="1"/>
  <c r="E179" i="8"/>
  <c r="H250" i="8"/>
  <c r="G225" i="19" s="1"/>
  <c r="J240" i="8"/>
  <c r="I215" i="19" s="1"/>
  <c r="I272" i="8"/>
  <c r="H247" i="19" s="1"/>
  <c r="I270" i="8"/>
  <c r="H245" i="19" s="1"/>
  <c r="H268" i="8"/>
  <c r="G243" i="19" s="1"/>
  <c r="H266" i="8"/>
  <c r="G241" i="19" s="1"/>
  <c r="H264" i="8"/>
  <c r="G239" i="19" s="1"/>
  <c r="G262" i="8"/>
  <c r="F237" i="19" s="1"/>
  <c r="G260" i="8"/>
  <c r="F235" i="19" s="1"/>
  <c r="G258" i="8"/>
  <c r="F233" i="19" s="1"/>
  <c r="G256" i="8"/>
  <c r="F231" i="19" s="1"/>
  <c r="F168" i="8"/>
  <c r="F162" i="8"/>
  <c r="J241" i="8"/>
  <c r="I216" i="19" s="1"/>
  <c r="H240" i="8"/>
  <c r="G215" i="19" s="1"/>
  <c r="G239" i="8"/>
  <c r="F214" i="19" s="1"/>
  <c r="F186" i="8"/>
  <c r="D152" i="8"/>
  <c r="I271" i="8"/>
  <c r="H246" i="19" s="1"/>
  <c r="H269" i="8"/>
  <c r="G244" i="19" s="1"/>
  <c r="H267" i="8"/>
  <c r="G242" i="19" s="1"/>
  <c r="H265" i="8"/>
  <c r="G240" i="19" s="1"/>
  <c r="H263" i="8"/>
  <c r="G238" i="19" s="1"/>
  <c r="G261" i="8"/>
  <c r="F236" i="19" s="1"/>
  <c r="G259" i="8"/>
  <c r="F234" i="19" s="1"/>
  <c r="G257" i="8"/>
  <c r="F232" i="19" s="1"/>
  <c r="F167" i="8"/>
  <c r="F163" i="8"/>
  <c r="L244" i="8"/>
  <c r="K219" i="19" s="1"/>
  <c r="L242" i="8"/>
  <c r="K217" i="19" s="1"/>
  <c r="E155" i="8"/>
  <c r="L239" i="8"/>
  <c r="K214" i="19" s="1"/>
  <c r="I238" i="8"/>
  <c r="H213" i="19" s="1"/>
  <c r="J268" i="8"/>
  <c r="I243" i="19" s="1"/>
  <c r="H254" i="8"/>
  <c r="G229" i="19" s="1"/>
  <c r="H242" i="8"/>
  <c r="G217" i="19" s="1"/>
  <c r="E196" i="8"/>
  <c r="D181" i="8"/>
  <c r="L264" i="8"/>
  <c r="K239" i="19" s="1"/>
  <c r="L262" i="8"/>
  <c r="K237" i="19" s="1"/>
  <c r="L260" i="8"/>
  <c r="K235" i="19" s="1"/>
  <c r="K258" i="8"/>
  <c r="J233" i="19" s="1"/>
  <c r="K256" i="8"/>
  <c r="J231" i="19" s="1"/>
  <c r="K254" i="8"/>
  <c r="J229" i="19" s="1"/>
  <c r="K252" i="8"/>
  <c r="J227" i="19" s="1"/>
  <c r="K250" i="8"/>
  <c r="J225" i="19" s="1"/>
  <c r="K248" i="8"/>
  <c r="J223" i="19" s="1"/>
  <c r="J246" i="8"/>
  <c r="I221" i="19" s="1"/>
  <c r="H244" i="8"/>
  <c r="G219" i="19" s="1"/>
  <c r="K240" i="8"/>
  <c r="J215" i="19" s="1"/>
  <c r="I239" i="8"/>
  <c r="H214" i="19" s="1"/>
  <c r="E152" i="8"/>
  <c r="I261" i="8"/>
  <c r="H236" i="19" s="1"/>
  <c r="D184" i="8"/>
  <c r="L261" i="8"/>
  <c r="K236" i="19" s="1"/>
  <c r="K253" i="8"/>
  <c r="J228" i="19" s="1"/>
  <c r="H245" i="8"/>
  <c r="G220" i="19" s="1"/>
  <c r="L238" i="8"/>
  <c r="K213" i="19" s="1"/>
  <c r="L265" i="8"/>
  <c r="K240" i="19" s="1"/>
  <c r="K257" i="8"/>
  <c r="J232" i="19" s="1"/>
  <c r="J249" i="8"/>
  <c r="I224" i="19" s="1"/>
  <c r="G241" i="8"/>
  <c r="F216" i="19" s="1"/>
  <c r="D186" i="8"/>
  <c r="L263" i="8"/>
  <c r="K238" i="19" s="1"/>
  <c r="K255" i="8"/>
  <c r="J230" i="19" s="1"/>
  <c r="J247" i="8"/>
  <c r="I222" i="19" s="1"/>
  <c r="F154" i="8"/>
  <c r="J251" i="8"/>
  <c r="I226" i="19" s="1"/>
  <c r="L246" i="8"/>
  <c r="K221" i="19" s="1"/>
  <c r="H243" i="8"/>
  <c r="G218" i="19" s="1"/>
  <c r="D182" i="8"/>
  <c r="L259" i="8"/>
  <c r="K234" i="19" s="1"/>
  <c r="G233" i="6"/>
  <c r="G274" i="6" s="1"/>
  <c r="F173" i="19" s="1"/>
  <c r="D183" i="6"/>
  <c r="D228" i="6" s="1"/>
  <c r="D269" i="6" s="1"/>
  <c r="C168" i="19" s="1"/>
  <c r="D179" i="6"/>
  <c r="D224" i="6" s="1"/>
  <c r="D265" i="6" s="1"/>
  <c r="C164" i="19" s="1"/>
  <c r="E174" i="6"/>
  <c r="E219" i="6" s="1"/>
  <c r="E260" i="6" s="1"/>
  <c r="D159" i="19" s="1"/>
  <c r="I215" i="6"/>
  <c r="I256" i="6" s="1"/>
  <c r="H155" i="19" s="1"/>
  <c r="F165" i="6"/>
  <c r="F210" i="6" s="1"/>
  <c r="F251" i="6" s="1"/>
  <c r="E150" i="19" s="1"/>
  <c r="J206" i="6"/>
  <c r="J247" i="6" s="1"/>
  <c r="I146" i="19" s="1"/>
  <c r="J233" i="6"/>
  <c r="J274" i="6" s="1"/>
  <c r="I173" i="19" s="1"/>
  <c r="E188" i="6"/>
  <c r="E233" i="6" s="1"/>
  <c r="E274" i="6" s="1"/>
  <c r="D173" i="19" s="1"/>
  <c r="H232" i="6"/>
  <c r="H273" i="6" s="1"/>
  <c r="G172" i="19" s="1"/>
  <c r="D187" i="6"/>
  <c r="D232" i="6" s="1"/>
  <c r="D273" i="6" s="1"/>
  <c r="C172" i="19" s="1"/>
  <c r="F186" i="6"/>
  <c r="F231" i="6" s="1"/>
  <c r="F272" i="6" s="1"/>
  <c r="E171" i="19" s="1"/>
  <c r="H230" i="6"/>
  <c r="H271" i="6" s="1"/>
  <c r="G170" i="19" s="1"/>
  <c r="D185" i="6"/>
  <c r="D230" i="6" s="1"/>
  <c r="D271" i="6" s="1"/>
  <c r="C170" i="19" s="1"/>
  <c r="F184" i="6"/>
  <c r="F229" i="6" s="1"/>
  <c r="F270" i="6" s="1"/>
  <c r="E169" i="19" s="1"/>
  <c r="I228" i="6"/>
  <c r="I269" i="6" s="1"/>
  <c r="H168" i="19" s="1"/>
  <c r="E183" i="6"/>
  <c r="E228" i="6" s="1"/>
  <c r="E269" i="6" s="1"/>
  <c r="D168" i="19" s="1"/>
  <c r="F182" i="6"/>
  <c r="F227" i="6" s="1"/>
  <c r="F268" i="6" s="1"/>
  <c r="E167" i="19" s="1"/>
  <c r="I226" i="6"/>
  <c r="I267" i="6" s="1"/>
  <c r="H166" i="19" s="1"/>
  <c r="D181" i="6"/>
  <c r="D226" i="6" s="1"/>
  <c r="D267" i="6" s="1"/>
  <c r="C166" i="19" s="1"/>
  <c r="G225" i="6"/>
  <c r="G266" i="6" s="1"/>
  <c r="F165" i="19" s="1"/>
  <c r="J224" i="6"/>
  <c r="J265" i="6" s="1"/>
  <c r="I164" i="19" s="1"/>
  <c r="E179" i="6"/>
  <c r="E224" i="6" s="1"/>
  <c r="E265" i="6" s="1"/>
  <c r="D164" i="19" s="1"/>
  <c r="G223" i="6"/>
  <c r="G264" i="6" s="1"/>
  <c r="F163" i="19" s="1"/>
  <c r="D177" i="6"/>
  <c r="D222" i="6" s="1"/>
  <c r="D263" i="6" s="1"/>
  <c r="C162" i="19" s="1"/>
  <c r="G221" i="6"/>
  <c r="G262" i="6" s="1"/>
  <c r="F161" i="19" s="1"/>
  <c r="J220" i="6"/>
  <c r="J261" i="6" s="1"/>
  <c r="I160" i="19" s="1"/>
  <c r="E175" i="6"/>
  <c r="E220" i="6" s="1"/>
  <c r="E261" i="6" s="1"/>
  <c r="D160" i="19" s="1"/>
  <c r="H219" i="6"/>
  <c r="H260" i="6" s="1"/>
  <c r="G159" i="19" s="1"/>
  <c r="J218" i="6"/>
  <c r="J259" i="6" s="1"/>
  <c r="I158" i="19" s="1"/>
  <c r="E173" i="6"/>
  <c r="E218" i="6" s="1"/>
  <c r="E259" i="6" s="1"/>
  <c r="D158" i="19" s="1"/>
  <c r="J216" i="6"/>
  <c r="J257" i="6" s="1"/>
  <c r="I156" i="19" s="1"/>
  <c r="E171" i="6"/>
  <c r="E216" i="6" s="1"/>
  <c r="E257" i="6" s="1"/>
  <c r="D156" i="19" s="1"/>
  <c r="I214" i="6"/>
  <c r="I255" i="6" s="1"/>
  <c r="H154" i="19" s="1"/>
  <c r="E169" i="6"/>
  <c r="E214" i="6" s="1"/>
  <c r="E255" i="6" s="1"/>
  <c r="D154" i="19" s="1"/>
  <c r="H213" i="6"/>
  <c r="H254" i="6" s="1"/>
  <c r="G153" i="19" s="1"/>
  <c r="D168" i="6"/>
  <c r="D213" i="6" s="1"/>
  <c r="D254" i="6" s="1"/>
  <c r="C153" i="19" s="1"/>
  <c r="I211" i="6"/>
  <c r="I252" i="6" s="1"/>
  <c r="H151" i="19" s="1"/>
  <c r="D166" i="6"/>
  <c r="D211" i="6" s="1"/>
  <c r="D252" i="6" s="1"/>
  <c r="C151" i="19" s="1"/>
  <c r="G210" i="6"/>
  <c r="G251" i="6" s="1"/>
  <c r="F150" i="19" s="1"/>
  <c r="I209" i="6"/>
  <c r="I250" i="6" s="1"/>
  <c r="H149" i="19" s="1"/>
  <c r="D164" i="6"/>
  <c r="D209" i="6" s="1"/>
  <c r="D250" i="6" s="1"/>
  <c r="C149" i="19" s="1"/>
  <c r="F163" i="6"/>
  <c r="F208" i="6" s="1"/>
  <c r="F249" i="6" s="1"/>
  <c r="E148" i="19" s="1"/>
  <c r="H207" i="6"/>
  <c r="H248" i="6" s="1"/>
  <c r="G147" i="19" s="1"/>
  <c r="D162" i="6"/>
  <c r="D207" i="6" s="1"/>
  <c r="D248" i="6" s="1"/>
  <c r="C147" i="19" s="1"/>
  <c r="F161" i="6"/>
  <c r="F206" i="6" s="1"/>
  <c r="F247" i="6" s="1"/>
  <c r="E146" i="19" s="1"/>
  <c r="I205" i="6"/>
  <c r="I246" i="6" s="1"/>
  <c r="H145" i="19" s="1"/>
  <c r="E160" i="6"/>
  <c r="E205" i="6" s="1"/>
  <c r="E246" i="6" s="1"/>
  <c r="D145" i="19" s="1"/>
  <c r="H204" i="6"/>
  <c r="H245" i="6" s="1"/>
  <c r="G144" i="19" s="1"/>
  <c r="J203" i="6"/>
  <c r="J244" i="6" s="1"/>
  <c r="I143" i="19" s="1"/>
  <c r="F158" i="6"/>
  <c r="F203" i="6" s="1"/>
  <c r="F244" i="6" s="1"/>
  <c r="E143" i="19" s="1"/>
  <c r="H202" i="6"/>
  <c r="H243" i="6" s="1"/>
  <c r="G142" i="19" s="1"/>
  <c r="J201" i="6"/>
  <c r="J242" i="6" s="1"/>
  <c r="I141" i="19" s="1"/>
  <c r="E156" i="6"/>
  <c r="E201" i="6" s="1"/>
  <c r="E242" i="6" s="1"/>
  <c r="D141" i="19" s="1"/>
  <c r="G200" i="6"/>
  <c r="G241" i="6" s="1"/>
  <c r="F140" i="19" s="1"/>
  <c r="J199" i="6"/>
  <c r="J240" i="6" s="1"/>
  <c r="I139" i="19" s="1"/>
  <c r="E154" i="6"/>
  <c r="E199" i="6" s="1"/>
  <c r="E240" i="6" s="1"/>
  <c r="D139" i="19" s="1"/>
  <c r="E153" i="6"/>
  <c r="E186" i="6"/>
  <c r="E231" i="6" s="1"/>
  <c r="E272" i="6" s="1"/>
  <c r="D171" i="19" s="1"/>
  <c r="F181" i="6"/>
  <c r="F226" i="6" s="1"/>
  <c r="F267" i="6" s="1"/>
  <c r="E166" i="19" s="1"/>
  <c r="F177" i="6"/>
  <c r="F222" i="6" s="1"/>
  <c r="F263" i="6" s="1"/>
  <c r="E162" i="19" s="1"/>
  <c r="G217" i="6"/>
  <c r="G258" i="6" s="1"/>
  <c r="F157" i="19" s="1"/>
  <c r="D167" i="6"/>
  <c r="D212" i="6" s="1"/>
  <c r="D253" i="6" s="1"/>
  <c r="C152" i="19" s="1"/>
  <c r="H208" i="6"/>
  <c r="H249" i="6" s="1"/>
  <c r="G148" i="19" s="1"/>
  <c r="E158" i="6"/>
  <c r="E203" i="6" s="1"/>
  <c r="E244" i="6" s="1"/>
  <c r="D143" i="19" s="1"/>
  <c r="I199" i="6"/>
  <c r="I240" i="6" s="1"/>
  <c r="H139" i="19" s="1"/>
  <c r="F187" i="6"/>
  <c r="F232" i="6" s="1"/>
  <c r="F273" i="6" s="1"/>
  <c r="E172" i="19" s="1"/>
  <c r="H231" i="6"/>
  <c r="H272" i="6" s="1"/>
  <c r="G171" i="19" s="1"/>
  <c r="J230" i="6"/>
  <c r="J271" i="6" s="1"/>
  <c r="I170" i="19" s="1"/>
  <c r="F185" i="6"/>
  <c r="F230" i="6" s="1"/>
  <c r="F271" i="6" s="1"/>
  <c r="E170" i="19" s="1"/>
  <c r="D184" i="6"/>
  <c r="D229" i="6" s="1"/>
  <c r="D270" i="6" s="1"/>
  <c r="C169" i="19" s="1"/>
  <c r="G228" i="6"/>
  <c r="G269" i="6" s="1"/>
  <c r="F168" i="19" s="1"/>
  <c r="H227" i="6"/>
  <c r="H268" i="6" s="1"/>
  <c r="G167" i="19" s="1"/>
  <c r="D182" i="6"/>
  <c r="D227" i="6" s="1"/>
  <c r="D268" i="6" s="1"/>
  <c r="C167" i="19" s="1"/>
  <c r="G226" i="6"/>
  <c r="G267" i="6" s="1"/>
  <c r="F166" i="19" s="1"/>
  <c r="I225" i="6"/>
  <c r="I266" i="6" s="1"/>
  <c r="H165" i="19" s="1"/>
  <c r="E180" i="6"/>
  <c r="E225" i="6" s="1"/>
  <c r="E266" i="6" s="1"/>
  <c r="D165" i="19" s="1"/>
  <c r="E178" i="6"/>
  <c r="E223" i="6" s="1"/>
  <c r="E264" i="6" s="1"/>
  <c r="D163" i="19" s="1"/>
  <c r="G222" i="6"/>
  <c r="G263" i="6" s="1"/>
  <c r="F162" i="19" s="1"/>
  <c r="I221" i="6"/>
  <c r="I262" i="6" s="1"/>
  <c r="H161" i="19" s="1"/>
  <c r="E176" i="6"/>
  <c r="E221" i="6" s="1"/>
  <c r="E262" i="6" s="1"/>
  <c r="D161" i="19" s="1"/>
  <c r="J219" i="6"/>
  <c r="J260" i="6" s="1"/>
  <c r="I159" i="19" s="1"/>
  <c r="F174" i="6"/>
  <c r="F219" i="6" s="1"/>
  <c r="F260" i="6" s="1"/>
  <c r="E159" i="19" s="1"/>
  <c r="J217" i="6"/>
  <c r="J258" i="6" s="1"/>
  <c r="I157" i="19" s="1"/>
  <c r="E172" i="6"/>
  <c r="E217" i="6" s="1"/>
  <c r="E258" i="6" s="1"/>
  <c r="D157" i="19" s="1"/>
  <c r="G216" i="6"/>
  <c r="G257" i="6" s="1"/>
  <c r="F156" i="19" s="1"/>
  <c r="J215" i="6"/>
  <c r="J256" i="6" s="1"/>
  <c r="I155" i="19" s="1"/>
  <c r="E170" i="6"/>
  <c r="E215" i="6" s="1"/>
  <c r="E256" i="6" s="1"/>
  <c r="D155" i="19" s="1"/>
  <c r="G214" i="6"/>
  <c r="G255" i="6" s="1"/>
  <c r="F154" i="19" s="1"/>
  <c r="F168" i="6"/>
  <c r="F213" i="6" s="1"/>
  <c r="F254" i="6" s="1"/>
  <c r="E153" i="19" s="1"/>
  <c r="I212" i="6"/>
  <c r="I253" i="6" s="1"/>
  <c r="H152" i="19" s="1"/>
  <c r="E167" i="6"/>
  <c r="E212" i="6" s="1"/>
  <c r="E253" i="6" s="1"/>
  <c r="D152" i="19" s="1"/>
  <c r="G211" i="6"/>
  <c r="G252" i="6" s="1"/>
  <c r="F151" i="19" s="1"/>
  <c r="D165" i="6"/>
  <c r="D210" i="6" s="1"/>
  <c r="D251" i="6" s="1"/>
  <c r="C150" i="19" s="1"/>
  <c r="F164" i="6"/>
  <c r="F209" i="6" s="1"/>
  <c r="F250" i="6" s="1"/>
  <c r="E149" i="19" s="1"/>
  <c r="D163" i="6"/>
  <c r="D208" i="6" s="1"/>
  <c r="D249" i="6" s="1"/>
  <c r="C148" i="19" s="1"/>
  <c r="F162" i="6"/>
  <c r="F207" i="6" s="1"/>
  <c r="F248" i="6" s="1"/>
  <c r="E147" i="19" s="1"/>
  <c r="H206" i="6"/>
  <c r="H247" i="6" s="1"/>
  <c r="G146" i="19" s="1"/>
  <c r="D161" i="6"/>
  <c r="D206" i="6" s="1"/>
  <c r="D247" i="6" s="1"/>
  <c r="C146" i="19" s="1"/>
  <c r="J204" i="6"/>
  <c r="J245" i="6" s="1"/>
  <c r="I144" i="19" s="1"/>
  <c r="F159" i="6"/>
  <c r="F204" i="6" s="1"/>
  <c r="F245" i="6" s="1"/>
  <c r="E144" i="19" s="1"/>
  <c r="H203" i="6"/>
  <c r="H244" i="6" s="1"/>
  <c r="G143" i="19" s="1"/>
  <c r="J202" i="6"/>
  <c r="J243" i="6" s="1"/>
  <c r="I142" i="19" s="1"/>
  <c r="E157" i="6"/>
  <c r="E202" i="6" s="1"/>
  <c r="E243" i="6" s="1"/>
  <c r="D142" i="19" s="1"/>
  <c r="H201" i="6"/>
  <c r="H242" i="6" s="1"/>
  <c r="G141" i="19" s="1"/>
  <c r="J200" i="6"/>
  <c r="J241" i="6" s="1"/>
  <c r="I140" i="19" s="1"/>
  <c r="E155" i="6"/>
  <c r="E200" i="6" s="1"/>
  <c r="E241" i="6" s="1"/>
  <c r="D140" i="19" s="1"/>
  <c r="G199" i="6"/>
  <c r="G240" i="6" s="1"/>
  <c r="F139" i="19" s="1"/>
  <c r="F173" i="6"/>
  <c r="F218" i="6" s="1"/>
  <c r="F259" i="6" s="1"/>
  <c r="E158" i="19" s="1"/>
  <c r="H200" i="6"/>
  <c r="H241" i="6" s="1"/>
  <c r="G140" i="19" s="1"/>
  <c r="D188" i="6"/>
  <c r="D233" i="6" s="1"/>
  <c r="D274" i="6" s="1"/>
  <c r="C173" i="19" s="1"/>
  <c r="J231" i="6"/>
  <c r="J272" i="6" s="1"/>
  <c r="I171" i="19" s="1"/>
  <c r="E184" i="6"/>
  <c r="E229" i="6" s="1"/>
  <c r="E270" i="6" s="1"/>
  <c r="D169" i="19" s="1"/>
  <c r="J227" i="6"/>
  <c r="J268" i="6" s="1"/>
  <c r="I167" i="19" s="1"/>
  <c r="H226" i="6"/>
  <c r="H267" i="6" s="1"/>
  <c r="G166" i="19" s="1"/>
  <c r="F180" i="6"/>
  <c r="F225" i="6" s="1"/>
  <c r="F266" i="6" s="1"/>
  <c r="E165" i="19" s="1"/>
  <c r="J223" i="6"/>
  <c r="J264" i="6" s="1"/>
  <c r="I163" i="19" s="1"/>
  <c r="H222" i="6"/>
  <c r="H263" i="6" s="1"/>
  <c r="G162" i="19" s="1"/>
  <c r="F176" i="6"/>
  <c r="F221" i="6" s="1"/>
  <c r="F262" i="6" s="1"/>
  <c r="E161" i="19" s="1"/>
  <c r="D175" i="6"/>
  <c r="D220" i="6" s="1"/>
  <c r="D261" i="6" s="1"/>
  <c r="C160" i="19" s="1"/>
  <c r="I218" i="6"/>
  <c r="I259" i="6" s="1"/>
  <c r="H158" i="19" s="1"/>
  <c r="F172" i="6"/>
  <c r="F217" i="6" s="1"/>
  <c r="F258" i="6" s="1"/>
  <c r="E157" i="19" s="1"/>
  <c r="D171" i="6"/>
  <c r="D216" i="6" s="1"/>
  <c r="D257" i="6" s="1"/>
  <c r="C156" i="19" s="1"/>
  <c r="H214" i="6"/>
  <c r="H255" i="6" s="1"/>
  <c r="G154" i="19" s="1"/>
  <c r="F167" i="6"/>
  <c r="F212" i="6" s="1"/>
  <c r="F253" i="6" s="1"/>
  <c r="E152" i="19" s="1"/>
  <c r="J210" i="6"/>
  <c r="J251" i="6" s="1"/>
  <c r="I150" i="19" s="1"/>
  <c r="H209" i="6"/>
  <c r="H250" i="6" s="1"/>
  <c r="G149" i="19" s="1"/>
  <c r="E163" i="6"/>
  <c r="E208" i="6" s="1"/>
  <c r="E249" i="6" s="1"/>
  <c r="D148" i="19" s="1"/>
  <c r="I206" i="6"/>
  <c r="I247" i="6" s="1"/>
  <c r="H146" i="19" s="1"/>
  <c r="G204" i="6"/>
  <c r="G245" i="6" s="1"/>
  <c r="F144" i="19" s="1"/>
  <c r="D158" i="6"/>
  <c r="D203" i="6" s="1"/>
  <c r="D244" i="6" s="1"/>
  <c r="C143" i="19" s="1"/>
  <c r="I201" i="6"/>
  <c r="I242" i="6" s="1"/>
  <c r="H141" i="19" s="1"/>
  <c r="F155" i="6"/>
  <c r="F200" i="6" s="1"/>
  <c r="F241" i="6" s="1"/>
  <c r="E140" i="19" s="1"/>
  <c r="D154" i="6"/>
  <c r="D199" i="6" s="1"/>
  <c r="D240" i="6" s="1"/>
  <c r="C139" i="19" s="1"/>
  <c r="D153" i="6"/>
  <c r="D198" i="6" s="1"/>
  <c r="I231" i="6"/>
  <c r="I272" i="6" s="1"/>
  <c r="H171" i="19" s="1"/>
  <c r="J222" i="6"/>
  <c r="J263" i="6" s="1"/>
  <c r="I162" i="19" s="1"/>
  <c r="J214" i="6"/>
  <c r="J255" i="6" s="1"/>
  <c r="I154" i="19" s="1"/>
  <c r="D159" i="6"/>
  <c r="D204" i="6" s="1"/>
  <c r="D245" i="6" s="1"/>
  <c r="C144" i="19" s="1"/>
  <c r="G232" i="6"/>
  <c r="G273" i="6" s="1"/>
  <c r="F172" i="19" s="1"/>
  <c r="D186" i="6"/>
  <c r="D231" i="6" s="1"/>
  <c r="D272" i="6" s="1"/>
  <c r="C171" i="19" s="1"/>
  <c r="J229" i="6"/>
  <c r="J270" i="6" s="1"/>
  <c r="I169" i="19" s="1"/>
  <c r="H228" i="6"/>
  <c r="H269" i="6" s="1"/>
  <c r="G168" i="19" s="1"/>
  <c r="E182" i="6"/>
  <c r="E227" i="6" s="1"/>
  <c r="E268" i="6" s="1"/>
  <c r="D167" i="19" s="1"/>
  <c r="J225" i="6"/>
  <c r="J266" i="6" s="1"/>
  <c r="I165" i="19" s="1"/>
  <c r="I224" i="6"/>
  <c r="I265" i="6" s="1"/>
  <c r="H164" i="19" s="1"/>
  <c r="F178" i="6"/>
  <c r="F223" i="6" s="1"/>
  <c r="F264" i="6" s="1"/>
  <c r="E163" i="19" s="1"/>
  <c r="J221" i="6"/>
  <c r="J262" i="6" s="1"/>
  <c r="I161" i="19" s="1"/>
  <c r="G219" i="6"/>
  <c r="G260" i="6" s="1"/>
  <c r="F159" i="19" s="1"/>
  <c r="D173" i="6"/>
  <c r="D218" i="6" s="1"/>
  <c r="D259" i="6" s="1"/>
  <c r="C158" i="19" s="1"/>
  <c r="I216" i="6"/>
  <c r="I257" i="6" s="1"/>
  <c r="H156" i="19" s="1"/>
  <c r="F170" i="6"/>
  <c r="F215" i="6" s="1"/>
  <c r="F256" i="6" s="1"/>
  <c r="E155" i="19" s="1"/>
  <c r="D169" i="6"/>
  <c r="D214" i="6" s="1"/>
  <c r="D255" i="6" s="1"/>
  <c r="C154" i="19" s="1"/>
  <c r="J212" i="6"/>
  <c r="J253" i="6" s="1"/>
  <c r="I152" i="19" s="1"/>
  <c r="H211" i="6"/>
  <c r="H252" i="6" s="1"/>
  <c r="G151" i="19" s="1"/>
  <c r="E165" i="6"/>
  <c r="E210" i="6" s="1"/>
  <c r="E251" i="6" s="1"/>
  <c r="D150" i="19" s="1"/>
  <c r="J208" i="6"/>
  <c r="J249" i="6" s="1"/>
  <c r="I148" i="19" s="1"/>
  <c r="G207" i="6"/>
  <c r="G248" i="6" s="1"/>
  <c r="F147" i="19" s="1"/>
  <c r="E161" i="6"/>
  <c r="E206" i="6" s="1"/>
  <c r="E247" i="6" s="1"/>
  <c r="D146" i="19" s="1"/>
  <c r="D160" i="6"/>
  <c r="D205" i="6" s="1"/>
  <c r="D246" i="6" s="1"/>
  <c r="C145" i="19" s="1"/>
  <c r="I203" i="6"/>
  <c r="I244" i="6" s="1"/>
  <c r="H143" i="19" s="1"/>
  <c r="G202" i="6"/>
  <c r="G243" i="6" s="1"/>
  <c r="F142" i="19" s="1"/>
  <c r="D156" i="6"/>
  <c r="D201" i="6" s="1"/>
  <c r="D242" i="6" s="1"/>
  <c r="C141" i="19" s="1"/>
  <c r="H199" i="6"/>
  <c r="H240" i="6" s="1"/>
  <c r="G139" i="19" s="1"/>
  <c r="G229" i="6"/>
  <c r="G270" i="6" s="1"/>
  <c r="F169" i="19" s="1"/>
  <c r="H220" i="6"/>
  <c r="H261" i="6" s="1"/>
  <c r="G160" i="19" s="1"/>
  <c r="E166" i="6"/>
  <c r="E211" i="6" s="1"/>
  <c r="E252" i="6" s="1"/>
  <c r="D151" i="19" s="1"/>
  <c r="F157" i="6"/>
  <c r="F202" i="6" s="1"/>
  <c r="F243" i="6" s="1"/>
  <c r="E142" i="19" s="1"/>
  <c r="F188" i="6"/>
  <c r="F233" i="6" s="1"/>
  <c r="F274" i="6" s="1"/>
  <c r="E173" i="19" s="1"/>
  <c r="E187" i="6"/>
  <c r="E232" i="6" s="1"/>
  <c r="E273" i="6" s="1"/>
  <c r="D172" i="19" s="1"/>
  <c r="I230" i="6"/>
  <c r="I271" i="6" s="1"/>
  <c r="H170" i="19" s="1"/>
  <c r="H229" i="6"/>
  <c r="H270" i="6" s="1"/>
  <c r="G169" i="19" s="1"/>
  <c r="F183" i="6"/>
  <c r="F228" i="6" s="1"/>
  <c r="F269" i="6" s="1"/>
  <c r="E168" i="19" s="1"/>
  <c r="J226" i="6"/>
  <c r="J267" i="6" s="1"/>
  <c r="I166" i="19" s="1"/>
  <c r="H225" i="6"/>
  <c r="H266" i="6" s="1"/>
  <c r="G165" i="19" s="1"/>
  <c r="F179" i="6"/>
  <c r="F224" i="6" s="1"/>
  <c r="F265" i="6" s="1"/>
  <c r="E164" i="19" s="1"/>
  <c r="D178" i="6"/>
  <c r="D223" i="6" s="1"/>
  <c r="D264" i="6" s="1"/>
  <c r="C163" i="19" s="1"/>
  <c r="F175" i="6"/>
  <c r="F220" i="6" s="1"/>
  <c r="F261" i="6" s="1"/>
  <c r="E160" i="19" s="1"/>
  <c r="D174" i="6"/>
  <c r="D219" i="6" s="1"/>
  <c r="D260" i="6" s="1"/>
  <c r="C159" i="19" s="1"/>
  <c r="I217" i="6"/>
  <c r="I258" i="6" s="1"/>
  <c r="H157" i="19" s="1"/>
  <c r="F171" i="6"/>
  <c r="F216" i="6" s="1"/>
  <c r="F257" i="6" s="1"/>
  <c r="E156" i="19" s="1"/>
  <c r="D170" i="6"/>
  <c r="D215" i="6" s="1"/>
  <c r="D256" i="6" s="1"/>
  <c r="C155" i="19" s="1"/>
  <c r="H212" i="6"/>
  <c r="H253" i="6" s="1"/>
  <c r="G152" i="19" s="1"/>
  <c r="F166" i="6"/>
  <c r="F211" i="6" s="1"/>
  <c r="F252" i="6" s="1"/>
  <c r="E151" i="19" s="1"/>
  <c r="J209" i="6"/>
  <c r="J250" i="6" s="1"/>
  <c r="I149" i="19" s="1"/>
  <c r="E162" i="6"/>
  <c r="E207" i="6" s="1"/>
  <c r="E248" i="6" s="1"/>
  <c r="D147" i="19" s="1"/>
  <c r="J205" i="6"/>
  <c r="J246" i="6" s="1"/>
  <c r="I145" i="19" s="1"/>
  <c r="I204" i="6"/>
  <c r="I245" i="6" s="1"/>
  <c r="H144" i="19" s="1"/>
  <c r="G203" i="6"/>
  <c r="G244" i="6" s="1"/>
  <c r="F143" i="19" s="1"/>
  <c r="D157" i="6"/>
  <c r="D202" i="6" s="1"/>
  <c r="D243" i="6" s="1"/>
  <c r="C142" i="19" s="1"/>
  <c r="F154" i="6"/>
  <c r="F199" i="6" s="1"/>
  <c r="F240" i="6" s="1"/>
  <c r="E139" i="19" s="1"/>
  <c r="F153" i="6"/>
  <c r="J228" i="6"/>
  <c r="J269" i="6" s="1"/>
  <c r="I168" i="19" s="1"/>
  <c r="G218" i="6"/>
  <c r="G259" i="6" s="1"/>
  <c r="F158" i="19" s="1"/>
  <c r="E168" i="6"/>
  <c r="E213" i="6" s="1"/>
  <c r="E254" i="6" s="1"/>
  <c r="D153" i="19" s="1"/>
  <c r="J207" i="6"/>
  <c r="J248" i="6" s="1"/>
  <c r="I147" i="19" s="1"/>
  <c r="H224" i="6"/>
  <c r="H265" i="6" s="1"/>
  <c r="G164" i="19" s="1"/>
  <c r="I232" i="6"/>
  <c r="I273" i="6" s="1"/>
  <c r="H172" i="19" s="1"/>
  <c r="G227" i="6"/>
  <c r="G268" i="6" s="1"/>
  <c r="F167" i="19" s="1"/>
  <c r="E177" i="6"/>
  <c r="E222" i="6" s="1"/>
  <c r="E263" i="6" s="1"/>
  <c r="D162" i="19" s="1"/>
  <c r="D172" i="6"/>
  <c r="D217" i="6" s="1"/>
  <c r="D258" i="6" s="1"/>
  <c r="C157" i="19" s="1"/>
  <c r="J211" i="6"/>
  <c r="J252" i="6" s="1"/>
  <c r="I151" i="19" s="1"/>
  <c r="G206" i="6"/>
  <c r="G247" i="6" s="1"/>
  <c r="F146" i="19" s="1"/>
  <c r="F156" i="6"/>
  <c r="F201" i="6" s="1"/>
  <c r="F242" i="6" s="1"/>
  <c r="E141" i="19" s="1"/>
  <c r="H216" i="6"/>
  <c r="H257" i="6" s="1"/>
  <c r="G156" i="19" s="1"/>
  <c r="E181" i="6"/>
  <c r="E226" i="6" s="1"/>
  <c r="E267" i="6" s="1"/>
  <c r="D166" i="19" s="1"/>
  <c r="D176" i="6"/>
  <c r="D221" i="6" s="1"/>
  <c r="D262" i="6" s="1"/>
  <c r="C161" i="19" s="1"/>
  <c r="H215" i="6"/>
  <c r="H256" i="6" s="1"/>
  <c r="G155" i="19" s="1"/>
  <c r="H210" i="6"/>
  <c r="H251" i="6" s="1"/>
  <c r="G150" i="19" s="1"/>
  <c r="F160" i="6"/>
  <c r="F205" i="6" s="1"/>
  <c r="F246" i="6" s="1"/>
  <c r="E145" i="19" s="1"/>
  <c r="D155" i="6"/>
  <c r="D200" i="6" s="1"/>
  <c r="D241" i="6" s="1"/>
  <c r="C140" i="19" s="1"/>
  <c r="E185" i="6"/>
  <c r="E230" i="6" s="1"/>
  <c r="E271" i="6" s="1"/>
  <c r="D170" i="19" s="1"/>
  <c r="D180" i="6"/>
  <c r="D225" i="6" s="1"/>
  <c r="D266" i="6" s="1"/>
  <c r="C165" i="19" s="1"/>
  <c r="I219" i="6"/>
  <c r="I260" i="6" s="1"/>
  <c r="H159" i="19" s="1"/>
  <c r="F169" i="6"/>
  <c r="F214" i="6" s="1"/>
  <c r="F255" i="6" s="1"/>
  <c r="E154" i="19" s="1"/>
  <c r="E164" i="6"/>
  <c r="E209" i="6" s="1"/>
  <c r="E250" i="6" s="1"/>
  <c r="D149" i="19" s="1"/>
  <c r="E159" i="6"/>
  <c r="E204" i="6" s="1"/>
  <c r="E245" i="6" s="1"/>
  <c r="D144" i="19" s="1"/>
  <c r="K272" i="7"/>
  <c r="J210" i="19" s="1"/>
  <c r="J265" i="7"/>
  <c r="I203" i="19" s="1"/>
  <c r="I258" i="7"/>
  <c r="H196" i="19" s="1"/>
  <c r="H251" i="7"/>
  <c r="G189" i="19" s="1"/>
  <c r="G244" i="7"/>
  <c r="F182" i="19" s="1"/>
  <c r="F196" i="7"/>
  <c r="D185" i="7"/>
  <c r="K256" i="7"/>
  <c r="J194" i="19" s="1"/>
  <c r="J249" i="7"/>
  <c r="I187" i="19" s="1"/>
  <c r="I242" i="7"/>
  <c r="H180" i="19" s="1"/>
  <c r="F183" i="7"/>
  <c r="F228" i="7" s="1"/>
  <c r="F269" i="7" s="1"/>
  <c r="E207" i="19" s="1"/>
  <c r="E176" i="7"/>
  <c r="D169" i="7"/>
  <c r="K240" i="7"/>
  <c r="J178" i="19" s="1"/>
  <c r="H267" i="7"/>
  <c r="G205" i="19" s="1"/>
  <c r="G260" i="7"/>
  <c r="F198" i="19" s="1"/>
  <c r="F167" i="7"/>
  <c r="F212" i="7" s="1"/>
  <c r="F253" i="7" s="1"/>
  <c r="E191" i="19" s="1"/>
  <c r="E160" i="7"/>
  <c r="D153" i="7"/>
  <c r="E152" i="7"/>
  <c r="G240" i="7"/>
  <c r="F178" i="19" s="1"/>
  <c r="D157" i="7"/>
  <c r="F159" i="7"/>
  <c r="F204" i="7" s="1"/>
  <c r="F245" i="7" s="1"/>
  <c r="E183" i="19" s="1"/>
  <c r="H247" i="7"/>
  <c r="G185" i="19" s="1"/>
  <c r="E164" i="7"/>
  <c r="G252" i="7"/>
  <c r="F190" i="19" s="1"/>
  <c r="I254" i="7"/>
  <c r="H192" i="19" s="1"/>
  <c r="F171" i="7"/>
  <c r="F216" i="7" s="1"/>
  <c r="F257" i="7" s="1"/>
  <c r="E195" i="19" s="1"/>
  <c r="H259" i="7"/>
  <c r="G197" i="19" s="1"/>
  <c r="G264" i="7"/>
  <c r="F202" i="19" s="1"/>
  <c r="I266" i="7"/>
  <c r="H204" i="19" s="1"/>
  <c r="H271" i="7"/>
  <c r="G209" i="19" s="1"/>
  <c r="F153" i="7"/>
  <c r="F198" i="7" s="1"/>
  <c r="F239" i="7" s="1"/>
  <c r="E177" i="19" s="1"/>
  <c r="D155" i="7"/>
  <c r="K242" i="7"/>
  <c r="J180" i="19" s="1"/>
  <c r="I244" i="7"/>
  <c r="H182" i="19" s="1"/>
  <c r="G246" i="7"/>
  <c r="F184" i="19" s="1"/>
  <c r="E162" i="7"/>
  <c r="J251" i="7"/>
  <c r="I189" i="19" s="1"/>
  <c r="H253" i="7"/>
  <c r="G191" i="19" s="1"/>
  <c r="F169" i="7"/>
  <c r="F214" i="7" s="1"/>
  <c r="F255" i="7" s="1"/>
  <c r="E193" i="19" s="1"/>
  <c r="D171" i="7"/>
  <c r="K258" i="7"/>
  <c r="J196" i="19" s="1"/>
  <c r="I260" i="7"/>
  <c r="H198" i="19" s="1"/>
  <c r="G262" i="7"/>
  <c r="F200" i="19" s="1"/>
  <c r="E178" i="7"/>
  <c r="J267" i="7"/>
  <c r="I205" i="19" s="1"/>
  <c r="F185" i="7"/>
  <c r="F230" i="7" s="1"/>
  <c r="F271" i="7" s="1"/>
  <c r="E209" i="19" s="1"/>
  <c r="J238" i="7"/>
  <c r="I176" i="19" s="1"/>
  <c r="F156" i="7"/>
  <c r="F201" i="7" s="1"/>
  <c r="F242" i="7" s="1"/>
  <c r="E180" i="19" s="1"/>
  <c r="D158" i="7"/>
  <c r="K245" i="7"/>
  <c r="J183" i="19" s="1"/>
  <c r="I247" i="7"/>
  <c r="H185" i="19" s="1"/>
  <c r="G249" i="7"/>
  <c r="F187" i="19" s="1"/>
  <c r="E165" i="7"/>
  <c r="J254" i="7"/>
  <c r="I192" i="19" s="1"/>
  <c r="H256" i="7"/>
  <c r="G194" i="19" s="1"/>
  <c r="F172" i="7"/>
  <c r="F217" i="7" s="1"/>
  <c r="F258" i="7" s="1"/>
  <c r="E196" i="19" s="1"/>
  <c r="D174" i="7"/>
  <c r="I263" i="7"/>
  <c r="H201" i="19" s="1"/>
  <c r="G265" i="7"/>
  <c r="F203" i="19" s="1"/>
  <c r="E181" i="7"/>
  <c r="L268" i="7"/>
  <c r="K206" i="19" s="1"/>
  <c r="J270" i="7"/>
  <c r="I208" i="19" s="1"/>
  <c r="H272" i="7"/>
  <c r="G210" i="19" s="1"/>
  <c r="D152" i="7"/>
  <c r="K239" i="7"/>
  <c r="J177" i="19" s="1"/>
  <c r="I241" i="7"/>
  <c r="H179" i="19" s="1"/>
  <c r="G243" i="7"/>
  <c r="F181" i="19" s="1"/>
  <c r="E159" i="7"/>
  <c r="J248" i="7"/>
  <c r="I186" i="19" s="1"/>
  <c r="H250" i="7"/>
  <c r="G188" i="19" s="1"/>
  <c r="F166" i="7"/>
  <c r="F211" i="7" s="1"/>
  <c r="F252" i="7" s="1"/>
  <c r="E190" i="19" s="1"/>
  <c r="D168" i="7"/>
  <c r="K255" i="7"/>
  <c r="J193" i="19" s="1"/>
  <c r="I257" i="7"/>
  <c r="H195" i="19" s="1"/>
  <c r="G259" i="7"/>
  <c r="F197" i="19" s="1"/>
  <c r="E175" i="7"/>
  <c r="L262" i="7"/>
  <c r="K200" i="19" s="1"/>
  <c r="J264" i="7"/>
  <c r="I202" i="19" s="1"/>
  <c r="H266" i="7"/>
  <c r="G204" i="19" s="1"/>
  <c r="F182" i="7"/>
  <c r="F227" i="7" s="1"/>
  <c r="F268" i="7" s="1"/>
  <c r="E206" i="19" s="1"/>
  <c r="D184" i="7"/>
  <c r="K271" i="7"/>
  <c r="J209" i="19" s="1"/>
  <c r="I238" i="7"/>
  <c r="H176" i="19" s="1"/>
  <c r="F155" i="7"/>
  <c r="F200" i="7" s="1"/>
  <c r="F241" i="7" s="1"/>
  <c r="E179" i="19" s="1"/>
  <c r="H243" i="7"/>
  <c r="G181" i="19" s="1"/>
  <c r="J245" i="7"/>
  <c r="I183" i="19" s="1"/>
  <c r="G248" i="7"/>
  <c r="F186" i="19" s="1"/>
  <c r="I250" i="7"/>
  <c r="H188" i="19" s="1"/>
  <c r="K252" i="7"/>
  <c r="J190" i="19" s="1"/>
  <c r="H255" i="7"/>
  <c r="G193" i="19" s="1"/>
  <c r="J257" i="7"/>
  <c r="I195" i="19" s="1"/>
  <c r="L259" i="7"/>
  <c r="K197" i="19" s="1"/>
  <c r="I262" i="7"/>
  <c r="H200" i="19" s="1"/>
  <c r="K264" i="7"/>
  <c r="J202" i="19" s="1"/>
  <c r="D181" i="7"/>
  <c r="J269" i="7"/>
  <c r="I207" i="19" s="1"/>
  <c r="L237" i="7"/>
  <c r="J239" i="7"/>
  <c r="I177" i="19" s="1"/>
  <c r="H241" i="7"/>
  <c r="G179" i="19" s="1"/>
  <c r="F157" i="7"/>
  <c r="F202" i="7" s="1"/>
  <c r="F243" i="7" s="1"/>
  <c r="E181" i="19" s="1"/>
  <c r="D159" i="7"/>
  <c r="K246" i="7"/>
  <c r="J184" i="19" s="1"/>
  <c r="I248" i="7"/>
  <c r="H186" i="19" s="1"/>
  <c r="G250" i="7"/>
  <c r="F188" i="19" s="1"/>
  <c r="E166" i="7"/>
  <c r="L253" i="7"/>
  <c r="K191" i="19" s="1"/>
  <c r="J255" i="7"/>
  <c r="I193" i="19" s="1"/>
  <c r="H257" i="7"/>
  <c r="G195" i="19" s="1"/>
  <c r="F173" i="7"/>
  <c r="F218" i="7" s="1"/>
  <c r="F259" i="7" s="1"/>
  <c r="E197" i="19" s="1"/>
  <c r="D175" i="7"/>
  <c r="K262" i="7"/>
  <c r="J200" i="19" s="1"/>
  <c r="I264" i="7"/>
  <c r="H202" i="19" s="1"/>
  <c r="E182" i="7"/>
  <c r="L269" i="7"/>
  <c r="K207" i="19" s="1"/>
  <c r="J271" i="7"/>
  <c r="I209" i="19" s="1"/>
  <c r="E153" i="7"/>
  <c r="L240" i="7"/>
  <c r="K178" i="19" s="1"/>
  <c r="J242" i="7"/>
  <c r="I180" i="19" s="1"/>
  <c r="H244" i="7"/>
  <c r="G182" i="19" s="1"/>
  <c r="F160" i="7"/>
  <c r="F205" i="7" s="1"/>
  <c r="F246" i="7" s="1"/>
  <c r="E184" i="19" s="1"/>
  <c r="D162" i="7"/>
  <c r="K249" i="7"/>
  <c r="J187" i="19" s="1"/>
  <c r="I251" i="7"/>
  <c r="H189" i="19" s="1"/>
  <c r="G253" i="7"/>
  <c r="F191" i="19" s="1"/>
  <c r="E169" i="7"/>
  <c r="J258" i="7"/>
  <c r="I196" i="19" s="1"/>
  <c r="H260" i="7"/>
  <c r="G198" i="19" s="1"/>
  <c r="F176" i="7"/>
  <c r="F221" i="7" s="1"/>
  <c r="F262" i="7" s="1"/>
  <c r="E200" i="19" s="1"/>
  <c r="D178" i="7"/>
  <c r="K265" i="7"/>
  <c r="J203" i="19" s="1"/>
  <c r="I267" i="7"/>
  <c r="H205" i="19" s="1"/>
  <c r="G269" i="7"/>
  <c r="F207" i="19" s="1"/>
  <c r="E185" i="7"/>
  <c r="H238" i="7"/>
  <c r="G176" i="19" s="1"/>
  <c r="F154" i="7"/>
  <c r="F199" i="7" s="1"/>
  <c r="F240" i="7" s="1"/>
  <c r="E178" i="19" s="1"/>
  <c r="D156" i="7"/>
  <c r="K243" i="7"/>
  <c r="J181" i="19" s="1"/>
  <c r="I245" i="7"/>
  <c r="H183" i="19" s="1"/>
  <c r="G247" i="7"/>
  <c r="F185" i="19" s="1"/>
  <c r="E163" i="7"/>
  <c r="J252" i="7"/>
  <c r="I190" i="19" s="1"/>
  <c r="H254" i="7"/>
  <c r="G192" i="19" s="1"/>
  <c r="F170" i="7"/>
  <c r="F215" i="7" s="1"/>
  <c r="F256" i="7" s="1"/>
  <c r="E194" i="19" s="1"/>
  <c r="D172" i="7"/>
  <c r="I261" i="7"/>
  <c r="H199" i="19" s="1"/>
  <c r="G263" i="7"/>
  <c r="F201" i="19" s="1"/>
  <c r="E179" i="7"/>
  <c r="J268" i="7"/>
  <c r="I206" i="19" s="1"/>
  <c r="H270" i="7"/>
  <c r="G208" i="19" s="1"/>
  <c r="F186" i="7"/>
  <c r="F231" i="7" s="1"/>
  <c r="F272" i="7" s="1"/>
  <c r="E210" i="19" s="1"/>
  <c r="H239" i="7"/>
  <c r="G177" i="19" s="1"/>
  <c r="J241" i="7"/>
  <c r="I179" i="19" s="1"/>
  <c r="I246" i="7"/>
  <c r="H184" i="19" s="1"/>
  <c r="K248" i="7"/>
  <c r="J186" i="19" s="1"/>
  <c r="D165" i="7"/>
  <c r="J253" i="7"/>
  <c r="I191" i="19" s="1"/>
  <c r="E172" i="7"/>
  <c r="K260" i="7"/>
  <c r="J198" i="19" s="1"/>
  <c r="D177" i="7"/>
  <c r="F179" i="7"/>
  <c r="L267" i="7"/>
  <c r="K205" i="19" s="1"/>
  <c r="E184" i="7"/>
  <c r="G272" i="7"/>
  <c r="F210" i="19" s="1"/>
  <c r="G238" i="7"/>
  <c r="F176" i="19" s="1"/>
  <c r="E154" i="7"/>
  <c r="J243" i="7"/>
  <c r="I181" i="19" s="1"/>
  <c r="H245" i="7"/>
  <c r="G183" i="19" s="1"/>
  <c r="F161" i="7"/>
  <c r="F206" i="7" s="1"/>
  <c r="F247" i="7" s="1"/>
  <c r="E185" i="19" s="1"/>
  <c r="D163" i="7"/>
  <c r="K250" i="7"/>
  <c r="J188" i="19" s="1"/>
  <c r="G254" i="7"/>
  <c r="F192" i="19" s="1"/>
  <c r="E170" i="7"/>
  <c r="J259" i="7"/>
  <c r="I197" i="19" s="1"/>
  <c r="H261" i="7"/>
  <c r="G199" i="19" s="1"/>
  <c r="F177" i="7"/>
  <c r="F222" i="7" s="1"/>
  <c r="F263" i="7" s="1"/>
  <c r="E201" i="19" s="1"/>
  <c r="D179" i="7"/>
  <c r="I268" i="7"/>
  <c r="H206" i="19" s="1"/>
  <c r="G270" i="7"/>
  <c r="F208" i="19" s="1"/>
  <c r="E186" i="7"/>
  <c r="I239" i="7"/>
  <c r="H177" i="19" s="1"/>
  <c r="G241" i="7"/>
  <c r="F179" i="19" s="1"/>
  <c r="E157" i="7"/>
  <c r="J246" i="7"/>
  <c r="I184" i="19" s="1"/>
  <c r="H248" i="7"/>
  <c r="G186" i="19" s="1"/>
  <c r="F164" i="7"/>
  <c r="F209" i="7" s="1"/>
  <c r="F250" i="7" s="1"/>
  <c r="E188" i="19" s="1"/>
  <c r="D166" i="7"/>
  <c r="K253" i="7"/>
  <c r="J191" i="19" s="1"/>
  <c r="I255" i="7"/>
  <c r="H193" i="19" s="1"/>
  <c r="G257" i="7"/>
  <c r="F195" i="19" s="1"/>
  <c r="E173" i="7"/>
  <c r="L260" i="7"/>
  <c r="K198" i="19" s="1"/>
  <c r="J262" i="7"/>
  <c r="I200" i="19" s="1"/>
  <c r="H264" i="7"/>
  <c r="G202" i="19" s="1"/>
  <c r="F180" i="7"/>
  <c r="D182" i="7"/>
  <c r="K269" i="7"/>
  <c r="J207" i="19" s="1"/>
  <c r="I271" i="7"/>
  <c r="H209" i="19" s="1"/>
  <c r="E196" i="7"/>
  <c r="L238" i="7"/>
  <c r="K176" i="19" s="1"/>
  <c r="J240" i="7"/>
  <c r="I178" i="19" s="1"/>
  <c r="H242" i="7"/>
  <c r="G180" i="19" s="1"/>
  <c r="F158" i="7"/>
  <c r="F203" i="7" s="1"/>
  <c r="F244" i="7" s="1"/>
  <c r="E182" i="19" s="1"/>
  <c r="D160" i="7"/>
  <c r="K247" i="7"/>
  <c r="J185" i="19" s="1"/>
  <c r="I249" i="7"/>
  <c r="H187" i="19" s="1"/>
  <c r="G251" i="7"/>
  <c r="F189" i="19" s="1"/>
  <c r="E167" i="7"/>
  <c r="L254" i="7"/>
  <c r="K192" i="19" s="1"/>
  <c r="J256" i="7"/>
  <c r="I194" i="19" s="1"/>
  <c r="H258" i="7"/>
  <c r="G196" i="19" s="1"/>
  <c r="F174" i="7"/>
  <c r="F219" i="7" s="1"/>
  <c r="F260" i="7" s="1"/>
  <c r="E198" i="19" s="1"/>
  <c r="D176" i="7"/>
  <c r="K263" i="7"/>
  <c r="J201" i="19" s="1"/>
  <c r="G267" i="7"/>
  <c r="F205" i="19" s="1"/>
  <c r="E183" i="7"/>
  <c r="J272" i="7"/>
  <c r="I210" i="19" s="1"/>
  <c r="K244" i="7"/>
  <c r="J182" i="19" s="1"/>
  <c r="E168" i="7"/>
  <c r="H263" i="7"/>
  <c r="G201" i="19" s="1"/>
  <c r="D151" i="7"/>
  <c r="D196" i="7" s="1"/>
  <c r="E158" i="7"/>
  <c r="F165" i="7"/>
  <c r="F210" i="7" s="1"/>
  <c r="F251" i="7" s="1"/>
  <c r="E189" i="19" s="1"/>
  <c r="G258" i="7"/>
  <c r="F196" i="19" s="1"/>
  <c r="I272" i="7"/>
  <c r="H210" i="19" s="1"/>
  <c r="F152" i="7"/>
  <c r="F197" i="7" s="1"/>
  <c r="F238" i="7" s="1"/>
  <c r="E176" i="19" s="1"/>
  <c r="G245" i="7"/>
  <c r="F183" i="19" s="1"/>
  <c r="H252" i="7"/>
  <c r="G190" i="19" s="1"/>
  <c r="I259" i="7"/>
  <c r="H197" i="19" s="1"/>
  <c r="J266" i="7"/>
  <c r="I204" i="19" s="1"/>
  <c r="J244" i="7"/>
  <c r="I182" i="19" s="1"/>
  <c r="K251" i="7"/>
  <c r="J189" i="19" s="1"/>
  <c r="L258" i="7"/>
  <c r="K196" i="19" s="1"/>
  <c r="D180" i="7"/>
  <c r="D161" i="7"/>
  <c r="G256" i="7"/>
  <c r="F194" i="19" s="1"/>
  <c r="E180" i="7"/>
  <c r="K238" i="7"/>
  <c r="J176" i="19" s="1"/>
  <c r="D167" i="7"/>
  <c r="E174" i="7"/>
  <c r="F181" i="7"/>
  <c r="F226" i="7" s="1"/>
  <c r="F267" i="7" s="1"/>
  <c r="E205" i="19" s="1"/>
  <c r="D154" i="7"/>
  <c r="E161" i="7"/>
  <c r="F168" i="7"/>
  <c r="F213" i="7" s="1"/>
  <c r="F254" i="7" s="1"/>
  <c r="E192" i="19" s="1"/>
  <c r="H268" i="7"/>
  <c r="G206" i="19" s="1"/>
  <c r="G239" i="7"/>
  <c r="F177" i="19" s="1"/>
  <c r="H246" i="7"/>
  <c r="G184" i="19" s="1"/>
  <c r="I253" i="7"/>
  <c r="H191" i="19" s="1"/>
  <c r="J260" i="7"/>
  <c r="I198" i="19" s="1"/>
  <c r="K267" i="7"/>
  <c r="J205" i="19" s="1"/>
  <c r="L239" i="7"/>
  <c r="K177" i="19" s="1"/>
  <c r="F163" i="7"/>
  <c r="F208" i="7" s="1"/>
  <c r="F249" i="7" s="1"/>
  <c r="E187" i="19" s="1"/>
  <c r="D173" i="7"/>
  <c r="G268" i="7"/>
  <c r="F206" i="19" s="1"/>
  <c r="I240" i="7"/>
  <c r="H178" i="19" s="1"/>
  <c r="J247" i="7"/>
  <c r="I185" i="19" s="1"/>
  <c r="K254" i="7"/>
  <c r="J192" i="19" s="1"/>
  <c r="L261" i="7"/>
  <c r="K199" i="19" s="1"/>
  <c r="D183" i="7"/>
  <c r="K241" i="7"/>
  <c r="J179" i="19" s="1"/>
  <c r="D170" i="7"/>
  <c r="E177" i="7"/>
  <c r="F184" i="7"/>
  <c r="F229" i="7" s="1"/>
  <c r="F270" i="7" s="1"/>
  <c r="E208" i="19" s="1"/>
  <c r="E155" i="7"/>
  <c r="F162" i="7"/>
  <c r="F207" i="7" s="1"/>
  <c r="F248" i="7" s="1"/>
  <c r="E186" i="19" s="1"/>
  <c r="G255" i="7"/>
  <c r="F193" i="19" s="1"/>
  <c r="H262" i="7"/>
  <c r="G200" i="19" s="1"/>
  <c r="I269" i="7"/>
  <c r="H207" i="19" s="1"/>
  <c r="E156" i="7"/>
  <c r="F175" i="7"/>
  <c r="F220" i="7" s="1"/>
  <c r="F261" i="7" s="1"/>
  <c r="E199" i="19" s="1"/>
  <c r="I270" i="7"/>
  <c r="H208" i="19" s="1"/>
  <c r="G242" i="7"/>
  <c r="F180" i="19" s="1"/>
  <c r="H249" i="7"/>
  <c r="G187" i="19" s="1"/>
  <c r="I256" i="7"/>
  <c r="H194" i="19" s="1"/>
  <c r="J263" i="7"/>
  <c r="I201" i="19" s="1"/>
  <c r="K270" i="7"/>
  <c r="J208" i="19" s="1"/>
  <c r="I243" i="7"/>
  <c r="H181" i="19" s="1"/>
  <c r="J250" i="7"/>
  <c r="I188" i="19" s="1"/>
  <c r="K257" i="7"/>
  <c r="J195" i="19" s="1"/>
  <c r="D186" i="7"/>
  <c r="D164" i="7"/>
  <c r="E171" i="7"/>
  <c r="F178" i="7"/>
  <c r="G271" i="7"/>
  <c r="F209" i="19" s="1"/>
  <c r="F185" i="9"/>
  <c r="F230" i="9" s="1"/>
  <c r="F271" i="9" s="1"/>
  <c r="E283" i="19" s="1"/>
  <c r="H228" i="9"/>
  <c r="H269" i="9" s="1"/>
  <c r="G281" i="19" s="1"/>
  <c r="J226" i="9"/>
  <c r="J267" i="9" s="1"/>
  <c r="I279" i="19" s="1"/>
  <c r="E178" i="9"/>
  <c r="E223" i="9" s="1"/>
  <c r="E264" i="9" s="1"/>
  <c r="D276" i="19" s="1"/>
  <c r="G221" i="9"/>
  <c r="G262" i="9" s="1"/>
  <c r="F274" i="19" s="1"/>
  <c r="I219" i="9"/>
  <c r="I260" i="9" s="1"/>
  <c r="H272" i="19" s="1"/>
  <c r="K217" i="9"/>
  <c r="K258" i="9" s="1"/>
  <c r="J270" i="19" s="1"/>
  <c r="D171" i="9"/>
  <c r="D216" i="9" s="1"/>
  <c r="D257" i="9" s="1"/>
  <c r="C269" i="19" s="1"/>
  <c r="F169" i="9"/>
  <c r="F214" i="9" s="1"/>
  <c r="F255" i="9" s="1"/>
  <c r="E267" i="19" s="1"/>
  <c r="J210" i="9"/>
  <c r="J251" i="9" s="1"/>
  <c r="I263" i="19" s="1"/>
  <c r="L208" i="9"/>
  <c r="L249" i="9" s="1"/>
  <c r="K261" i="19" s="1"/>
  <c r="E162" i="9"/>
  <c r="E207" i="9" s="1"/>
  <c r="E248" i="9" s="1"/>
  <c r="D260" i="19" s="1"/>
  <c r="G205" i="9"/>
  <c r="G246" i="9" s="1"/>
  <c r="F258" i="19" s="1"/>
  <c r="I203" i="9"/>
  <c r="I244" i="9" s="1"/>
  <c r="H256" i="19" s="1"/>
  <c r="K201" i="9"/>
  <c r="K242" i="9" s="1"/>
  <c r="J254" i="19" s="1"/>
  <c r="D155" i="9"/>
  <c r="D200" i="9" s="1"/>
  <c r="D241" i="9" s="1"/>
  <c r="C253" i="19" s="1"/>
  <c r="F153" i="9"/>
  <c r="F198" i="9" s="1"/>
  <c r="F239" i="9" s="1"/>
  <c r="E251" i="19" s="1"/>
  <c r="H231" i="9"/>
  <c r="H272" i="9" s="1"/>
  <c r="G284" i="19" s="1"/>
  <c r="L230" i="9"/>
  <c r="L271" i="9" s="1"/>
  <c r="K283" i="19" s="1"/>
  <c r="G230" i="9"/>
  <c r="G271" i="9" s="1"/>
  <c r="F283" i="19" s="1"/>
  <c r="J229" i="9"/>
  <c r="J270" i="9" s="1"/>
  <c r="I282" i="19" s="1"/>
  <c r="E184" i="9"/>
  <c r="E229" i="9" s="1"/>
  <c r="E270" i="9" s="1"/>
  <c r="D282" i="19" s="1"/>
  <c r="I228" i="9"/>
  <c r="I269" i="9" s="1"/>
  <c r="H281" i="19" s="1"/>
  <c r="L227" i="9"/>
  <c r="L268" i="9" s="1"/>
  <c r="K280" i="19" s="1"/>
  <c r="G227" i="9"/>
  <c r="G268" i="9" s="1"/>
  <c r="F280" i="19" s="1"/>
  <c r="K226" i="9"/>
  <c r="K267" i="9" s="1"/>
  <c r="J279" i="19" s="1"/>
  <c r="E181" i="9"/>
  <c r="E226" i="9" s="1"/>
  <c r="E267" i="9" s="1"/>
  <c r="D279" i="19" s="1"/>
  <c r="I225" i="9"/>
  <c r="I266" i="9" s="1"/>
  <c r="H278" i="19" s="1"/>
  <c r="D180" i="9"/>
  <c r="D225" i="9" s="1"/>
  <c r="D266" i="9" s="1"/>
  <c r="C278" i="19" s="1"/>
  <c r="K223" i="9"/>
  <c r="K264" i="9" s="1"/>
  <c r="J276" i="19" s="1"/>
  <c r="F178" i="9"/>
  <c r="F223" i="9" s="1"/>
  <c r="F264" i="9" s="1"/>
  <c r="E276" i="19" s="1"/>
  <c r="I222" i="9"/>
  <c r="I263" i="9" s="1"/>
  <c r="H275" i="19" s="1"/>
  <c r="D177" i="9"/>
  <c r="D222" i="9" s="1"/>
  <c r="D263" i="9" s="1"/>
  <c r="C275" i="19" s="1"/>
  <c r="H221" i="9"/>
  <c r="H262" i="9" s="1"/>
  <c r="G274" i="19" s="1"/>
  <c r="K220" i="9"/>
  <c r="K261" i="9" s="1"/>
  <c r="J273" i="19" s="1"/>
  <c r="F175" i="9"/>
  <c r="F220" i="9" s="1"/>
  <c r="F261" i="9" s="1"/>
  <c r="E273" i="19" s="1"/>
  <c r="J219" i="9"/>
  <c r="J260" i="9" s="1"/>
  <c r="I272" i="19" s="1"/>
  <c r="D174" i="9"/>
  <c r="D219" i="9" s="1"/>
  <c r="D260" i="9" s="1"/>
  <c r="C272" i="19" s="1"/>
  <c r="H218" i="9"/>
  <c r="H259" i="9" s="1"/>
  <c r="G271" i="19" s="1"/>
  <c r="L217" i="9"/>
  <c r="L258" i="9" s="1"/>
  <c r="K270" i="19" s="1"/>
  <c r="F172" i="9"/>
  <c r="F217" i="9" s="1"/>
  <c r="F258" i="9" s="1"/>
  <c r="E270" i="19" s="1"/>
  <c r="J216" i="9"/>
  <c r="J257" i="9" s="1"/>
  <c r="I269" i="19" s="1"/>
  <c r="E171" i="9"/>
  <c r="E216" i="9" s="1"/>
  <c r="E257" i="9" s="1"/>
  <c r="D269" i="19" s="1"/>
  <c r="H215" i="9"/>
  <c r="H256" i="9" s="1"/>
  <c r="G268" i="19" s="1"/>
  <c r="L214" i="9"/>
  <c r="L255" i="9" s="1"/>
  <c r="K267" i="19" s="1"/>
  <c r="J213" i="9"/>
  <c r="J254" i="9" s="1"/>
  <c r="I266" i="19" s="1"/>
  <c r="E168" i="9"/>
  <c r="E213" i="9" s="1"/>
  <c r="E254" i="9" s="1"/>
  <c r="D266" i="19" s="1"/>
  <c r="I212" i="9"/>
  <c r="I253" i="9" s="1"/>
  <c r="H265" i="19" s="1"/>
  <c r="G211" i="9"/>
  <c r="G252" i="9" s="1"/>
  <c r="F264" i="19" s="1"/>
  <c r="K210" i="9"/>
  <c r="K251" i="9" s="1"/>
  <c r="J263" i="19" s="1"/>
  <c r="E165" i="9"/>
  <c r="E210" i="9" s="1"/>
  <c r="E251" i="9" s="1"/>
  <c r="D263" i="19" s="1"/>
  <c r="I209" i="9"/>
  <c r="I250" i="9" s="1"/>
  <c r="H262" i="19" s="1"/>
  <c r="D164" i="9"/>
  <c r="D209" i="9" s="1"/>
  <c r="D250" i="9" s="1"/>
  <c r="C262" i="19" s="1"/>
  <c r="G208" i="9"/>
  <c r="G249" i="9" s="1"/>
  <c r="F261" i="19" s="1"/>
  <c r="K207" i="9"/>
  <c r="K248" i="9" s="1"/>
  <c r="J260" i="19" s="1"/>
  <c r="F162" i="9"/>
  <c r="F207" i="9" s="1"/>
  <c r="F248" i="9" s="1"/>
  <c r="E260" i="19" s="1"/>
  <c r="I206" i="9"/>
  <c r="I247" i="9" s="1"/>
  <c r="H259" i="19" s="1"/>
  <c r="D161" i="9"/>
  <c r="D206" i="9" s="1"/>
  <c r="D247" i="9" s="1"/>
  <c r="C259" i="19" s="1"/>
  <c r="H205" i="9"/>
  <c r="H246" i="9" s="1"/>
  <c r="G258" i="19" s="1"/>
  <c r="K204" i="9"/>
  <c r="K245" i="9" s="1"/>
  <c r="J257" i="19" s="1"/>
  <c r="F159" i="9"/>
  <c r="F204" i="9" s="1"/>
  <c r="F245" i="9" s="1"/>
  <c r="E257" i="19" s="1"/>
  <c r="J203" i="9"/>
  <c r="J244" i="9" s="1"/>
  <c r="I256" i="19" s="1"/>
  <c r="D158" i="9"/>
  <c r="D203" i="9" s="1"/>
  <c r="D244" i="9" s="1"/>
  <c r="C256" i="19" s="1"/>
  <c r="H202" i="9"/>
  <c r="H243" i="9" s="1"/>
  <c r="G255" i="19" s="1"/>
  <c r="L201" i="9"/>
  <c r="L242" i="9" s="1"/>
  <c r="K254" i="19" s="1"/>
  <c r="F156" i="9"/>
  <c r="F201" i="9" s="1"/>
  <c r="F242" i="9" s="1"/>
  <c r="E254" i="19" s="1"/>
  <c r="J200" i="9"/>
  <c r="J241" i="9" s="1"/>
  <c r="I253" i="19" s="1"/>
  <c r="E155" i="9"/>
  <c r="E200" i="9" s="1"/>
  <c r="E241" i="9" s="1"/>
  <c r="D253" i="19" s="1"/>
  <c r="H199" i="9"/>
  <c r="H240" i="9" s="1"/>
  <c r="G252" i="19" s="1"/>
  <c r="L198" i="9"/>
  <c r="L239" i="9" s="1"/>
  <c r="K251" i="19" s="1"/>
  <c r="G198" i="9"/>
  <c r="G239" i="9" s="1"/>
  <c r="F251" i="19" s="1"/>
  <c r="J197" i="9"/>
  <c r="J238" i="9" s="1"/>
  <c r="I250" i="19" s="1"/>
  <c r="E152" i="9"/>
  <c r="E197" i="9" s="1"/>
  <c r="E238" i="9" s="1"/>
  <c r="D250" i="19" s="1"/>
  <c r="D151" i="9"/>
  <c r="E186" i="9"/>
  <c r="E231" i="9" s="1"/>
  <c r="E272" i="9" s="1"/>
  <c r="D284" i="19" s="1"/>
  <c r="G229" i="9"/>
  <c r="G270" i="9" s="1"/>
  <c r="F282" i="19" s="1"/>
  <c r="K225" i="9"/>
  <c r="K266" i="9" s="1"/>
  <c r="J278" i="19" s="1"/>
  <c r="D179" i="9"/>
  <c r="D224" i="9" s="1"/>
  <c r="D265" i="9" s="1"/>
  <c r="C277" i="19" s="1"/>
  <c r="F177" i="9"/>
  <c r="F222" i="9" s="1"/>
  <c r="F263" i="9" s="1"/>
  <c r="E275" i="19" s="1"/>
  <c r="H220" i="9"/>
  <c r="H261" i="9" s="1"/>
  <c r="G273" i="19" s="1"/>
  <c r="J218" i="9"/>
  <c r="J259" i="9" s="1"/>
  <c r="I271" i="19" s="1"/>
  <c r="L216" i="9"/>
  <c r="L257" i="9" s="1"/>
  <c r="K269" i="19" s="1"/>
  <c r="E170" i="9"/>
  <c r="E215" i="9" s="1"/>
  <c r="E256" i="9" s="1"/>
  <c r="D268" i="19" s="1"/>
  <c r="G213" i="9"/>
  <c r="G254" i="9" s="1"/>
  <c r="F266" i="19" s="1"/>
  <c r="I211" i="9"/>
  <c r="I252" i="9" s="1"/>
  <c r="H264" i="19" s="1"/>
  <c r="K209" i="9"/>
  <c r="K250" i="9" s="1"/>
  <c r="J262" i="19" s="1"/>
  <c r="D163" i="9"/>
  <c r="D208" i="9" s="1"/>
  <c r="D249" i="9" s="1"/>
  <c r="C261" i="19" s="1"/>
  <c r="F161" i="9"/>
  <c r="F206" i="9" s="1"/>
  <c r="F247" i="9" s="1"/>
  <c r="E259" i="19" s="1"/>
  <c r="H204" i="9"/>
  <c r="H245" i="9" s="1"/>
  <c r="G257" i="19" s="1"/>
  <c r="J202" i="9"/>
  <c r="J243" i="9" s="1"/>
  <c r="I255" i="19" s="1"/>
  <c r="E154" i="9"/>
  <c r="E199" i="9" s="1"/>
  <c r="E240" i="9" s="1"/>
  <c r="D252" i="19" s="1"/>
  <c r="G197" i="9"/>
  <c r="G238" i="9" s="1"/>
  <c r="F250" i="19" s="1"/>
  <c r="K231" i="9"/>
  <c r="K272" i="9" s="1"/>
  <c r="J284" i="19" s="1"/>
  <c r="F186" i="9"/>
  <c r="F231" i="9" s="1"/>
  <c r="F272" i="9" s="1"/>
  <c r="E284" i="19" s="1"/>
  <c r="I230" i="9"/>
  <c r="I271" i="9" s="1"/>
  <c r="H283" i="19" s="1"/>
  <c r="D185" i="9"/>
  <c r="D230" i="9" s="1"/>
  <c r="D271" i="9" s="1"/>
  <c r="C283" i="19" s="1"/>
  <c r="H229" i="9"/>
  <c r="H270" i="9" s="1"/>
  <c r="G282" i="19" s="1"/>
  <c r="K228" i="9"/>
  <c r="K269" i="9" s="1"/>
  <c r="J281" i="19" s="1"/>
  <c r="F183" i="9"/>
  <c r="F228" i="9" s="1"/>
  <c r="F269" i="9" s="1"/>
  <c r="E281" i="19" s="1"/>
  <c r="J227" i="9"/>
  <c r="J268" i="9" s="1"/>
  <c r="I280" i="19" s="1"/>
  <c r="D182" i="9"/>
  <c r="D227" i="9" s="1"/>
  <c r="D268" i="9" s="1"/>
  <c r="C280" i="19" s="1"/>
  <c r="H226" i="9"/>
  <c r="H267" i="9" s="1"/>
  <c r="G279" i="19" s="1"/>
  <c r="L225" i="9"/>
  <c r="L266" i="9" s="1"/>
  <c r="K278" i="19" s="1"/>
  <c r="F180" i="9"/>
  <c r="F225" i="9" s="1"/>
  <c r="F266" i="9" s="1"/>
  <c r="E278" i="19" s="1"/>
  <c r="J224" i="9"/>
  <c r="J265" i="9" s="1"/>
  <c r="I277" i="19" s="1"/>
  <c r="E179" i="9"/>
  <c r="E224" i="9" s="1"/>
  <c r="E265" i="9" s="1"/>
  <c r="D277" i="19" s="1"/>
  <c r="H223" i="9"/>
  <c r="H264" i="9" s="1"/>
  <c r="G276" i="19" s="1"/>
  <c r="L222" i="9"/>
  <c r="L263" i="9" s="1"/>
  <c r="K275" i="19" s="1"/>
  <c r="G222" i="9"/>
  <c r="G263" i="9" s="1"/>
  <c r="F275" i="19" s="1"/>
  <c r="J221" i="9"/>
  <c r="J262" i="9" s="1"/>
  <c r="I274" i="19" s="1"/>
  <c r="E176" i="9"/>
  <c r="E221" i="9" s="1"/>
  <c r="E262" i="9" s="1"/>
  <c r="D274" i="19" s="1"/>
  <c r="I220" i="9"/>
  <c r="I261" i="9" s="1"/>
  <c r="H273" i="19" s="1"/>
  <c r="L219" i="9"/>
  <c r="L260" i="9" s="1"/>
  <c r="K272" i="19" s="1"/>
  <c r="G219" i="9"/>
  <c r="G260" i="9" s="1"/>
  <c r="F272" i="19" s="1"/>
  <c r="K218" i="9"/>
  <c r="K259" i="9" s="1"/>
  <c r="J271" i="19" s="1"/>
  <c r="E173" i="9"/>
  <c r="E218" i="9" s="1"/>
  <c r="E259" i="9" s="1"/>
  <c r="D271" i="19" s="1"/>
  <c r="I217" i="9"/>
  <c r="I258" i="9" s="1"/>
  <c r="H270" i="19" s="1"/>
  <c r="D172" i="9"/>
  <c r="D217" i="9" s="1"/>
  <c r="D258" i="9" s="1"/>
  <c r="C270" i="19" s="1"/>
  <c r="G216" i="9"/>
  <c r="G257" i="9" s="1"/>
  <c r="F269" i="19" s="1"/>
  <c r="K215" i="9"/>
  <c r="K256" i="9" s="1"/>
  <c r="J268" i="19" s="1"/>
  <c r="F170" i="9"/>
  <c r="F215" i="9" s="1"/>
  <c r="F256" i="9" s="1"/>
  <c r="E268" i="19" s="1"/>
  <c r="I214" i="9"/>
  <c r="I255" i="9" s="1"/>
  <c r="H267" i="19" s="1"/>
  <c r="D169" i="9"/>
  <c r="D214" i="9" s="1"/>
  <c r="D255" i="9" s="1"/>
  <c r="C267" i="19" s="1"/>
  <c r="H213" i="9"/>
  <c r="H254" i="9" s="1"/>
  <c r="G266" i="19" s="1"/>
  <c r="K212" i="9"/>
  <c r="K253" i="9" s="1"/>
  <c r="J265" i="19" s="1"/>
  <c r="F167" i="9"/>
  <c r="F212" i="9" s="1"/>
  <c r="F253" i="9" s="1"/>
  <c r="E265" i="19" s="1"/>
  <c r="J211" i="9"/>
  <c r="J252" i="9" s="1"/>
  <c r="I264" i="19" s="1"/>
  <c r="D166" i="9"/>
  <c r="D211" i="9" s="1"/>
  <c r="D252" i="9" s="1"/>
  <c r="C264" i="19" s="1"/>
  <c r="H210" i="9"/>
  <c r="H251" i="9" s="1"/>
  <c r="G263" i="19" s="1"/>
  <c r="L209" i="9"/>
  <c r="L250" i="9" s="1"/>
  <c r="K262" i="19" s="1"/>
  <c r="F164" i="9"/>
  <c r="F209" i="9" s="1"/>
  <c r="F250" i="9" s="1"/>
  <c r="E262" i="19" s="1"/>
  <c r="E163" i="9"/>
  <c r="E208" i="9" s="1"/>
  <c r="E249" i="9" s="1"/>
  <c r="D261" i="19" s="1"/>
  <c r="H207" i="9"/>
  <c r="H248" i="9" s="1"/>
  <c r="G260" i="19" s="1"/>
  <c r="L206" i="9"/>
  <c r="L247" i="9" s="1"/>
  <c r="K259" i="19" s="1"/>
  <c r="G206" i="9"/>
  <c r="G247" i="9" s="1"/>
  <c r="F259" i="19" s="1"/>
  <c r="J205" i="9"/>
  <c r="J246" i="9" s="1"/>
  <c r="I258" i="19" s="1"/>
  <c r="E160" i="9"/>
  <c r="E205" i="9" s="1"/>
  <c r="E246" i="9" s="1"/>
  <c r="D258" i="19" s="1"/>
  <c r="I204" i="9"/>
  <c r="I245" i="9" s="1"/>
  <c r="H257" i="19" s="1"/>
  <c r="L203" i="9"/>
  <c r="L244" i="9" s="1"/>
  <c r="K256" i="19" s="1"/>
  <c r="G203" i="9"/>
  <c r="G244" i="9" s="1"/>
  <c r="F256" i="19" s="1"/>
  <c r="K202" i="9"/>
  <c r="K243" i="9" s="1"/>
  <c r="J255" i="19" s="1"/>
  <c r="E157" i="9"/>
  <c r="E202" i="9" s="1"/>
  <c r="E243" i="9" s="1"/>
  <c r="D255" i="19" s="1"/>
  <c r="I201" i="9"/>
  <c r="I242" i="9" s="1"/>
  <c r="H254" i="19" s="1"/>
  <c r="D156" i="9"/>
  <c r="D201" i="9" s="1"/>
  <c r="D242" i="9" s="1"/>
  <c r="C254" i="19" s="1"/>
  <c r="G200" i="9"/>
  <c r="G241" i="9" s="1"/>
  <c r="F253" i="19" s="1"/>
  <c r="K199" i="9"/>
  <c r="K240" i="9" s="1"/>
  <c r="J252" i="19" s="1"/>
  <c r="F154" i="9"/>
  <c r="F199" i="9" s="1"/>
  <c r="F240" i="9" s="1"/>
  <c r="E252" i="19" s="1"/>
  <c r="I198" i="9"/>
  <c r="I239" i="9" s="1"/>
  <c r="H251" i="19" s="1"/>
  <c r="D153" i="9"/>
  <c r="D198" i="9" s="1"/>
  <c r="D239" i="9" s="1"/>
  <c r="C251" i="19" s="1"/>
  <c r="H197" i="9"/>
  <c r="H238" i="9" s="1"/>
  <c r="G250" i="19" s="1"/>
  <c r="J230" i="9"/>
  <c r="J271" i="9" s="1"/>
  <c r="I283" i="19" s="1"/>
  <c r="L228" i="9"/>
  <c r="L269" i="9" s="1"/>
  <c r="K281" i="19" s="1"/>
  <c r="E182" i="9"/>
  <c r="E227" i="9" s="1"/>
  <c r="E268" i="9" s="1"/>
  <c r="D280" i="19" s="1"/>
  <c r="G225" i="9"/>
  <c r="G266" i="9" s="1"/>
  <c r="F278" i="19" s="1"/>
  <c r="I223" i="9"/>
  <c r="I264" i="9" s="1"/>
  <c r="H276" i="19" s="1"/>
  <c r="D175" i="9"/>
  <c r="D220" i="9" s="1"/>
  <c r="D261" i="9" s="1"/>
  <c r="C273" i="19" s="1"/>
  <c r="F173" i="9"/>
  <c r="F218" i="9" s="1"/>
  <c r="F259" i="9" s="1"/>
  <c r="E271" i="19" s="1"/>
  <c r="H216" i="9"/>
  <c r="H257" i="9" s="1"/>
  <c r="G269" i="19" s="1"/>
  <c r="L212" i="9"/>
  <c r="L253" i="9" s="1"/>
  <c r="K265" i="19" s="1"/>
  <c r="E166" i="9"/>
  <c r="E211" i="9" s="1"/>
  <c r="E252" i="9" s="1"/>
  <c r="D264" i="19" s="1"/>
  <c r="K205" i="9"/>
  <c r="K246" i="9" s="1"/>
  <c r="J258" i="19" s="1"/>
  <c r="D159" i="9"/>
  <c r="D204" i="9" s="1"/>
  <c r="D245" i="9" s="1"/>
  <c r="C257" i="19" s="1"/>
  <c r="F157" i="9"/>
  <c r="F202" i="9" s="1"/>
  <c r="F243" i="9" s="1"/>
  <c r="E255" i="19" s="1"/>
  <c r="H200" i="9"/>
  <c r="H241" i="9" s="1"/>
  <c r="G253" i="19" s="1"/>
  <c r="J198" i="9"/>
  <c r="J239" i="9" s="1"/>
  <c r="I251" i="19" s="1"/>
  <c r="D186" i="9"/>
  <c r="D231" i="9" s="1"/>
  <c r="D272" i="9" s="1"/>
  <c r="C284" i="19" s="1"/>
  <c r="H230" i="9"/>
  <c r="H271" i="9" s="1"/>
  <c r="G283" i="19" s="1"/>
  <c r="L229" i="9"/>
  <c r="L270" i="9" s="1"/>
  <c r="K282" i="19" s="1"/>
  <c r="F184" i="9"/>
  <c r="F229" i="9" s="1"/>
  <c r="F270" i="9" s="1"/>
  <c r="E282" i="19" s="1"/>
  <c r="J228" i="9"/>
  <c r="J269" i="9" s="1"/>
  <c r="I281" i="19" s="1"/>
  <c r="E183" i="9"/>
  <c r="E228" i="9" s="1"/>
  <c r="E269" i="9" s="1"/>
  <c r="D281" i="19" s="1"/>
  <c r="H227" i="9"/>
  <c r="H268" i="9" s="1"/>
  <c r="G280" i="19" s="1"/>
  <c r="L226" i="9"/>
  <c r="L267" i="9" s="1"/>
  <c r="K279" i="19" s="1"/>
  <c r="G226" i="9"/>
  <c r="G267" i="9" s="1"/>
  <c r="F279" i="19" s="1"/>
  <c r="J225" i="9"/>
  <c r="J266" i="9" s="1"/>
  <c r="I278" i="19" s="1"/>
  <c r="E180" i="9"/>
  <c r="E225" i="9" s="1"/>
  <c r="E266" i="9" s="1"/>
  <c r="D278" i="19" s="1"/>
  <c r="I224" i="9"/>
  <c r="I265" i="9" s="1"/>
  <c r="H277" i="19" s="1"/>
  <c r="G223" i="9"/>
  <c r="G264" i="9" s="1"/>
  <c r="F276" i="19" s="1"/>
  <c r="K222" i="9"/>
  <c r="K263" i="9" s="1"/>
  <c r="J275" i="19" s="1"/>
  <c r="E177" i="9"/>
  <c r="E222" i="9" s="1"/>
  <c r="E263" i="9" s="1"/>
  <c r="D275" i="19" s="1"/>
  <c r="I221" i="9"/>
  <c r="I262" i="9" s="1"/>
  <c r="H274" i="19" s="1"/>
  <c r="D176" i="9"/>
  <c r="D221" i="9" s="1"/>
  <c r="D262" i="9" s="1"/>
  <c r="C274" i="19" s="1"/>
  <c r="G220" i="9"/>
  <c r="G261" i="9" s="1"/>
  <c r="F273" i="19" s="1"/>
  <c r="K219" i="9"/>
  <c r="K260" i="9" s="1"/>
  <c r="J272" i="19" s="1"/>
  <c r="F174" i="9"/>
  <c r="F219" i="9" s="1"/>
  <c r="F260" i="9" s="1"/>
  <c r="E272" i="19" s="1"/>
  <c r="I218" i="9"/>
  <c r="I259" i="9" s="1"/>
  <c r="H271" i="19" s="1"/>
  <c r="D173" i="9"/>
  <c r="D218" i="9" s="1"/>
  <c r="D259" i="9" s="1"/>
  <c r="C271" i="19" s="1"/>
  <c r="H217" i="9"/>
  <c r="H258" i="9" s="1"/>
  <c r="G270" i="19" s="1"/>
  <c r="K216" i="9"/>
  <c r="K257" i="9" s="1"/>
  <c r="J269" i="19" s="1"/>
  <c r="F171" i="9"/>
  <c r="F216" i="9" s="1"/>
  <c r="F257" i="9" s="1"/>
  <c r="E269" i="19" s="1"/>
  <c r="J215" i="9"/>
  <c r="J256" i="9" s="1"/>
  <c r="I268" i="19" s="1"/>
  <c r="D170" i="9"/>
  <c r="D215" i="9" s="1"/>
  <c r="D256" i="9" s="1"/>
  <c r="C268" i="19" s="1"/>
  <c r="H214" i="9"/>
  <c r="H255" i="9" s="1"/>
  <c r="G267" i="19" s="1"/>
  <c r="L213" i="9"/>
  <c r="L254" i="9" s="1"/>
  <c r="K266" i="19" s="1"/>
  <c r="F168" i="9"/>
  <c r="F213" i="9" s="1"/>
  <c r="F254" i="9" s="1"/>
  <c r="E266" i="19" s="1"/>
  <c r="J212" i="9"/>
  <c r="J253" i="9" s="1"/>
  <c r="I265" i="19" s="1"/>
  <c r="E167" i="9"/>
  <c r="E212" i="9" s="1"/>
  <c r="E253" i="9" s="1"/>
  <c r="D265" i="19" s="1"/>
  <c r="H211" i="9"/>
  <c r="H252" i="9" s="1"/>
  <c r="G264" i="19" s="1"/>
  <c r="L210" i="9"/>
  <c r="L251" i="9" s="1"/>
  <c r="K263" i="19" s="1"/>
  <c r="G210" i="9"/>
  <c r="G251" i="9" s="1"/>
  <c r="F263" i="19" s="1"/>
  <c r="J209" i="9"/>
  <c r="J250" i="9" s="1"/>
  <c r="I262" i="19" s="1"/>
  <c r="E164" i="9"/>
  <c r="E209" i="9" s="1"/>
  <c r="E250" i="9" s="1"/>
  <c r="D262" i="19" s="1"/>
  <c r="L207" i="9"/>
  <c r="L248" i="9" s="1"/>
  <c r="K260" i="19" s="1"/>
  <c r="G207" i="9"/>
  <c r="G248" i="9" s="1"/>
  <c r="F260" i="19" s="1"/>
  <c r="K206" i="9"/>
  <c r="K247" i="9" s="1"/>
  <c r="J259" i="19" s="1"/>
  <c r="E161" i="9"/>
  <c r="E206" i="9" s="1"/>
  <c r="E247" i="9" s="1"/>
  <c r="D259" i="19" s="1"/>
  <c r="I205" i="9"/>
  <c r="I246" i="9" s="1"/>
  <c r="H258" i="19" s="1"/>
  <c r="D160" i="9"/>
  <c r="D205" i="9" s="1"/>
  <c r="D246" i="9" s="1"/>
  <c r="C258" i="19" s="1"/>
  <c r="G204" i="9"/>
  <c r="G245" i="9" s="1"/>
  <c r="F257" i="19" s="1"/>
  <c r="K203" i="9"/>
  <c r="K244" i="9" s="1"/>
  <c r="J256" i="19" s="1"/>
  <c r="F158" i="9"/>
  <c r="F203" i="9" s="1"/>
  <c r="F244" i="9" s="1"/>
  <c r="E256" i="19" s="1"/>
  <c r="I202" i="9"/>
  <c r="I243" i="9" s="1"/>
  <c r="H255" i="19" s="1"/>
  <c r="D157" i="9"/>
  <c r="D202" i="9" s="1"/>
  <c r="D243" i="9" s="1"/>
  <c r="C255" i="19" s="1"/>
  <c r="H201" i="9"/>
  <c r="H242" i="9" s="1"/>
  <c r="G254" i="19" s="1"/>
  <c r="K200" i="9"/>
  <c r="K241" i="9" s="1"/>
  <c r="J253" i="19" s="1"/>
  <c r="F155" i="9"/>
  <c r="F200" i="9" s="1"/>
  <c r="F241" i="9" s="1"/>
  <c r="E253" i="19" s="1"/>
  <c r="J199" i="9"/>
  <c r="J240" i="9" s="1"/>
  <c r="I252" i="19" s="1"/>
  <c r="D154" i="9"/>
  <c r="D199" i="9" s="1"/>
  <c r="D240" i="9" s="1"/>
  <c r="C252" i="19" s="1"/>
  <c r="H198" i="9"/>
  <c r="H239" i="9" s="1"/>
  <c r="G251" i="19" s="1"/>
  <c r="L197" i="9"/>
  <c r="L238" i="9" s="1"/>
  <c r="K250" i="19" s="1"/>
  <c r="F152" i="9"/>
  <c r="F197" i="9" s="1"/>
  <c r="F238" i="9" s="1"/>
  <c r="E250" i="19" s="1"/>
  <c r="F181" i="9"/>
  <c r="F226" i="9" s="1"/>
  <c r="F267" i="9" s="1"/>
  <c r="E279" i="19" s="1"/>
  <c r="E174" i="9"/>
  <c r="E219" i="9" s="1"/>
  <c r="E260" i="9" s="1"/>
  <c r="D272" i="19" s="1"/>
  <c r="D167" i="9"/>
  <c r="D212" i="9" s="1"/>
  <c r="D253" i="9" s="1"/>
  <c r="C265" i="19" s="1"/>
  <c r="K197" i="9"/>
  <c r="K238" i="9" s="1"/>
  <c r="J250" i="19" s="1"/>
  <c r="K230" i="9"/>
  <c r="K271" i="9" s="1"/>
  <c r="J283" i="19" s="1"/>
  <c r="G228" i="9"/>
  <c r="G269" i="9" s="1"/>
  <c r="F281" i="19" s="1"/>
  <c r="D181" i="9"/>
  <c r="D226" i="9" s="1"/>
  <c r="D267" i="9" s="1"/>
  <c r="C279" i="19" s="1"/>
  <c r="J223" i="9"/>
  <c r="J264" i="9" s="1"/>
  <c r="I276" i="19" s="1"/>
  <c r="F176" i="9"/>
  <c r="F221" i="9" s="1"/>
  <c r="F262" i="9" s="1"/>
  <c r="E274" i="19" s="1"/>
  <c r="L218" i="9"/>
  <c r="L259" i="9" s="1"/>
  <c r="K271" i="19" s="1"/>
  <c r="I216" i="9"/>
  <c r="I257" i="9" s="1"/>
  <c r="H269" i="19" s="1"/>
  <c r="E169" i="9"/>
  <c r="E214" i="9" s="1"/>
  <c r="E255" i="9" s="1"/>
  <c r="D267" i="19" s="1"/>
  <c r="H209" i="9"/>
  <c r="H250" i="9" s="1"/>
  <c r="G262" i="19" s="1"/>
  <c r="D162" i="9"/>
  <c r="D207" i="9" s="1"/>
  <c r="D248" i="9" s="1"/>
  <c r="C260" i="19" s="1"/>
  <c r="J204" i="9"/>
  <c r="J245" i="9" s="1"/>
  <c r="I257" i="19" s="1"/>
  <c r="G202" i="9"/>
  <c r="G243" i="9" s="1"/>
  <c r="F255" i="19" s="1"/>
  <c r="I197" i="9"/>
  <c r="I238" i="9" s="1"/>
  <c r="H250" i="19" s="1"/>
  <c r="K229" i="9"/>
  <c r="K270" i="9" s="1"/>
  <c r="J282" i="19" s="1"/>
  <c r="J222" i="9"/>
  <c r="J263" i="9" s="1"/>
  <c r="I275" i="19" s="1"/>
  <c r="I215" i="9"/>
  <c r="I256" i="9" s="1"/>
  <c r="H268" i="19" s="1"/>
  <c r="H208" i="9"/>
  <c r="H249" i="9" s="1"/>
  <c r="G261" i="19" s="1"/>
  <c r="L231" i="9"/>
  <c r="L272" i="9" s="1"/>
  <c r="K284" i="19" s="1"/>
  <c r="I229" i="9"/>
  <c r="I270" i="9" s="1"/>
  <c r="H282" i="19" s="1"/>
  <c r="F182" i="9"/>
  <c r="F227" i="9" s="1"/>
  <c r="F268" i="9" s="1"/>
  <c r="E280" i="19" s="1"/>
  <c r="K224" i="9"/>
  <c r="K265" i="9" s="1"/>
  <c r="J277" i="19" s="1"/>
  <c r="H222" i="9"/>
  <c r="H263" i="9" s="1"/>
  <c r="G275" i="19" s="1"/>
  <c r="E175" i="9"/>
  <c r="E220" i="9" s="1"/>
  <c r="E261" i="9" s="1"/>
  <c r="D273" i="19" s="1"/>
  <c r="J217" i="9"/>
  <c r="J258" i="9" s="1"/>
  <c r="I270" i="19" s="1"/>
  <c r="G215" i="9"/>
  <c r="G256" i="9" s="1"/>
  <c r="F268" i="19" s="1"/>
  <c r="D168" i="9"/>
  <c r="D213" i="9" s="1"/>
  <c r="D254" i="9" s="1"/>
  <c r="C266" i="19" s="1"/>
  <c r="I210" i="9"/>
  <c r="I251" i="9" s="1"/>
  <c r="H263" i="19" s="1"/>
  <c r="F163" i="9"/>
  <c r="F208" i="9" s="1"/>
  <c r="F249" i="9" s="1"/>
  <c r="E261" i="19" s="1"/>
  <c r="L205" i="9"/>
  <c r="L246" i="9" s="1"/>
  <c r="K258" i="19" s="1"/>
  <c r="H203" i="9"/>
  <c r="H244" i="9" s="1"/>
  <c r="G256" i="19" s="1"/>
  <c r="E156" i="9"/>
  <c r="E201" i="9" s="1"/>
  <c r="E242" i="9" s="1"/>
  <c r="D254" i="19" s="1"/>
  <c r="K198" i="9"/>
  <c r="K239" i="9" s="1"/>
  <c r="J251" i="19" s="1"/>
  <c r="D183" i="9"/>
  <c r="D228" i="9" s="1"/>
  <c r="D269" i="9" s="1"/>
  <c r="C281" i="19" s="1"/>
  <c r="L220" i="9"/>
  <c r="L261" i="9" s="1"/>
  <c r="K273" i="19" s="1"/>
  <c r="K213" i="9"/>
  <c r="K254" i="9" s="1"/>
  <c r="J266" i="19" s="1"/>
  <c r="J206" i="9"/>
  <c r="J247" i="9" s="1"/>
  <c r="I259" i="19" s="1"/>
  <c r="I199" i="9"/>
  <c r="I240" i="9" s="1"/>
  <c r="H252" i="19" s="1"/>
  <c r="G231" i="9"/>
  <c r="G272" i="9" s="1"/>
  <c r="F284" i="19" s="1"/>
  <c r="D184" i="9"/>
  <c r="D229" i="9" s="1"/>
  <c r="D270" i="9" s="1"/>
  <c r="C282" i="19" s="1"/>
  <c r="I226" i="9"/>
  <c r="I267" i="9" s="1"/>
  <c r="H279" i="19" s="1"/>
  <c r="F179" i="9"/>
  <c r="F224" i="9" s="1"/>
  <c r="F265" i="9" s="1"/>
  <c r="E277" i="19" s="1"/>
  <c r="L221" i="9"/>
  <c r="L262" i="9" s="1"/>
  <c r="K274" i="19" s="1"/>
  <c r="H219" i="9"/>
  <c r="H260" i="9" s="1"/>
  <c r="G272" i="19" s="1"/>
  <c r="E172" i="9"/>
  <c r="E217" i="9" s="1"/>
  <c r="E258" i="9" s="1"/>
  <c r="D270" i="19" s="1"/>
  <c r="G212" i="9"/>
  <c r="G253" i="9" s="1"/>
  <c r="F265" i="19" s="1"/>
  <c r="D165" i="9"/>
  <c r="D210" i="9" s="1"/>
  <c r="D251" i="9" s="1"/>
  <c r="C263" i="19" s="1"/>
  <c r="J207" i="9"/>
  <c r="J248" i="9" s="1"/>
  <c r="I260" i="19" s="1"/>
  <c r="F160" i="9"/>
  <c r="F205" i="9" s="1"/>
  <c r="F246" i="9" s="1"/>
  <c r="E258" i="19" s="1"/>
  <c r="L202" i="9"/>
  <c r="L243" i="9" s="1"/>
  <c r="K255" i="19" s="1"/>
  <c r="I200" i="9"/>
  <c r="I241" i="9" s="1"/>
  <c r="H253" i="19" s="1"/>
  <c r="E153" i="9"/>
  <c r="E198" i="9" s="1"/>
  <c r="E239" i="9" s="1"/>
  <c r="D251" i="19" s="1"/>
  <c r="D178" i="9"/>
  <c r="D223" i="9" s="1"/>
  <c r="D264" i="9" s="1"/>
  <c r="C276" i="19" s="1"/>
  <c r="I213" i="9"/>
  <c r="I254" i="9" s="1"/>
  <c r="H266" i="19" s="1"/>
  <c r="E159" i="9"/>
  <c r="E204" i="9" s="1"/>
  <c r="E245" i="9" s="1"/>
  <c r="D257" i="19" s="1"/>
  <c r="F165" i="9"/>
  <c r="F210" i="9" s="1"/>
  <c r="F251" i="9" s="1"/>
  <c r="E263" i="19" s="1"/>
  <c r="K227" i="9"/>
  <c r="K268" i="9" s="1"/>
  <c r="J280" i="19" s="1"/>
  <c r="G218" i="9"/>
  <c r="G259" i="9" s="1"/>
  <c r="F271" i="19" s="1"/>
  <c r="K208" i="9"/>
  <c r="K249" i="9" s="1"/>
  <c r="J261" i="19" s="1"/>
  <c r="G199" i="9"/>
  <c r="G240" i="9" s="1"/>
  <c r="F252" i="19" s="1"/>
  <c r="I231" i="9"/>
  <c r="I272" i="9" s="1"/>
  <c r="H284" i="19" s="1"/>
  <c r="E158" i="9"/>
  <c r="E203" i="9" s="1"/>
  <c r="E244" i="9" s="1"/>
  <c r="D256" i="19" s="1"/>
  <c r="H225" i="9"/>
  <c r="H266" i="9" s="1"/>
  <c r="G278" i="19" s="1"/>
  <c r="L215" i="9"/>
  <c r="L256" i="9" s="1"/>
  <c r="K268" i="19" s="1"/>
  <c r="H206" i="9"/>
  <c r="H247" i="9" s="1"/>
  <c r="G259" i="19" s="1"/>
  <c r="D152" i="9"/>
  <c r="D197" i="9" s="1"/>
  <c r="D238" i="9" s="1"/>
  <c r="C250" i="19" s="1"/>
  <c r="G217" i="9"/>
  <c r="G258" i="9" s="1"/>
  <c r="F270" i="19" s="1"/>
  <c r="J201" i="9"/>
  <c r="J242" i="9" s="1"/>
  <c r="I254" i="19" s="1"/>
  <c r="E185" i="9"/>
  <c r="E230" i="9" s="1"/>
  <c r="E271" i="9" s="1"/>
  <c r="D283" i="19" s="1"/>
  <c r="F166" i="9"/>
  <c r="F211" i="9" s="1"/>
  <c r="F252" i="9" s="1"/>
  <c r="E264" i="19" s="1"/>
  <c r="L205" i="11"/>
  <c r="L245" i="11" s="1"/>
  <c r="K297" i="19" s="1"/>
  <c r="I229" i="11"/>
  <c r="I269" i="11" s="1"/>
  <c r="H321" i="19" s="1"/>
  <c r="E185" i="11"/>
  <c r="E229" i="11" s="1"/>
  <c r="E269" i="11" s="1"/>
  <c r="D321" i="19" s="1"/>
  <c r="F184" i="11"/>
  <c r="F228" i="11" s="1"/>
  <c r="F268" i="11" s="1"/>
  <c r="E320" i="19" s="1"/>
  <c r="K227" i="11"/>
  <c r="K267" i="11" s="1"/>
  <c r="J319" i="19" s="1"/>
  <c r="G227" i="11"/>
  <c r="G267" i="11" s="1"/>
  <c r="F319" i="19" s="1"/>
  <c r="L226" i="11"/>
  <c r="L266" i="11" s="1"/>
  <c r="K318" i="19" s="1"/>
  <c r="H226" i="11"/>
  <c r="H266" i="11" s="1"/>
  <c r="G318" i="19" s="1"/>
  <c r="D182" i="11"/>
  <c r="D226" i="11" s="1"/>
  <c r="D266" i="11" s="1"/>
  <c r="C318" i="19" s="1"/>
  <c r="L229" i="11"/>
  <c r="L269" i="11" s="1"/>
  <c r="K321" i="19" s="1"/>
  <c r="G229" i="11"/>
  <c r="G269" i="11" s="1"/>
  <c r="F321" i="19" s="1"/>
  <c r="K228" i="11"/>
  <c r="K268" i="11" s="1"/>
  <c r="J320" i="19" s="1"/>
  <c r="E184" i="11"/>
  <c r="E228" i="11" s="1"/>
  <c r="E268" i="11" s="1"/>
  <c r="D320" i="19" s="1"/>
  <c r="I227" i="11"/>
  <c r="I267" i="11" s="1"/>
  <c r="H319" i="19" s="1"/>
  <c r="D183" i="11"/>
  <c r="D227" i="11" s="1"/>
  <c r="D267" i="11" s="1"/>
  <c r="C319" i="19" s="1"/>
  <c r="G226" i="11"/>
  <c r="G266" i="11" s="1"/>
  <c r="F318" i="19" s="1"/>
  <c r="K225" i="11"/>
  <c r="K265" i="11" s="1"/>
  <c r="J317" i="19" s="1"/>
  <c r="G225" i="11"/>
  <c r="G265" i="11" s="1"/>
  <c r="F317" i="19" s="1"/>
  <c r="H224" i="11"/>
  <c r="H264" i="11" s="1"/>
  <c r="G316" i="19" s="1"/>
  <c r="D180" i="11"/>
  <c r="D224" i="11" s="1"/>
  <c r="D264" i="11" s="1"/>
  <c r="C316" i="19" s="1"/>
  <c r="I223" i="11"/>
  <c r="I263" i="11" s="1"/>
  <c r="H315" i="19" s="1"/>
  <c r="E179" i="11"/>
  <c r="E223" i="11" s="1"/>
  <c r="E263" i="11" s="1"/>
  <c r="D315" i="19" s="1"/>
  <c r="J222" i="11"/>
  <c r="J262" i="11" s="1"/>
  <c r="I314" i="19" s="1"/>
  <c r="E178" i="11"/>
  <c r="E222" i="11" s="1"/>
  <c r="E262" i="11" s="1"/>
  <c r="D314" i="19" s="1"/>
  <c r="J221" i="11"/>
  <c r="J261" i="11" s="1"/>
  <c r="I313" i="19" s="1"/>
  <c r="F177" i="11"/>
  <c r="F221" i="11" s="1"/>
  <c r="F261" i="11" s="1"/>
  <c r="E313" i="19" s="1"/>
  <c r="K220" i="11"/>
  <c r="K260" i="11" s="1"/>
  <c r="J312" i="19" s="1"/>
  <c r="L219" i="11"/>
  <c r="L259" i="11" s="1"/>
  <c r="K311" i="19" s="1"/>
  <c r="H219" i="11"/>
  <c r="H259" i="11" s="1"/>
  <c r="G311" i="19" s="1"/>
  <c r="D175" i="11"/>
  <c r="D219" i="11" s="1"/>
  <c r="D259" i="11" s="1"/>
  <c r="C311" i="19" s="1"/>
  <c r="I218" i="11"/>
  <c r="I258" i="11" s="1"/>
  <c r="H310" i="19" s="1"/>
  <c r="E174" i="11"/>
  <c r="E218" i="11" s="1"/>
  <c r="E258" i="11" s="1"/>
  <c r="D310" i="19" s="1"/>
  <c r="J217" i="11"/>
  <c r="J257" i="11" s="1"/>
  <c r="I309" i="19" s="1"/>
  <c r="F173" i="11"/>
  <c r="F217" i="11" s="1"/>
  <c r="F257" i="11" s="1"/>
  <c r="E309" i="19" s="1"/>
  <c r="K216" i="11"/>
  <c r="K256" i="11" s="1"/>
  <c r="J308" i="19" s="1"/>
  <c r="L215" i="11"/>
  <c r="L255" i="11" s="1"/>
  <c r="K307" i="19" s="1"/>
  <c r="H215" i="11"/>
  <c r="H255" i="11" s="1"/>
  <c r="G307" i="19" s="1"/>
  <c r="D171" i="11"/>
  <c r="D215" i="11" s="1"/>
  <c r="D255" i="11" s="1"/>
  <c r="C307" i="19" s="1"/>
  <c r="I214" i="11"/>
  <c r="I254" i="11" s="1"/>
  <c r="H306" i="19" s="1"/>
  <c r="E170" i="11"/>
  <c r="E214" i="11" s="1"/>
  <c r="E254" i="11" s="1"/>
  <c r="D306" i="19" s="1"/>
  <c r="J213" i="11"/>
  <c r="J253" i="11" s="1"/>
  <c r="I305" i="19" s="1"/>
  <c r="F169" i="11"/>
  <c r="F213" i="11" s="1"/>
  <c r="F253" i="11" s="1"/>
  <c r="E305" i="19" s="1"/>
  <c r="K212" i="11"/>
  <c r="K252" i="11" s="1"/>
  <c r="J304" i="19" s="1"/>
  <c r="G212" i="11"/>
  <c r="G252" i="11" s="1"/>
  <c r="F304" i="19" s="1"/>
  <c r="H211" i="11"/>
  <c r="H251" i="11" s="1"/>
  <c r="G303" i="19" s="1"/>
  <c r="D167" i="11"/>
  <c r="D211" i="11" s="1"/>
  <c r="D251" i="11" s="1"/>
  <c r="C303" i="19" s="1"/>
  <c r="I210" i="11"/>
  <c r="I250" i="11" s="1"/>
  <c r="H302" i="19" s="1"/>
  <c r="E166" i="11"/>
  <c r="E210" i="11" s="1"/>
  <c r="E250" i="11" s="1"/>
  <c r="D302" i="19" s="1"/>
  <c r="J209" i="11"/>
  <c r="J249" i="11" s="1"/>
  <c r="I301" i="19" s="1"/>
  <c r="F165" i="11"/>
  <c r="F209" i="11" s="1"/>
  <c r="F249" i="11" s="1"/>
  <c r="E301" i="19" s="1"/>
  <c r="K208" i="11"/>
  <c r="K248" i="11" s="1"/>
  <c r="J300" i="19" s="1"/>
  <c r="G208" i="11"/>
  <c r="G248" i="11" s="1"/>
  <c r="F300" i="19" s="1"/>
  <c r="L207" i="11"/>
  <c r="L247" i="11" s="1"/>
  <c r="K299" i="19" s="1"/>
  <c r="H207" i="11"/>
  <c r="H247" i="11" s="1"/>
  <c r="G299" i="19" s="1"/>
  <c r="D163" i="11"/>
  <c r="D207" i="11" s="1"/>
  <c r="D247" i="11" s="1"/>
  <c r="C299" i="19" s="1"/>
  <c r="I206" i="11"/>
  <c r="I246" i="11" s="1"/>
  <c r="H298" i="19" s="1"/>
  <c r="E162" i="11"/>
  <c r="E206" i="11" s="1"/>
  <c r="E246" i="11" s="1"/>
  <c r="D298" i="19" s="1"/>
  <c r="I205" i="11"/>
  <c r="I245" i="11" s="1"/>
  <c r="H297" i="19" s="1"/>
  <c r="E161" i="11"/>
  <c r="E205" i="11" s="1"/>
  <c r="E245" i="11" s="1"/>
  <c r="D297" i="19" s="1"/>
  <c r="F160" i="11"/>
  <c r="F204" i="11" s="1"/>
  <c r="F244" i="11" s="1"/>
  <c r="E296" i="19" s="1"/>
  <c r="K203" i="11"/>
  <c r="K243" i="11" s="1"/>
  <c r="J295" i="19" s="1"/>
  <c r="G203" i="11"/>
  <c r="G243" i="11" s="1"/>
  <c r="F295" i="19" s="1"/>
  <c r="L202" i="11"/>
  <c r="L242" i="11" s="1"/>
  <c r="K294" i="19" s="1"/>
  <c r="H202" i="11"/>
  <c r="H242" i="11" s="1"/>
  <c r="G294" i="19" s="1"/>
  <c r="D158" i="11"/>
  <c r="D202" i="11" s="1"/>
  <c r="D242" i="11" s="1"/>
  <c r="C294" i="19" s="1"/>
  <c r="E157" i="11"/>
  <c r="E201" i="11" s="1"/>
  <c r="E241" i="11" s="1"/>
  <c r="D293" i="19" s="1"/>
  <c r="J200" i="11"/>
  <c r="J240" i="11" s="1"/>
  <c r="I292" i="19" s="1"/>
  <c r="F156" i="11"/>
  <c r="F200" i="11" s="1"/>
  <c r="F240" i="11" s="1"/>
  <c r="E292" i="19" s="1"/>
  <c r="K199" i="11"/>
  <c r="K239" i="11" s="1"/>
  <c r="J291" i="19" s="1"/>
  <c r="G199" i="11"/>
  <c r="G239" i="11" s="1"/>
  <c r="F291" i="19" s="1"/>
  <c r="L198" i="11"/>
  <c r="L238" i="11" s="1"/>
  <c r="K290" i="19" s="1"/>
  <c r="H198" i="11"/>
  <c r="H238" i="11" s="1"/>
  <c r="G290" i="19" s="1"/>
  <c r="D154" i="11"/>
  <c r="D198" i="11" s="1"/>
  <c r="D238" i="11" s="1"/>
  <c r="C290" i="19" s="1"/>
  <c r="I197" i="11"/>
  <c r="I237" i="11" s="1"/>
  <c r="H289" i="19" s="1"/>
  <c r="E153" i="11"/>
  <c r="E197" i="11" s="1"/>
  <c r="E237" i="11" s="1"/>
  <c r="D289" i="19" s="1"/>
  <c r="J196" i="11"/>
  <c r="J236" i="11" s="1"/>
  <c r="I288" i="19" s="1"/>
  <c r="F152" i="11"/>
  <c r="F196" i="11" s="1"/>
  <c r="F236" i="11" s="1"/>
  <c r="E288" i="19" s="1"/>
  <c r="K195" i="11"/>
  <c r="K235" i="11" s="1"/>
  <c r="J287" i="19" s="1"/>
  <c r="G195" i="11"/>
  <c r="G235" i="11" s="1"/>
  <c r="F287" i="19" s="1"/>
  <c r="J229" i="11"/>
  <c r="J269" i="11" s="1"/>
  <c r="I321" i="19" s="1"/>
  <c r="D185" i="11"/>
  <c r="D229" i="11" s="1"/>
  <c r="D269" i="11" s="1"/>
  <c r="C321" i="19" s="1"/>
  <c r="H228" i="11"/>
  <c r="H268" i="11" s="1"/>
  <c r="G320" i="19" s="1"/>
  <c r="L227" i="11"/>
  <c r="L267" i="11" s="1"/>
  <c r="K319" i="19" s="1"/>
  <c r="F183" i="11"/>
  <c r="F227" i="11" s="1"/>
  <c r="F267" i="11" s="1"/>
  <c r="E319" i="19" s="1"/>
  <c r="J226" i="11"/>
  <c r="J266" i="11" s="1"/>
  <c r="I318" i="19" s="1"/>
  <c r="E182" i="11"/>
  <c r="E226" i="11" s="1"/>
  <c r="E266" i="11" s="1"/>
  <c r="D318" i="19" s="1"/>
  <c r="I225" i="11"/>
  <c r="I265" i="11" s="1"/>
  <c r="H317" i="19" s="1"/>
  <c r="E181" i="11"/>
  <c r="E225" i="11" s="1"/>
  <c r="E265" i="11" s="1"/>
  <c r="D317" i="19" s="1"/>
  <c r="J224" i="11"/>
  <c r="J264" i="11" s="1"/>
  <c r="I316" i="19" s="1"/>
  <c r="F180" i="11"/>
  <c r="F224" i="11" s="1"/>
  <c r="F264" i="11" s="1"/>
  <c r="E316" i="19" s="1"/>
  <c r="K223" i="11"/>
  <c r="K263" i="11" s="1"/>
  <c r="J315" i="19" s="1"/>
  <c r="L222" i="11"/>
  <c r="L262" i="11" s="1"/>
  <c r="K314" i="19" s="1"/>
  <c r="H222" i="11"/>
  <c r="H262" i="11" s="1"/>
  <c r="G314" i="19" s="1"/>
  <c r="L221" i="11"/>
  <c r="L261" i="11" s="1"/>
  <c r="K313" i="19" s="1"/>
  <c r="H221" i="11"/>
  <c r="H261" i="11" s="1"/>
  <c r="G313" i="19" s="1"/>
  <c r="D177" i="11"/>
  <c r="D221" i="11" s="1"/>
  <c r="D261" i="11" s="1"/>
  <c r="C313" i="19" s="1"/>
  <c r="I220" i="11"/>
  <c r="I260" i="11" s="1"/>
  <c r="H312" i="19" s="1"/>
  <c r="E176" i="11"/>
  <c r="E220" i="11" s="1"/>
  <c r="E260" i="11" s="1"/>
  <c r="D312" i="19" s="1"/>
  <c r="J219" i="11"/>
  <c r="J259" i="11" s="1"/>
  <c r="I311" i="19" s="1"/>
  <c r="F175" i="11"/>
  <c r="F219" i="11" s="1"/>
  <c r="F259" i="11" s="1"/>
  <c r="E311" i="19" s="1"/>
  <c r="K218" i="11"/>
  <c r="K258" i="11" s="1"/>
  <c r="J310" i="19" s="1"/>
  <c r="G218" i="11"/>
  <c r="G258" i="11" s="1"/>
  <c r="F310" i="19" s="1"/>
  <c r="L217" i="11"/>
  <c r="L257" i="11" s="1"/>
  <c r="K309" i="19" s="1"/>
  <c r="H217" i="11"/>
  <c r="H257" i="11" s="1"/>
  <c r="G309" i="19" s="1"/>
  <c r="D173" i="11"/>
  <c r="D217" i="11" s="1"/>
  <c r="D257" i="11" s="1"/>
  <c r="C309" i="19" s="1"/>
  <c r="I216" i="11"/>
  <c r="I256" i="11" s="1"/>
  <c r="H308" i="19" s="1"/>
  <c r="E172" i="11"/>
  <c r="E216" i="11" s="1"/>
  <c r="E256" i="11" s="1"/>
  <c r="D308" i="19" s="1"/>
  <c r="J215" i="11"/>
  <c r="J255" i="11" s="1"/>
  <c r="I307" i="19" s="1"/>
  <c r="F171" i="11"/>
  <c r="F215" i="11" s="1"/>
  <c r="F255" i="11" s="1"/>
  <c r="E307" i="19" s="1"/>
  <c r="K214" i="11"/>
  <c r="K254" i="11" s="1"/>
  <c r="J306" i="19" s="1"/>
  <c r="G214" i="11"/>
  <c r="G254" i="11" s="1"/>
  <c r="F306" i="19" s="1"/>
  <c r="L213" i="11"/>
  <c r="L253" i="11" s="1"/>
  <c r="K305" i="19" s="1"/>
  <c r="H213" i="11"/>
  <c r="H253" i="11" s="1"/>
  <c r="G305" i="19" s="1"/>
  <c r="D169" i="11"/>
  <c r="D213" i="11" s="1"/>
  <c r="D253" i="11" s="1"/>
  <c r="C305" i="19" s="1"/>
  <c r="I212" i="11"/>
  <c r="I252" i="11" s="1"/>
  <c r="H304" i="19" s="1"/>
  <c r="E168" i="11"/>
  <c r="E212" i="11" s="1"/>
  <c r="E252" i="11" s="1"/>
  <c r="D304" i="19" s="1"/>
  <c r="F167" i="11"/>
  <c r="F211" i="11" s="1"/>
  <c r="F251" i="11" s="1"/>
  <c r="E303" i="19" s="1"/>
  <c r="K210" i="11"/>
  <c r="K250" i="11" s="1"/>
  <c r="J302" i="19" s="1"/>
  <c r="G210" i="11"/>
  <c r="G250" i="11" s="1"/>
  <c r="F302" i="19" s="1"/>
  <c r="L209" i="11"/>
  <c r="L249" i="11" s="1"/>
  <c r="K301" i="19" s="1"/>
  <c r="H209" i="11"/>
  <c r="H249" i="11" s="1"/>
  <c r="G301" i="19" s="1"/>
  <c r="D165" i="11"/>
  <c r="D209" i="11" s="1"/>
  <c r="D249" i="11" s="1"/>
  <c r="C301" i="19" s="1"/>
  <c r="I208" i="11"/>
  <c r="I248" i="11" s="1"/>
  <c r="H300" i="19" s="1"/>
  <c r="E164" i="11"/>
  <c r="E208" i="11" s="1"/>
  <c r="E248" i="11" s="1"/>
  <c r="D300" i="19" s="1"/>
  <c r="F163" i="11"/>
  <c r="F207" i="11" s="1"/>
  <c r="F247" i="11" s="1"/>
  <c r="E299" i="19" s="1"/>
  <c r="K206" i="11"/>
  <c r="K246" i="11" s="1"/>
  <c r="J298" i="19" s="1"/>
  <c r="G206" i="11"/>
  <c r="G246" i="11" s="1"/>
  <c r="F298" i="19" s="1"/>
  <c r="K205" i="11"/>
  <c r="K245" i="11" s="1"/>
  <c r="J297" i="19" s="1"/>
  <c r="G205" i="11"/>
  <c r="G245" i="11" s="1"/>
  <c r="F297" i="19" s="1"/>
  <c r="L204" i="11"/>
  <c r="L244" i="11" s="1"/>
  <c r="K296" i="19" s="1"/>
  <c r="H204" i="11"/>
  <c r="H244" i="11" s="1"/>
  <c r="G296" i="19" s="1"/>
  <c r="D160" i="11"/>
  <c r="D204" i="11" s="1"/>
  <c r="D244" i="11" s="1"/>
  <c r="C296" i="19" s="1"/>
  <c r="I203" i="11"/>
  <c r="I243" i="11" s="1"/>
  <c r="H295" i="19" s="1"/>
  <c r="E159" i="11"/>
  <c r="E203" i="11" s="1"/>
  <c r="E243" i="11" s="1"/>
  <c r="D295" i="19" s="1"/>
  <c r="J202" i="11"/>
  <c r="J242" i="11" s="1"/>
  <c r="I294" i="19" s="1"/>
  <c r="F158" i="11"/>
  <c r="F202" i="11" s="1"/>
  <c r="F242" i="11" s="1"/>
  <c r="E294" i="19" s="1"/>
  <c r="G201" i="11"/>
  <c r="G241" i="11" s="1"/>
  <c r="F293" i="19" s="1"/>
  <c r="L200" i="11"/>
  <c r="L240" i="11" s="1"/>
  <c r="K292" i="19" s="1"/>
  <c r="H200" i="11"/>
  <c r="H240" i="11" s="1"/>
  <c r="G292" i="19" s="1"/>
  <c r="D156" i="11"/>
  <c r="D200" i="11" s="1"/>
  <c r="D240" i="11" s="1"/>
  <c r="C292" i="19" s="1"/>
  <c r="E155" i="11"/>
  <c r="E199" i="11" s="1"/>
  <c r="E239" i="11" s="1"/>
  <c r="D291" i="19" s="1"/>
  <c r="J198" i="11"/>
  <c r="J238" i="11" s="1"/>
  <c r="I290" i="19" s="1"/>
  <c r="F154" i="11"/>
  <c r="F198" i="11" s="1"/>
  <c r="F238" i="11" s="1"/>
  <c r="E290" i="19" s="1"/>
  <c r="K197" i="11"/>
  <c r="K237" i="11" s="1"/>
  <c r="J289" i="19" s="1"/>
  <c r="G197" i="11"/>
  <c r="G237" i="11" s="1"/>
  <c r="F289" i="19" s="1"/>
  <c r="L196" i="11"/>
  <c r="L236" i="11" s="1"/>
  <c r="K288" i="19" s="1"/>
  <c r="D152" i="11"/>
  <c r="D196" i="11" s="1"/>
  <c r="D236" i="11" s="1"/>
  <c r="C288" i="19" s="1"/>
  <c r="I195" i="11"/>
  <c r="I235" i="11" s="1"/>
  <c r="H287" i="19" s="1"/>
  <c r="E151" i="11"/>
  <c r="E195" i="11" s="1"/>
  <c r="E235" i="11" s="1"/>
  <c r="D287" i="19" s="1"/>
  <c r="F178" i="11"/>
  <c r="F222" i="11" s="1"/>
  <c r="F262" i="11" s="1"/>
  <c r="E314" i="19" s="1"/>
  <c r="H229" i="11"/>
  <c r="H269" i="11" s="1"/>
  <c r="G321" i="19" s="1"/>
  <c r="L228" i="11"/>
  <c r="L268" i="11" s="1"/>
  <c r="K320" i="19" s="1"/>
  <c r="G228" i="11"/>
  <c r="G268" i="11" s="1"/>
  <c r="F320" i="19" s="1"/>
  <c r="J227" i="11"/>
  <c r="J267" i="11" s="1"/>
  <c r="I319" i="19" s="1"/>
  <c r="E183" i="11"/>
  <c r="E227" i="11" s="1"/>
  <c r="E267" i="11" s="1"/>
  <c r="D319" i="19" s="1"/>
  <c r="I226" i="11"/>
  <c r="I266" i="11" s="1"/>
  <c r="H318" i="19" s="1"/>
  <c r="L225" i="11"/>
  <c r="L265" i="11" s="1"/>
  <c r="K317" i="19" s="1"/>
  <c r="H225" i="11"/>
  <c r="H265" i="11" s="1"/>
  <c r="G317" i="19" s="1"/>
  <c r="D181" i="11"/>
  <c r="D225" i="11" s="1"/>
  <c r="D265" i="11" s="1"/>
  <c r="C317" i="19" s="1"/>
  <c r="I224" i="11"/>
  <c r="I264" i="11" s="1"/>
  <c r="H316" i="19" s="1"/>
  <c r="E180" i="11"/>
  <c r="E224" i="11" s="1"/>
  <c r="E264" i="11" s="1"/>
  <c r="D316" i="19" s="1"/>
  <c r="J223" i="11"/>
  <c r="J263" i="11" s="1"/>
  <c r="I315" i="19" s="1"/>
  <c r="F179" i="11"/>
  <c r="F223" i="11" s="1"/>
  <c r="F263" i="11" s="1"/>
  <c r="E315" i="19" s="1"/>
  <c r="K222" i="11"/>
  <c r="K262" i="11" s="1"/>
  <c r="J314" i="19" s="1"/>
  <c r="G222" i="11"/>
  <c r="G262" i="11" s="1"/>
  <c r="F314" i="19" s="1"/>
  <c r="K221" i="11"/>
  <c r="K261" i="11" s="1"/>
  <c r="J313" i="19" s="1"/>
  <c r="G221" i="11"/>
  <c r="G261" i="11" s="1"/>
  <c r="F313" i="19" s="1"/>
  <c r="L220" i="11"/>
  <c r="L260" i="11" s="1"/>
  <c r="K312" i="19" s="1"/>
  <c r="H220" i="11"/>
  <c r="H260" i="11" s="1"/>
  <c r="G312" i="19" s="1"/>
  <c r="D176" i="11"/>
  <c r="D220" i="11" s="1"/>
  <c r="D260" i="11" s="1"/>
  <c r="C312" i="19" s="1"/>
  <c r="I219" i="11"/>
  <c r="I259" i="11" s="1"/>
  <c r="H311" i="19" s="1"/>
  <c r="E175" i="11"/>
  <c r="E219" i="11" s="1"/>
  <c r="E259" i="11" s="1"/>
  <c r="D311" i="19" s="1"/>
  <c r="J218" i="11"/>
  <c r="J258" i="11" s="1"/>
  <c r="I310" i="19" s="1"/>
  <c r="F174" i="11"/>
  <c r="F218" i="11" s="1"/>
  <c r="F258" i="11" s="1"/>
  <c r="E310" i="19" s="1"/>
  <c r="K217" i="11"/>
  <c r="K257" i="11" s="1"/>
  <c r="J309" i="19" s="1"/>
  <c r="G217" i="11"/>
  <c r="G257" i="11" s="1"/>
  <c r="F309" i="19" s="1"/>
  <c r="L216" i="11"/>
  <c r="L256" i="11" s="1"/>
  <c r="K308" i="19" s="1"/>
  <c r="H216" i="11"/>
  <c r="H256" i="11" s="1"/>
  <c r="G308" i="19" s="1"/>
  <c r="D172" i="11"/>
  <c r="D216" i="11" s="1"/>
  <c r="D256" i="11" s="1"/>
  <c r="C308" i="19" s="1"/>
  <c r="I215" i="11"/>
  <c r="I255" i="11" s="1"/>
  <c r="H307" i="19" s="1"/>
  <c r="E171" i="11"/>
  <c r="E215" i="11" s="1"/>
  <c r="E255" i="11" s="1"/>
  <c r="D307" i="19" s="1"/>
  <c r="J214" i="11"/>
  <c r="J254" i="11" s="1"/>
  <c r="I306" i="19" s="1"/>
  <c r="F170" i="11"/>
  <c r="F214" i="11" s="1"/>
  <c r="F254" i="11" s="1"/>
  <c r="E306" i="19" s="1"/>
  <c r="K213" i="11"/>
  <c r="K253" i="11" s="1"/>
  <c r="J305" i="19" s="1"/>
  <c r="G213" i="11"/>
  <c r="G253" i="11" s="1"/>
  <c r="F305" i="19" s="1"/>
  <c r="H212" i="11"/>
  <c r="H252" i="11" s="1"/>
  <c r="G304" i="19" s="1"/>
  <c r="D168" i="11"/>
  <c r="D212" i="11" s="1"/>
  <c r="D252" i="11" s="1"/>
  <c r="C304" i="19" s="1"/>
  <c r="I211" i="11"/>
  <c r="I251" i="11" s="1"/>
  <c r="H303" i="19" s="1"/>
  <c r="E167" i="11"/>
  <c r="E211" i="11" s="1"/>
  <c r="E251" i="11" s="1"/>
  <c r="D303" i="19" s="1"/>
  <c r="J210" i="11"/>
  <c r="J250" i="11" s="1"/>
  <c r="I302" i="19" s="1"/>
  <c r="F166" i="11"/>
  <c r="F210" i="11" s="1"/>
  <c r="F250" i="11" s="1"/>
  <c r="E302" i="19" s="1"/>
  <c r="G209" i="11"/>
  <c r="G249" i="11" s="1"/>
  <c r="F301" i="19" s="1"/>
  <c r="L208" i="11"/>
  <c r="L248" i="11" s="1"/>
  <c r="K300" i="19" s="1"/>
  <c r="H208" i="11"/>
  <c r="H248" i="11" s="1"/>
  <c r="G300" i="19" s="1"/>
  <c r="D164" i="11"/>
  <c r="D208" i="11" s="1"/>
  <c r="D248" i="11" s="1"/>
  <c r="C300" i="19" s="1"/>
  <c r="I207" i="11"/>
  <c r="I247" i="11" s="1"/>
  <c r="H299" i="19" s="1"/>
  <c r="E163" i="11"/>
  <c r="E207" i="11" s="1"/>
  <c r="E247" i="11" s="1"/>
  <c r="D299" i="19" s="1"/>
  <c r="J206" i="11"/>
  <c r="J246" i="11" s="1"/>
  <c r="I298" i="19" s="1"/>
  <c r="F162" i="11"/>
  <c r="F206" i="11" s="1"/>
  <c r="F246" i="11" s="1"/>
  <c r="E298" i="19" s="1"/>
  <c r="J205" i="11"/>
  <c r="J245" i="11" s="1"/>
  <c r="I297" i="19" s="1"/>
  <c r="F161" i="11"/>
  <c r="F205" i="11" s="1"/>
  <c r="F245" i="11" s="1"/>
  <c r="E297" i="19" s="1"/>
  <c r="K204" i="11"/>
  <c r="K244" i="11" s="1"/>
  <c r="J296" i="19" s="1"/>
  <c r="G204" i="11"/>
  <c r="G244" i="11" s="1"/>
  <c r="F296" i="19" s="1"/>
  <c r="L203" i="11"/>
  <c r="L243" i="11" s="1"/>
  <c r="K295" i="19" s="1"/>
  <c r="H203" i="11"/>
  <c r="H243" i="11" s="1"/>
  <c r="G295" i="19" s="1"/>
  <c r="D159" i="11"/>
  <c r="D203" i="11" s="1"/>
  <c r="D243" i="11" s="1"/>
  <c r="C295" i="19" s="1"/>
  <c r="I202" i="11"/>
  <c r="I242" i="11" s="1"/>
  <c r="H294" i="19" s="1"/>
  <c r="E158" i="11"/>
  <c r="E202" i="11" s="1"/>
  <c r="E242" i="11" s="1"/>
  <c r="D294" i="19" s="1"/>
  <c r="J201" i="11"/>
  <c r="J241" i="11" s="1"/>
  <c r="I293" i="19" s="1"/>
  <c r="F157" i="11"/>
  <c r="F201" i="11" s="1"/>
  <c r="F241" i="11" s="1"/>
  <c r="E293" i="19" s="1"/>
  <c r="K200" i="11"/>
  <c r="K240" i="11" s="1"/>
  <c r="J292" i="19" s="1"/>
  <c r="G200" i="11"/>
  <c r="G240" i="11" s="1"/>
  <c r="F292" i="19" s="1"/>
  <c r="L199" i="11"/>
  <c r="L239" i="11" s="1"/>
  <c r="K291" i="19" s="1"/>
  <c r="H199" i="11"/>
  <c r="H239" i="11" s="1"/>
  <c r="G291" i="19" s="1"/>
  <c r="D155" i="11"/>
  <c r="D199" i="11" s="1"/>
  <c r="D239" i="11" s="1"/>
  <c r="C291" i="19" s="1"/>
  <c r="I198" i="11"/>
  <c r="I238" i="11" s="1"/>
  <c r="H290" i="19" s="1"/>
  <c r="E154" i="11"/>
  <c r="E198" i="11" s="1"/>
  <c r="E238" i="11" s="1"/>
  <c r="D290" i="19" s="1"/>
  <c r="J197" i="11"/>
  <c r="J237" i="11" s="1"/>
  <c r="I289" i="19" s="1"/>
  <c r="F153" i="11"/>
  <c r="F197" i="11" s="1"/>
  <c r="F237" i="11" s="1"/>
  <c r="E289" i="19" s="1"/>
  <c r="K196" i="11"/>
  <c r="K236" i="11" s="1"/>
  <c r="J288" i="19" s="1"/>
  <c r="G196" i="11"/>
  <c r="G236" i="11" s="1"/>
  <c r="F288" i="19" s="1"/>
  <c r="H195" i="11"/>
  <c r="H235" i="11" s="1"/>
  <c r="G287" i="19" s="1"/>
  <c r="D151" i="11"/>
  <c r="D195" i="11" s="1"/>
  <c r="D235" i="11" s="1"/>
  <c r="C287" i="19" s="1"/>
  <c r="F185" i="11"/>
  <c r="F229" i="11" s="1"/>
  <c r="F269" i="11" s="1"/>
  <c r="E321" i="19" s="1"/>
  <c r="K224" i="11"/>
  <c r="K264" i="11" s="1"/>
  <c r="J316" i="19" s="1"/>
  <c r="D179" i="11"/>
  <c r="D223" i="11" s="1"/>
  <c r="D263" i="11" s="1"/>
  <c r="C315" i="19" s="1"/>
  <c r="E177" i="11"/>
  <c r="E221" i="11" s="1"/>
  <c r="E261" i="11" s="1"/>
  <c r="D313" i="19" s="1"/>
  <c r="G219" i="11"/>
  <c r="G259" i="11" s="1"/>
  <c r="F311" i="19" s="1"/>
  <c r="I217" i="11"/>
  <c r="I257" i="11" s="1"/>
  <c r="H309" i="19" s="1"/>
  <c r="K215" i="11"/>
  <c r="K255" i="11" s="1"/>
  <c r="J307" i="19" s="1"/>
  <c r="D170" i="11"/>
  <c r="D214" i="11" s="1"/>
  <c r="D254" i="11" s="1"/>
  <c r="C306" i="19" s="1"/>
  <c r="F168" i="11"/>
  <c r="F212" i="11" s="1"/>
  <c r="F252" i="11" s="1"/>
  <c r="E304" i="19" s="1"/>
  <c r="H210" i="11"/>
  <c r="H250" i="11" s="1"/>
  <c r="G302" i="19" s="1"/>
  <c r="J208" i="11"/>
  <c r="J248" i="11" s="1"/>
  <c r="I300" i="19" s="1"/>
  <c r="L206" i="11"/>
  <c r="L246" i="11" s="1"/>
  <c r="K298" i="19" s="1"/>
  <c r="D161" i="11"/>
  <c r="D205" i="11" s="1"/>
  <c r="D245" i="11" s="1"/>
  <c r="C297" i="19" s="1"/>
  <c r="F159" i="11"/>
  <c r="F203" i="11" s="1"/>
  <c r="F243" i="11" s="1"/>
  <c r="E295" i="19" s="1"/>
  <c r="J199" i="11"/>
  <c r="J239" i="11" s="1"/>
  <c r="I291" i="19" s="1"/>
  <c r="L197" i="11"/>
  <c r="L237" i="11" s="1"/>
  <c r="K289" i="19" s="1"/>
  <c r="E152" i="11"/>
  <c r="E196" i="11" s="1"/>
  <c r="E236" i="11" s="1"/>
  <c r="D288" i="19" s="1"/>
  <c r="D184" i="11"/>
  <c r="D228" i="11" s="1"/>
  <c r="D268" i="11" s="1"/>
  <c r="C320" i="19" s="1"/>
  <c r="J225" i="11"/>
  <c r="J265" i="11" s="1"/>
  <c r="I317" i="19" s="1"/>
  <c r="L223" i="11"/>
  <c r="L263" i="11" s="1"/>
  <c r="K315" i="19" s="1"/>
  <c r="D178" i="11"/>
  <c r="D222" i="11" s="1"/>
  <c r="D262" i="11" s="1"/>
  <c r="C314" i="19" s="1"/>
  <c r="F176" i="11"/>
  <c r="F220" i="11" s="1"/>
  <c r="F260" i="11" s="1"/>
  <c r="E312" i="19" s="1"/>
  <c r="H218" i="11"/>
  <c r="H258" i="11" s="1"/>
  <c r="G310" i="19" s="1"/>
  <c r="L214" i="11"/>
  <c r="L254" i="11" s="1"/>
  <c r="K306" i="19" s="1"/>
  <c r="E169" i="11"/>
  <c r="E213" i="11" s="1"/>
  <c r="E253" i="11" s="1"/>
  <c r="D305" i="19" s="1"/>
  <c r="G211" i="11"/>
  <c r="G251" i="11" s="1"/>
  <c r="F303" i="19" s="1"/>
  <c r="I209" i="11"/>
  <c r="I249" i="11" s="1"/>
  <c r="H301" i="19" s="1"/>
  <c r="K207" i="11"/>
  <c r="K247" i="11" s="1"/>
  <c r="J299" i="19" s="1"/>
  <c r="D162" i="11"/>
  <c r="D206" i="11" s="1"/>
  <c r="D246" i="11" s="1"/>
  <c r="C298" i="19" s="1"/>
  <c r="E160" i="11"/>
  <c r="E204" i="11" s="1"/>
  <c r="E244" i="11" s="1"/>
  <c r="D296" i="19" s="1"/>
  <c r="I200" i="11"/>
  <c r="I240" i="11" s="1"/>
  <c r="H292" i="19" s="1"/>
  <c r="K198" i="11"/>
  <c r="K238" i="11" s="1"/>
  <c r="J290" i="19" s="1"/>
  <c r="D153" i="11"/>
  <c r="D197" i="11" s="1"/>
  <c r="D237" i="11" s="1"/>
  <c r="C289" i="19" s="1"/>
  <c r="F151" i="11"/>
  <c r="F195" i="11" s="1"/>
  <c r="F235" i="11" s="1"/>
  <c r="E287" i="19" s="1"/>
  <c r="K229" i="11"/>
  <c r="K269" i="11" s="1"/>
  <c r="J321" i="19" s="1"/>
  <c r="H227" i="11"/>
  <c r="H267" i="11" s="1"/>
  <c r="G319" i="19" s="1"/>
  <c r="F181" i="11"/>
  <c r="F225" i="11" s="1"/>
  <c r="F265" i="11" s="1"/>
  <c r="E317" i="19" s="1"/>
  <c r="H223" i="11"/>
  <c r="H263" i="11" s="1"/>
  <c r="G315" i="19" s="1"/>
  <c r="I221" i="11"/>
  <c r="I261" i="11" s="1"/>
  <c r="H313" i="19" s="1"/>
  <c r="K219" i="11"/>
  <c r="K259" i="11" s="1"/>
  <c r="J311" i="19" s="1"/>
  <c r="D174" i="11"/>
  <c r="D218" i="11" s="1"/>
  <c r="D258" i="11" s="1"/>
  <c r="C310" i="19" s="1"/>
  <c r="F172" i="11"/>
  <c r="F216" i="11" s="1"/>
  <c r="F256" i="11" s="1"/>
  <c r="E308" i="19" s="1"/>
  <c r="H214" i="11"/>
  <c r="H254" i="11" s="1"/>
  <c r="G306" i="19" s="1"/>
  <c r="J212" i="11"/>
  <c r="J252" i="11" s="1"/>
  <c r="I304" i="19" s="1"/>
  <c r="L210" i="11"/>
  <c r="L250" i="11" s="1"/>
  <c r="K302" i="19" s="1"/>
  <c r="E165" i="11"/>
  <c r="E209" i="11" s="1"/>
  <c r="E249" i="11" s="1"/>
  <c r="D301" i="19" s="1"/>
  <c r="G207" i="11"/>
  <c r="G247" i="11" s="1"/>
  <c r="F299" i="19" s="1"/>
  <c r="H205" i="11"/>
  <c r="H245" i="11" s="1"/>
  <c r="G297" i="19" s="1"/>
  <c r="J203" i="11"/>
  <c r="J243" i="11" s="1"/>
  <c r="I295" i="19" s="1"/>
  <c r="L201" i="11"/>
  <c r="L241" i="11" s="1"/>
  <c r="K293" i="19" s="1"/>
  <c r="E156" i="11"/>
  <c r="E200" i="11" s="1"/>
  <c r="E240" i="11" s="1"/>
  <c r="D292" i="19" s="1"/>
  <c r="I196" i="11"/>
  <c r="I236" i="11" s="1"/>
  <c r="H288" i="19" s="1"/>
  <c r="I222" i="11"/>
  <c r="I262" i="11" s="1"/>
  <c r="H314" i="19" s="1"/>
  <c r="G215" i="11"/>
  <c r="G255" i="11" s="1"/>
  <c r="F307" i="19" s="1"/>
  <c r="F164" i="11"/>
  <c r="F208" i="11" s="1"/>
  <c r="F248" i="11" s="1"/>
  <c r="E300" i="19" s="1"/>
  <c r="D157" i="11"/>
  <c r="D201" i="11" s="1"/>
  <c r="D241" i="11" s="1"/>
  <c r="C293" i="19" s="1"/>
  <c r="F182" i="11"/>
  <c r="F226" i="11" s="1"/>
  <c r="F266" i="11" s="1"/>
  <c r="E318" i="19" s="1"/>
  <c r="L218" i="11"/>
  <c r="L258" i="11" s="1"/>
  <c r="K310" i="19" s="1"/>
  <c r="K211" i="11"/>
  <c r="K251" i="11" s="1"/>
  <c r="J303" i="19" s="1"/>
  <c r="I204" i="11"/>
  <c r="I244" i="11" s="1"/>
  <c r="H296" i="19" s="1"/>
  <c r="H197" i="11"/>
  <c r="H237" i="11" s="1"/>
  <c r="G289" i="19" s="1"/>
  <c r="G224" i="11"/>
  <c r="G264" i="11" s="1"/>
  <c r="F316" i="19" s="1"/>
  <c r="E173" i="11"/>
  <c r="E217" i="11" s="1"/>
  <c r="E257" i="11" s="1"/>
  <c r="D309" i="19" s="1"/>
  <c r="D166" i="11"/>
  <c r="D210" i="11" s="1"/>
  <c r="D250" i="11" s="1"/>
  <c r="C302" i="19" s="1"/>
  <c r="K202" i="11"/>
  <c r="K242" i="11" s="1"/>
  <c r="J294" i="19" s="1"/>
  <c r="J195" i="11"/>
  <c r="J235" i="11" s="1"/>
  <c r="I287" i="19" s="1"/>
  <c r="I213" i="11"/>
  <c r="I253" i="11" s="1"/>
  <c r="H305" i="19" s="1"/>
  <c r="I228" i="11"/>
  <c r="I268" i="11" s="1"/>
  <c r="H320" i="19" s="1"/>
  <c r="F155" i="11"/>
  <c r="F199" i="11" s="1"/>
  <c r="F239" i="11" s="1"/>
  <c r="E291" i="19" s="1"/>
  <c r="J220" i="11"/>
  <c r="J260" i="11" s="1"/>
  <c r="I312" i="19" s="1"/>
  <c r="J240" i="13"/>
  <c r="I326" i="19" s="1"/>
  <c r="K250" i="13"/>
  <c r="J336" i="19" s="1"/>
  <c r="K238" i="13"/>
  <c r="J324" i="19" s="1"/>
  <c r="K254" i="13"/>
  <c r="J340" i="19" s="1"/>
  <c r="K241" i="13"/>
  <c r="J327" i="19" s="1"/>
  <c r="J242" i="13"/>
  <c r="I328" i="19" s="1"/>
  <c r="J238" i="13"/>
  <c r="I324" i="19" s="1"/>
  <c r="J251" i="13"/>
  <c r="I337" i="19" s="1"/>
  <c r="K243" i="13"/>
  <c r="J329" i="19" s="1"/>
  <c r="J250" i="13"/>
  <c r="I336" i="19" s="1"/>
  <c r="J255" i="13"/>
  <c r="I341" i="19" s="1"/>
  <c r="J245" i="13"/>
  <c r="I331" i="19" s="1"/>
  <c r="J261" i="13"/>
  <c r="I347" i="19" s="1"/>
  <c r="K240" i="13"/>
  <c r="J326" i="19" s="1"/>
  <c r="K246" i="13"/>
  <c r="J332" i="19" s="1"/>
  <c r="J257" i="13"/>
  <c r="I343" i="19" s="1"/>
  <c r="J243" i="13"/>
  <c r="I329" i="19" s="1"/>
  <c r="K258" i="13"/>
  <c r="J344" i="19" s="1"/>
  <c r="K262" i="13"/>
  <c r="J348" i="19" s="1"/>
  <c r="J239" i="13"/>
  <c r="I325" i="19" s="1"/>
  <c r="K255" i="13"/>
  <c r="J341" i="19" s="1"/>
  <c r="J241" i="13"/>
  <c r="I327" i="19" s="1"/>
  <c r="K251" i="13"/>
  <c r="J337" i="19" s="1"/>
  <c r="K247" i="13"/>
  <c r="J333" i="19" s="1"/>
  <c r="J254" i="13"/>
  <c r="I340" i="19" s="1"/>
  <c r="J263" i="13"/>
  <c r="I349" i="19" s="1"/>
  <c r="J249" i="13"/>
  <c r="I335" i="19" s="1"/>
  <c r="J253" i="13"/>
  <c r="I339" i="19" s="1"/>
  <c r="K270" i="13"/>
  <c r="J356" i="19" s="1"/>
  <c r="J269" i="13"/>
  <c r="I355" i="19" s="1"/>
  <c r="K244" i="13"/>
  <c r="J330" i="19" s="1"/>
  <c r="K259" i="13"/>
  <c r="J345" i="19" s="1"/>
  <c r="J267" i="13"/>
  <c r="I353" i="19" s="1"/>
  <c r="K245" i="13"/>
  <c r="J331" i="19" s="1"/>
  <c r="J244" i="13"/>
  <c r="I330" i="19" s="1"/>
  <c r="J262" i="13"/>
  <c r="I348" i="19" s="1"/>
  <c r="J271" i="13"/>
  <c r="I357" i="19" s="1"/>
  <c r="J265" i="13"/>
  <c r="I351" i="19" s="1"/>
  <c r="L263" i="13"/>
  <c r="K349" i="19" s="1"/>
  <c r="K249" i="13"/>
  <c r="J335" i="19" s="1"/>
  <c r="L252" i="13"/>
  <c r="K338" i="19" s="1"/>
  <c r="J248" i="13"/>
  <c r="I334" i="19" s="1"/>
  <c r="I271" i="13"/>
  <c r="H357" i="19" s="1"/>
  <c r="I272" i="13"/>
  <c r="H358" i="19" s="1"/>
  <c r="I266" i="13"/>
  <c r="H352" i="19" s="1"/>
  <c r="I267" i="13"/>
  <c r="H353" i="19" s="1"/>
  <c r="J270" i="13"/>
  <c r="I356" i="19" s="1"/>
  <c r="K263" i="13"/>
  <c r="J349" i="19" s="1"/>
  <c r="I249" i="13"/>
  <c r="H335" i="19" s="1"/>
  <c r="K248" i="13"/>
  <c r="J334" i="19" s="1"/>
  <c r="L262" i="13"/>
  <c r="K348" i="19" s="1"/>
  <c r="J266" i="13"/>
  <c r="I352" i="19" s="1"/>
  <c r="L241" i="13"/>
  <c r="K327" i="19" s="1"/>
  <c r="L265" i="13"/>
  <c r="K351" i="19" s="1"/>
  <c r="I258" i="13"/>
  <c r="H344" i="19" s="1"/>
  <c r="L255" i="13"/>
  <c r="K341" i="19" s="1"/>
  <c r="L251" i="13"/>
  <c r="K337" i="19" s="1"/>
  <c r="I243" i="13"/>
  <c r="H329" i="19" s="1"/>
  <c r="I250" i="13"/>
  <c r="H336" i="19" s="1"/>
  <c r="L238" i="13"/>
  <c r="K324" i="19" s="1"/>
  <c r="L269" i="13"/>
  <c r="K355" i="19" s="1"/>
  <c r="I240" i="13"/>
  <c r="H326" i="19" s="1"/>
  <c r="I246" i="13"/>
  <c r="H332" i="19" s="1"/>
  <c r="L256" i="13"/>
  <c r="K342" i="19" s="1"/>
  <c r="L266" i="13"/>
  <c r="K352" i="19" s="1"/>
  <c r="L246" i="13"/>
  <c r="K332" i="19" s="1"/>
  <c r="L239" i="13"/>
  <c r="K325" i="19" s="1"/>
  <c r="L247" i="13"/>
  <c r="K333" i="19" s="1"/>
  <c r="I254" i="13"/>
  <c r="H340" i="19" s="1"/>
  <c r="I260" i="13"/>
  <c r="H346" i="19" s="1"/>
  <c r="L249" i="13"/>
  <c r="K335" i="19" s="1"/>
  <c r="I252" i="13"/>
  <c r="H338" i="19" s="1"/>
  <c r="L257" i="13"/>
  <c r="K343" i="19" s="1"/>
  <c r="I241" i="13"/>
  <c r="H327" i="19" s="1"/>
  <c r="L271" i="13"/>
  <c r="K357" i="19" s="1"/>
  <c r="K253" i="13"/>
  <c r="J339" i="19" s="1"/>
  <c r="L243" i="13"/>
  <c r="K329" i="19" s="1"/>
  <c r="I238" i="13"/>
  <c r="H324" i="19" s="1"/>
  <c r="L258" i="13"/>
  <c r="K344" i="19" s="1"/>
  <c r="I262" i="13"/>
  <c r="H348" i="19" s="1"/>
  <c r="I247" i="13"/>
  <c r="H333" i="19" s="1"/>
  <c r="L242" i="13"/>
  <c r="K328" i="19" s="1"/>
  <c r="I259" i="13"/>
  <c r="H345" i="19" s="1"/>
  <c r="L253" i="13"/>
  <c r="K339" i="19" s="1"/>
  <c r="L245" i="13"/>
  <c r="K331" i="19" s="1"/>
  <c r="I251" i="13"/>
  <c r="H337" i="19" s="1"/>
  <c r="K252" i="13"/>
  <c r="J338" i="19" s="1"/>
  <c r="H271" i="13"/>
  <c r="G357" i="19" s="1"/>
  <c r="L250" i="13"/>
  <c r="K336" i="19" s="1"/>
  <c r="L248" i="13"/>
  <c r="K334" i="19" s="1"/>
  <c r="L240" i="13"/>
  <c r="K326" i="19" s="1"/>
  <c r="L244" i="13"/>
  <c r="K330" i="19" s="1"/>
  <c r="I244" i="13"/>
  <c r="H330" i="19" s="1"/>
  <c r="I264" i="13"/>
  <c r="H350" i="19" s="1"/>
  <c r="L259" i="13"/>
  <c r="K345" i="19" s="1"/>
  <c r="I245" i="13"/>
  <c r="H331" i="19" s="1"/>
  <c r="L254" i="13"/>
  <c r="K340" i="19" s="1"/>
  <c r="I248" i="13"/>
  <c r="H334" i="19" s="1"/>
  <c r="I263" i="13"/>
  <c r="H349" i="19" s="1"/>
  <c r="J252" i="13"/>
  <c r="I338" i="19" s="1"/>
  <c r="H267" i="13"/>
  <c r="G353" i="19" s="1"/>
  <c r="K267" i="13"/>
  <c r="J353" i="19" s="1"/>
  <c r="H253" i="13"/>
  <c r="G339" i="19" s="1"/>
  <c r="H249" i="13"/>
  <c r="G335" i="19" s="1"/>
  <c r="H238" i="13"/>
  <c r="G324" i="19" s="1"/>
  <c r="H261" i="13"/>
  <c r="G347" i="19" s="1"/>
  <c r="H258" i="13"/>
  <c r="G344" i="19" s="1"/>
  <c r="H260" i="13"/>
  <c r="G346" i="19" s="1"/>
  <c r="I257" i="13"/>
  <c r="H343" i="19" s="1"/>
  <c r="H239" i="13"/>
  <c r="G325" i="19" s="1"/>
  <c r="H248" i="13"/>
  <c r="G334" i="19" s="1"/>
  <c r="H252" i="13"/>
  <c r="G338" i="19" s="1"/>
  <c r="H269" i="13"/>
  <c r="G355" i="19" s="1"/>
  <c r="H242" i="13"/>
  <c r="G328" i="19" s="1"/>
  <c r="H241" i="13"/>
  <c r="G327" i="19" s="1"/>
  <c r="H254" i="13"/>
  <c r="G340" i="19" s="1"/>
  <c r="J256" i="13"/>
  <c r="I342" i="19" s="1"/>
  <c r="G257" i="13"/>
  <c r="F343" i="19" s="1"/>
  <c r="L260" i="13"/>
  <c r="K346" i="19" s="1"/>
  <c r="G254" i="13"/>
  <c r="F340" i="19" s="1"/>
  <c r="H257" i="13"/>
  <c r="G343" i="19" s="1"/>
  <c r="H250" i="13"/>
  <c r="G336" i="19" s="1"/>
  <c r="H245" i="13"/>
  <c r="G331" i="19" s="1"/>
  <c r="H244" i="13"/>
  <c r="G330" i="19" s="1"/>
  <c r="H259" i="13"/>
  <c r="G345" i="19" s="1"/>
  <c r="H265" i="13"/>
  <c r="G351" i="19" s="1"/>
  <c r="K256" i="13"/>
  <c r="J342" i="19" s="1"/>
  <c r="H263" i="13"/>
  <c r="G349" i="19" s="1"/>
  <c r="K257" i="13"/>
  <c r="J343" i="19" s="1"/>
  <c r="G239" i="13"/>
  <c r="F325" i="19" s="1"/>
  <c r="G253" i="13"/>
  <c r="F339" i="19" s="1"/>
  <c r="G263" i="13"/>
  <c r="F349" i="19" s="1"/>
  <c r="G241" i="13"/>
  <c r="F327" i="19" s="1"/>
  <c r="G245" i="13"/>
  <c r="F331" i="19" s="1"/>
  <c r="J260" i="13"/>
  <c r="I346" i="19" s="1"/>
  <c r="K260" i="13"/>
  <c r="J346" i="19" s="1"/>
  <c r="H264" i="13"/>
  <c r="G350" i="19" s="1"/>
  <c r="G271" i="13"/>
  <c r="F357" i="19" s="1"/>
  <c r="G249" i="13"/>
  <c r="F335" i="19" s="1"/>
  <c r="G251" i="13"/>
  <c r="F337" i="19" s="1"/>
  <c r="G267" i="13"/>
  <c r="F353" i="19" s="1"/>
  <c r="G243" i="13"/>
  <c r="F329" i="19" s="1"/>
  <c r="F174" i="13"/>
  <c r="F219" i="13" s="1"/>
  <c r="F260" i="13" s="1"/>
  <c r="E346" i="19" s="1"/>
  <c r="G261" i="13"/>
  <c r="F347" i="19" s="1"/>
  <c r="G250" i="13"/>
  <c r="F336" i="19" s="1"/>
  <c r="G260" i="13"/>
  <c r="F346" i="19" s="1"/>
  <c r="G242" i="13"/>
  <c r="F328" i="19" s="1"/>
  <c r="G247" i="13"/>
  <c r="F333" i="19" s="1"/>
  <c r="G244" i="13"/>
  <c r="F330" i="19" s="1"/>
  <c r="G246" i="13"/>
  <c r="F332" i="19" s="1"/>
  <c r="G248" i="13"/>
  <c r="F334" i="19" s="1"/>
  <c r="G259" i="13"/>
  <c r="F345" i="19" s="1"/>
  <c r="L264" i="13"/>
  <c r="K350" i="19" s="1"/>
  <c r="G258" i="13"/>
  <c r="F344" i="19" s="1"/>
  <c r="G255" i="13"/>
  <c r="F341" i="19" s="1"/>
  <c r="K261" i="13"/>
  <c r="J347" i="19" s="1"/>
  <c r="F180" i="13"/>
  <c r="F225" i="13" s="1"/>
  <c r="F266" i="13" s="1"/>
  <c r="E352" i="19" s="1"/>
  <c r="F157" i="13"/>
  <c r="F202" i="13" s="1"/>
  <c r="F243" i="13" s="1"/>
  <c r="E329" i="19" s="1"/>
  <c r="F160" i="13"/>
  <c r="F205" i="13" s="1"/>
  <c r="F246" i="13" s="1"/>
  <c r="E332" i="19" s="1"/>
  <c r="F169" i="13"/>
  <c r="F214" i="13" s="1"/>
  <c r="F255" i="13" s="1"/>
  <c r="E341" i="19" s="1"/>
  <c r="F171" i="13"/>
  <c r="F216" i="13" s="1"/>
  <c r="F257" i="13" s="1"/>
  <c r="E343" i="19" s="1"/>
  <c r="F175" i="13"/>
  <c r="F220" i="13" s="1"/>
  <c r="F261" i="13" s="1"/>
  <c r="E347" i="19" s="1"/>
  <c r="F185" i="13"/>
  <c r="F230" i="13" s="1"/>
  <c r="F271" i="13" s="1"/>
  <c r="E357" i="19" s="1"/>
  <c r="F154" i="13"/>
  <c r="F199" i="13" s="1"/>
  <c r="F240" i="13" s="1"/>
  <c r="E326" i="19" s="1"/>
  <c r="F168" i="13"/>
  <c r="F213" i="13" s="1"/>
  <c r="F254" i="13" s="1"/>
  <c r="E340" i="19" s="1"/>
  <c r="L272" i="13"/>
  <c r="K358" i="19" s="1"/>
  <c r="I269" i="13"/>
  <c r="H355" i="19" s="1"/>
  <c r="G269" i="13"/>
  <c r="F355" i="19" s="1"/>
  <c r="F181" i="13"/>
  <c r="F226" i="13" s="1"/>
  <c r="F267" i="13" s="1"/>
  <c r="E353" i="19" s="1"/>
  <c r="F184" i="13"/>
  <c r="F229" i="13" s="1"/>
  <c r="F270" i="13" s="1"/>
  <c r="E356" i="19" s="1"/>
  <c r="F165" i="13"/>
  <c r="F210" i="13" s="1"/>
  <c r="F251" i="13" s="1"/>
  <c r="E337" i="19" s="1"/>
  <c r="G264" i="13"/>
  <c r="F350" i="19" s="1"/>
  <c r="F164" i="13"/>
  <c r="F209" i="13" s="1"/>
  <c r="F250" i="13" s="1"/>
  <c r="E336" i="19" s="1"/>
  <c r="F153" i="13"/>
  <c r="F198" i="13" s="1"/>
  <c r="F239" i="13" s="1"/>
  <c r="E325" i="19" s="1"/>
  <c r="F167" i="13"/>
  <c r="F212" i="13" s="1"/>
  <c r="F253" i="13" s="1"/>
  <c r="E339" i="19" s="1"/>
  <c r="F166" i="13"/>
  <c r="F211" i="13" s="1"/>
  <c r="F252" i="13" s="1"/>
  <c r="E338" i="19" s="1"/>
  <c r="F159" i="13"/>
  <c r="F204" i="13" s="1"/>
  <c r="F245" i="13" s="1"/>
  <c r="E331" i="19" s="1"/>
  <c r="F172" i="13"/>
  <c r="F217" i="13" s="1"/>
  <c r="F258" i="13" s="1"/>
  <c r="E344" i="19" s="1"/>
  <c r="F178" i="13"/>
  <c r="F223" i="13" s="1"/>
  <c r="F264" i="13" s="1"/>
  <c r="E350" i="19" s="1"/>
  <c r="K264" i="13"/>
  <c r="J350" i="19" s="1"/>
  <c r="G262" i="13"/>
  <c r="F348" i="19" s="1"/>
  <c r="K269" i="13"/>
  <c r="J355" i="19" s="1"/>
  <c r="F183" i="13"/>
  <c r="F228" i="13" s="1"/>
  <c r="F269" i="13" s="1"/>
  <c r="E355" i="19" s="1"/>
  <c r="F176" i="13"/>
  <c r="F221" i="13" s="1"/>
  <c r="F262" i="13" s="1"/>
  <c r="E348" i="19" s="1"/>
  <c r="L268" i="13"/>
  <c r="K354" i="19" s="1"/>
  <c r="I265" i="13"/>
  <c r="H351" i="19" s="1"/>
  <c r="F162" i="13"/>
  <c r="F207" i="13" s="1"/>
  <c r="F248" i="13" s="1"/>
  <c r="E334" i="19" s="1"/>
  <c r="F163" i="13"/>
  <c r="F208" i="13" s="1"/>
  <c r="F249" i="13" s="1"/>
  <c r="E335" i="19" s="1"/>
  <c r="F158" i="13"/>
  <c r="F203" i="13" s="1"/>
  <c r="F244" i="13" s="1"/>
  <c r="E330" i="19" s="1"/>
  <c r="F170" i="13"/>
  <c r="F215" i="13" s="1"/>
  <c r="F256" i="13" s="1"/>
  <c r="E342" i="19" s="1"/>
  <c r="F152" i="13"/>
  <c r="F197" i="13" s="1"/>
  <c r="F238" i="13" s="1"/>
  <c r="E324" i="19" s="1"/>
  <c r="F155" i="13"/>
  <c r="F200" i="13" s="1"/>
  <c r="F241" i="13" s="1"/>
  <c r="E327" i="19" s="1"/>
  <c r="F173" i="13"/>
  <c r="F218" i="13" s="1"/>
  <c r="F259" i="13" s="1"/>
  <c r="E345" i="19" s="1"/>
  <c r="F179" i="13"/>
  <c r="F224" i="13" s="1"/>
  <c r="F265" i="13" s="1"/>
  <c r="E351" i="19" s="1"/>
  <c r="E178" i="13"/>
  <c r="E179" i="13"/>
  <c r="K265" i="13"/>
  <c r="J351" i="19" s="1"/>
  <c r="F161" i="13"/>
  <c r="F206" i="13" s="1"/>
  <c r="F247" i="13" s="1"/>
  <c r="E333" i="19" s="1"/>
  <c r="F177" i="13"/>
  <c r="F222" i="13" s="1"/>
  <c r="F263" i="13" s="1"/>
  <c r="E349" i="19" s="1"/>
  <c r="F156" i="13"/>
  <c r="F201" i="13" s="1"/>
  <c r="F242" i="13" s="1"/>
  <c r="E328" i="19" s="1"/>
  <c r="J264" i="13"/>
  <c r="I350" i="19" s="1"/>
  <c r="E183" i="13"/>
  <c r="E176" i="13"/>
  <c r="E162" i="13"/>
  <c r="E169" i="13"/>
  <c r="E180" i="13"/>
  <c r="E154" i="13"/>
  <c r="E184" i="13"/>
  <c r="E155" i="13"/>
  <c r="K268" i="13"/>
  <c r="J354" i="19" s="1"/>
  <c r="G270" i="13"/>
  <c r="F356" i="19" s="1"/>
  <c r="E165" i="13"/>
  <c r="E170" i="13"/>
  <c r="E163" i="13"/>
  <c r="E181" i="13"/>
  <c r="E177" i="13"/>
  <c r="E159" i="13"/>
  <c r="E158" i="13"/>
  <c r="E168" i="13"/>
  <c r="E185" i="13"/>
  <c r="E164" i="13"/>
  <c r="E157" i="13"/>
  <c r="E175" i="13"/>
  <c r="F182" i="13"/>
  <c r="F227" i="13" s="1"/>
  <c r="F268" i="13" s="1"/>
  <c r="E354" i="19" s="1"/>
  <c r="E153" i="13"/>
  <c r="E196" i="13"/>
  <c r="G268" i="13"/>
  <c r="F354" i="19" s="1"/>
  <c r="E171" i="13"/>
  <c r="E174" i="13"/>
  <c r="E166" i="13"/>
  <c r="E173" i="13"/>
  <c r="E172" i="13"/>
  <c r="E156" i="13"/>
  <c r="E167" i="13"/>
  <c r="E160" i="13"/>
  <c r="J268" i="13"/>
  <c r="I354" i="19" s="1"/>
  <c r="E182" i="13"/>
  <c r="E161" i="13"/>
  <c r="H272" i="13"/>
  <c r="G358" i="19" s="1"/>
  <c r="G266" i="13"/>
  <c r="F352" i="19" s="1"/>
  <c r="D169" i="13"/>
  <c r="D172" i="13"/>
  <c r="D179" i="13"/>
  <c r="D153" i="13"/>
  <c r="D160" i="13"/>
  <c r="D171" i="13"/>
  <c r="D186" i="13"/>
  <c r="D170" i="13"/>
  <c r="D166" i="13"/>
  <c r="G272" i="13"/>
  <c r="F358" i="19" s="1"/>
  <c r="J272" i="13"/>
  <c r="I358" i="19" s="1"/>
  <c r="D164" i="13"/>
  <c r="D162" i="13"/>
  <c r="D158" i="13"/>
  <c r="D178" i="13"/>
  <c r="D154" i="13"/>
  <c r="D177" i="13"/>
  <c r="D173" i="13"/>
  <c r="D159" i="13"/>
  <c r="D163" i="13"/>
  <c r="D165" i="13"/>
  <c r="D168" i="13"/>
  <c r="D175" i="13"/>
  <c r="D157" i="13"/>
  <c r="D167" i="13"/>
  <c r="D151" i="13"/>
  <c r="D196" i="13" s="1"/>
  <c r="F186" i="13"/>
  <c r="F231" i="13" s="1"/>
  <c r="F272" i="13" s="1"/>
  <c r="E358" i="19" s="1"/>
  <c r="E186" i="13"/>
  <c r="K272" i="13"/>
  <c r="J358" i="19" s="1"/>
  <c r="D183" i="13"/>
  <c r="D182" i="13"/>
  <c r="D174" i="13"/>
  <c r="D184" i="13"/>
  <c r="D181" i="13"/>
  <c r="D185" i="13"/>
  <c r="D176" i="13"/>
  <c r="D180" i="13"/>
  <c r="D161" i="13"/>
  <c r="D155" i="13"/>
  <c r="L272" i="16"/>
  <c r="K432" i="19" s="1"/>
  <c r="H231" i="16"/>
  <c r="H272" i="16" s="1"/>
  <c r="G432" i="19" s="1"/>
  <c r="I230" i="16"/>
  <c r="I271" i="16" s="1"/>
  <c r="H431" i="19" s="1"/>
  <c r="J229" i="16"/>
  <c r="J270" i="16" s="1"/>
  <c r="I430" i="19" s="1"/>
  <c r="F229" i="16"/>
  <c r="F270" i="16" s="1"/>
  <c r="E430" i="19" s="1"/>
  <c r="K228" i="16"/>
  <c r="K269" i="16" s="1"/>
  <c r="J429" i="19" s="1"/>
  <c r="G228" i="16"/>
  <c r="G269" i="16" s="1"/>
  <c r="F429" i="19" s="1"/>
  <c r="L268" i="16"/>
  <c r="K428" i="19" s="1"/>
  <c r="H227" i="16"/>
  <c r="H268" i="16" s="1"/>
  <c r="G428" i="19" s="1"/>
  <c r="I226" i="16"/>
  <c r="I267" i="16" s="1"/>
  <c r="H427" i="19" s="1"/>
  <c r="J225" i="16"/>
  <c r="J266" i="16" s="1"/>
  <c r="I426" i="19" s="1"/>
  <c r="F225" i="16"/>
  <c r="F266" i="16" s="1"/>
  <c r="E426" i="19" s="1"/>
  <c r="K224" i="16"/>
  <c r="K265" i="16" s="1"/>
  <c r="J425" i="19" s="1"/>
  <c r="G224" i="16"/>
  <c r="G265" i="16" s="1"/>
  <c r="F425" i="19" s="1"/>
  <c r="L264" i="16"/>
  <c r="K424" i="19" s="1"/>
  <c r="H223" i="16"/>
  <c r="H264" i="16" s="1"/>
  <c r="G424" i="19" s="1"/>
  <c r="I222" i="16"/>
  <c r="I263" i="16" s="1"/>
  <c r="H423" i="19" s="1"/>
  <c r="J221" i="16"/>
  <c r="J262" i="16" s="1"/>
  <c r="I422" i="19" s="1"/>
  <c r="F221" i="16"/>
  <c r="F262" i="16" s="1"/>
  <c r="E422" i="19" s="1"/>
  <c r="K220" i="16"/>
  <c r="K261" i="16" s="1"/>
  <c r="J421" i="19" s="1"/>
  <c r="G220" i="16"/>
  <c r="G261" i="16" s="1"/>
  <c r="F421" i="19" s="1"/>
  <c r="L260" i="16"/>
  <c r="K420" i="19" s="1"/>
  <c r="H219" i="16"/>
  <c r="H260" i="16" s="1"/>
  <c r="G420" i="19" s="1"/>
  <c r="I218" i="16"/>
  <c r="I259" i="16" s="1"/>
  <c r="H419" i="19" s="1"/>
  <c r="J217" i="16"/>
  <c r="J258" i="16" s="1"/>
  <c r="I418" i="19" s="1"/>
  <c r="F217" i="16"/>
  <c r="F258" i="16" s="1"/>
  <c r="E418" i="19" s="1"/>
  <c r="K216" i="16"/>
  <c r="K257" i="16" s="1"/>
  <c r="J417" i="19" s="1"/>
  <c r="G216" i="16"/>
  <c r="G257" i="16" s="1"/>
  <c r="F417" i="19" s="1"/>
  <c r="L256" i="16"/>
  <c r="K416" i="19" s="1"/>
  <c r="H215" i="16"/>
  <c r="H256" i="16" s="1"/>
  <c r="G416" i="19" s="1"/>
  <c r="I214" i="16"/>
  <c r="I255" i="16" s="1"/>
  <c r="H415" i="19" s="1"/>
  <c r="J213" i="16"/>
  <c r="J254" i="16" s="1"/>
  <c r="I414" i="19" s="1"/>
  <c r="F213" i="16"/>
  <c r="F254" i="16" s="1"/>
  <c r="E414" i="19" s="1"/>
  <c r="K212" i="16"/>
  <c r="K253" i="16" s="1"/>
  <c r="J413" i="19" s="1"/>
  <c r="L252" i="16"/>
  <c r="K412" i="19" s="1"/>
  <c r="H211" i="16"/>
  <c r="H252" i="16" s="1"/>
  <c r="G412" i="19" s="1"/>
  <c r="I210" i="16"/>
  <c r="I251" i="16" s="1"/>
  <c r="H411" i="19" s="1"/>
  <c r="J209" i="16"/>
  <c r="J250" i="16" s="1"/>
  <c r="I410" i="19" s="1"/>
  <c r="F209" i="16"/>
  <c r="F250" i="16" s="1"/>
  <c r="E410" i="19" s="1"/>
  <c r="K208" i="16"/>
  <c r="K249" i="16" s="1"/>
  <c r="J409" i="19" s="1"/>
  <c r="L248" i="16"/>
  <c r="K408" i="19" s="1"/>
  <c r="H207" i="16"/>
  <c r="H248" i="16" s="1"/>
  <c r="G408" i="19" s="1"/>
  <c r="I206" i="16"/>
  <c r="I247" i="16" s="1"/>
  <c r="H407" i="19" s="1"/>
  <c r="J205" i="16"/>
  <c r="J246" i="16" s="1"/>
  <c r="I406" i="19" s="1"/>
  <c r="F205" i="16"/>
  <c r="F246" i="16" s="1"/>
  <c r="E406" i="19" s="1"/>
  <c r="K204" i="16"/>
  <c r="K245" i="16" s="1"/>
  <c r="J405" i="19" s="1"/>
  <c r="G204" i="16"/>
  <c r="G245" i="16" s="1"/>
  <c r="F405" i="19" s="1"/>
  <c r="L244" i="16"/>
  <c r="K404" i="19" s="1"/>
  <c r="I202" i="16"/>
  <c r="I243" i="16" s="1"/>
  <c r="H403" i="19" s="1"/>
  <c r="J201" i="16"/>
  <c r="J242" i="16" s="1"/>
  <c r="I402" i="19" s="1"/>
  <c r="F201" i="16"/>
  <c r="F242" i="16" s="1"/>
  <c r="E402" i="19" s="1"/>
  <c r="K200" i="16"/>
  <c r="K241" i="16" s="1"/>
  <c r="J401" i="19" s="1"/>
  <c r="G200" i="16"/>
  <c r="G241" i="16" s="1"/>
  <c r="F401" i="19" s="1"/>
  <c r="L240" i="16"/>
  <c r="K400" i="19" s="1"/>
  <c r="H199" i="16"/>
  <c r="H240" i="16" s="1"/>
  <c r="G400" i="19" s="1"/>
  <c r="I198" i="16"/>
  <c r="I239" i="16" s="1"/>
  <c r="H399" i="19" s="1"/>
  <c r="J197" i="16"/>
  <c r="J238" i="16" s="1"/>
  <c r="I398" i="19" s="1"/>
  <c r="F197" i="16"/>
  <c r="F238" i="16" s="1"/>
  <c r="E398" i="19" s="1"/>
  <c r="J231" i="16"/>
  <c r="J272" i="16" s="1"/>
  <c r="I432" i="19" s="1"/>
  <c r="F231" i="16"/>
  <c r="F272" i="16" s="1"/>
  <c r="E432" i="19" s="1"/>
  <c r="K230" i="16"/>
  <c r="K271" i="16" s="1"/>
  <c r="J431" i="19" s="1"/>
  <c r="G230" i="16"/>
  <c r="G271" i="16" s="1"/>
  <c r="F431" i="19" s="1"/>
  <c r="L270" i="16"/>
  <c r="K430" i="19" s="1"/>
  <c r="I228" i="16"/>
  <c r="I269" i="16" s="1"/>
  <c r="H429" i="19" s="1"/>
  <c r="J227" i="16"/>
  <c r="J268" i="16" s="1"/>
  <c r="I428" i="19" s="1"/>
  <c r="F227" i="16"/>
  <c r="F268" i="16" s="1"/>
  <c r="E428" i="19" s="1"/>
  <c r="K226" i="16"/>
  <c r="K267" i="16" s="1"/>
  <c r="J427" i="19" s="1"/>
  <c r="G226" i="16"/>
  <c r="G267" i="16" s="1"/>
  <c r="F427" i="19" s="1"/>
  <c r="L266" i="16"/>
  <c r="K426" i="19" s="1"/>
  <c r="H225" i="16"/>
  <c r="H266" i="16" s="1"/>
  <c r="G426" i="19" s="1"/>
  <c r="I224" i="16"/>
  <c r="I265" i="16" s="1"/>
  <c r="H425" i="19" s="1"/>
  <c r="J223" i="16"/>
  <c r="J264" i="16" s="1"/>
  <c r="I424" i="19" s="1"/>
  <c r="F223" i="16"/>
  <c r="F264" i="16" s="1"/>
  <c r="E424" i="19" s="1"/>
  <c r="K222" i="16"/>
  <c r="K263" i="16" s="1"/>
  <c r="J423" i="19" s="1"/>
  <c r="H221" i="16"/>
  <c r="H262" i="16" s="1"/>
  <c r="G422" i="19" s="1"/>
  <c r="I220" i="16"/>
  <c r="I261" i="16" s="1"/>
  <c r="H421" i="19" s="1"/>
  <c r="J219" i="16"/>
  <c r="J260" i="16" s="1"/>
  <c r="I420" i="19" s="1"/>
  <c r="K218" i="16"/>
  <c r="K259" i="16" s="1"/>
  <c r="J419" i="19" s="1"/>
  <c r="G218" i="16"/>
  <c r="G259" i="16" s="1"/>
  <c r="F419" i="19" s="1"/>
  <c r="L258" i="16"/>
  <c r="K418" i="19" s="1"/>
  <c r="H217" i="16"/>
  <c r="H258" i="16" s="1"/>
  <c r="G418" i="19" s="1"/>
  <c r="I216" i="16"/>
  <c r="I257" i="16" s="1"/>
  <c r="H417" i="19" s="1"/>
  <c r="J215" i="16"/>
  <c r="J256" i="16" s="1"/>
  <c r="I416" i="19" s="1"/>
  <c r="F215" i="16"/>
  <c r="F256" i="16" s="1"/>
  <c r="E416" i="19" s="1"/>
  <c r="K214" i="16"/>
  <c r="K255" i="16" s="1"/>
  <c r="J415" i="19" s="1"/>
  <c r="G214" i="16"/>
  <c r="G255" i="16" s="1"/>
  <c r="F415" i="19" s="1"/>
  <c r="L254" i="16"/>
  <c r="K414" i="19" s="1"/>
  <c r="H213" i="16"/>
  <c r="H254" i="16" s="1"/>
  <c r="G414" i="19" s="1"/>
  <c r="I212" i="16"/>
  <c r="I253" i="16" s="1"/>
  <c r="H413" i="19" s="1"/>
  <c r="J211" i="16"/>
  <c r="J252" i="16" s="1"/>
  <c r="I412" i="19" s="1"/>
  <c r="G210" i="16"/>
  <c r="G251" i="16" s="1"/>
  <c r="F411" i="19" s="1"/>
  <c r="L250" i="16"/>
  <c r="K410" i="19" s="1"/>
  <c r="H209" i="16"/>
  <c r="H250" i="16" s="1"/>
  <c r="G410" i="19" s="1"/>
  <c r="I208" i="16"/>
  <c r="I249" i="16" s="1"/>
  <c r="H409" i="19" s="1"/>
  <c r="J207" i="16"/>
  <c r="J248" i="16" s="1"/>
  <c r="I408" i="19" s="1"/>
  <c r="F207" i="16"/>
  <c r="F248" i="16" s="1"/>
  <c r="E408" i="19" s="1"/>
  <c r="K206" i="16"/>
  <c r="K247" i="16" s="1"/>
  <c r="J407" i="19" s="1"/>
  <c r="G206" i="16"/>
  <c r="G247" i="16" s="1"/>
  <c r="F407" i="19" s="1"/>
  <c r="L246" i="16"/>
  <c r="K406" i="19" s="1"/>
  <c r="H205" i="16"/>
  <c r="H246" i="16" s="1"/>
  <c r="G406" i="19" s="1"/>
  <c r="J203" i="16"/>
  <c r="J244" i="16" s="1"/>
  <c r="I404" i="19" s="1"/>
  <c r="F203" i="16"/>
  <c r="F244" i="16" s="1"/>
  <c r="E404" i="19" s="1"/>
  <c r="K202" i="16"/>
  <c r="K243" i="16" s="1"/>
  <c r="J403" i="19" s="1"/>
  <c r="G202" i="16"/>
  <c r="G243" i="16" s="1"/>
  <c r="F403" i="19" s="1"/>
  <c r="L242" i="16"/>
  <c r="K402" i="19" s="1"/>
  <c r="H201" i="16"/>
  <c r="H242" i="16" s="1"/>
  <c r="G402" i="19" s="1"/>
  <c r="I200" i="16"/>
  <c r="I241" i="16" s="1"/>
  <c r="H401" i="19" s="1"/>
  <c r="J199" i="16"/>
  <c r="J240" i="16" s="1"/>
  <c r="I400" i="19" s="1"/>
  <c r="F199" i="16"/>
  <c r="F240" i="16" s="1"/>
  <c r="E400" i="19" s="1"/>
  <c r="K198" i="16"/>
  <c r="K239" i="16" s="1"/>
  <c r="J399" i="19" s="1"/>
  <c r="G198" i="16"/>
  <c r="G239" i="16" s="1"/>
  <c r="F399" i="19" s="1"/>
  <c r="L238" i="16"/>
  <c r="K398" i="19" s="1"/>
  <c r="H197" i="16"/>
  <c r="H238" i="16" s="1"/>
  <c r="G398" i="19" s="1"/>
  <c r="I231" i="16"/>
  <c r="I272" i="16" s="1"/>
  <c r="H432" i="19" s="1"/>
  <c r="J230" i="16"/>
  <c r="J271" i="16" s="1"/>
  <c r="I431" i="19" s="1"/>
  <c r="F230" i="16"/>
  <c r="F271" i="16" s="1"/>
  <c r="E431" i="19" s="1"/>
  <c r="K229" i="16"/>
  <c r="K270" i="16" s="1"/>
  <c r="J430" i="19" s="1"/>
  <c r="G229" i="16"/>
  <c r="G270" i="16" s="1"/>
  <c r="F430" i="19" s="1"/>
  <c r="L269" i="16"/>
  <c r="K429" i="19" s="1"/>
  <c r="I227" i="16"/>
  <c r="I268" i="16" s="1"/>
  <c r="H428" i="19" s="1"/>
  <c r="J226" i="16"/>
  <c r="J267" i="16" s="1"/>
  <c r="I427" i="19" s="1"/>
  <c r="F226" i="16"/>
  <c r="F267" i="16" s="1"/>
  <c r="E427" i="19" s="1"/>
  <c r="K225" i="16"/>
  <c r="K266" i="16" s="1"/>
  <c r="J426" i="19" s="1"/>
  <c r="G225" i="16"/>
  <c r="G266" i="16" s="1"/>
  <c r="F426" i="19" s="1"/>
  <c r="H224" i="16"/>
  <c r="H265" i="16" s="1"/>
  <c r="G425" i="19" s="1"/>
  <c r="I223" i="16"/>
  <c r="I264" i="16" s="1"/>
  <c r="H424" i="19" s="1"/>
  <c r="J222" i="16"/>
  <c r="J263" i="16" s="1"/>
  <c r="I423" i="19" s="1"/>
  <c r="F222" i="16"/>
  <c r="F263" i="16" s="1"/>
  <c r="E423" i="19" s="1"/>
  <c r="K221" i="16"/>
  <c r="K262" i="16" s="1"/>
  <c r="J422" i="19" s="1"/>
  <c r="G221" i="16"/>
  <c r="G262" i="16" s="1"/>
  <c r="F422" i="19" s="1"/>
  <c r="L261" i="16"/>
  <c r="K421" i="19" s="1"/>
  <c r="H220" i="16"/>
  <c r="H261" i="16" s="1"/>
  <c r="G421" i="19" s="1"/>
  <c r="I219" i="16"/>
  <c r="I260" i="16" s="1"/>
  <c r="H420" i="19" s="1"/>
  <c r="J218" i="16"/>
  <c r="J259" i="16" s="1"/>
  <c r="I419" i="19" s="1"/>
  <c r="F218" i="16"/>
  <c r="F259" i="16" s="1"/>
  <c r="E419" i="19" s="1"/>
  <c r="G217" i="16"/>
  <c r="G258" i="16" s="1"/>
  <c r="F418" i="19" s="1"/>
  <c r="H216" i="16"/>
  <c r="H257" i="16" s="1"/>
  <c r="G417" i="19" s="1"/>
  <c r="I215" i="16"/>
  <c r="I256" i="16" s="1"/>
  <c r="H416" i="19" s="1"/>
  <c r="J214" i="16"/>
  <c r="J255" i="16" s="1"/>
  <c r="I415" i="19" s="1"/>
  <c r="F214" i="16"/>
  <c r="F255" i="16" s="1"/>
  <c r="E415" i="19" s="1"/>
  <c r="G213" i="16"/>
  <c r="G254" i="16" s="1"/>
  <c r="F414" i="19" s="1"/>
  <c r="L253" i="16"/>
  <c r="K413" i="19" s="1"/>
  <c r="H212" i="16"/>
  <c r="H253" i="16" s="1"/>
  <c r="G413" i="19" s="1"/>
  <c r="I211" i="16"/>
  <c r="I252" i="16" s="1"/>
  <c r="H412" i="19" s="1"/>
  <c r="J210" i="16"/>
  <c r="J251" i="16" s="1"/>
  <c r="I411" i="19" s="1"/>
  <c r="F210" i="16"/>
  <c r="F251" i="16" s="1"/>
  <c r="E411" i="19" s="1"/>
  <c r="K209" i="16"/>
  <c r="K250" i="16" s="1"/>
  <c r="J410" i="19" s="1"/>
  <c r="G209" i="16"/>
  <c r="G250" i="16" s="1"/>
  <c r="F410" i="19" s="1"/>
  <c r="L249" i="16"/>
  <c r="K409" i="19" s="1"/>
  <c r="H208" i="16"/>
  <c r="H249" i="16" s="1"/>
  <c r="G409" i="19" s="1"/>
  <c r="I207" i="16"/>
  <c r="I248" i="16" s="1"/>
  <c r="H408" i="19" s="1"/>
  <c r="J206" i="16"/>
  <c r="J247" i="16" s="1"/>
  <c r="I407" i="19" s="1"/>
  <c r="F206" i="16"/>
  <c r="F247" i="16" s="1"/>
  <c r="E407" i="19" s="1"/>
  <c r="K205" i="16"/>
  <c r="K246" i="16" s="1"/>
  <c r="J406" i="19" s="1"/>
  <c r="G205" i="16"/>
  <c r="G246" i="16" s="1"/>
  <c r="F406" i="19" s="1"/>
  <c r="L245" i="16"/>
  <c r="K405" i="19" s="1"/>
  <c r="H204" i="16"/>
  <c r="H245" i="16" s="1"/>
  <c r="G405" i="19" s="1"/>
  <c r="I203" i="16"/>
  <c r="I244" i="16" s="1"/>
  <c r="H404" i="19" s="1"/>
  <c r="J202" i="16"/>
  <c r="J243" i="16" s="1"/>
  <c r="I403" i="19" s="1"/>
  <c r="F202" i="16"/>
  <c r="F243" i="16" s="1"/>
  <c r="E403" i="19" s="1"/>
  <c r="K201" i="16"/>
  <c r="K242" i="16" s="1"/>
  <c r="J402" i="19" s="1"/>
  <c r="G201" i="16"/>
  <c r="G242" i="16" s="1"/>
  <c r="F402" i="19" s="1"/>
  <c r="L241" i="16"/>
  <c r="K401" i="19" s="1"/>
  <c r="H200" i="16"/>
  <c r="H241" i="16" s="1"/>
  <c r="G401" i="19" s="1"/>
  <c r="I199" i="16"/>
  <c r="I240" i="16" s="1"/>
  <c r="H400" i="19" s="1"/>
  <c r="J198" i="16"/>
  <c r="J239" i="16" s="1"/>
  <c r="I399" i="19" s="1"/>
  <c r="K197" i="16"/>
  <c r="K238" i="16" s="1"/>
  <c r="J398" i="19" s="1"/>
  <c r="G197" i="16"/>
  <c r="G238" i="16" s="1"/>
  <c r="F398" i="19" s="1"/>
  <c r="G231" i="16"/>
  <c r="G272" i="16" s="1"/>
  <c r="F432" i="19" s="1"/>
  <c r="I229" i="16"/>
  <c r="I270" i="16" s="1"/>
  <c r="H430" i="19" s="1"/>
  <c r="K227" i="16"/>
  <c r="K268" i="16" s="1"/>
  <c r="J428" i="19" s="1"/>
  <c r="F224" i="16"/>
  <c r="F265" i="16" s="1"/>
  <c r="E425" i="19" s="1"/>
  <c r="H222" i="16"/>
  <c r="H263" i="16" s="1"/>
  <c r="G423" i="19" s="1"/>
  <c r="L259" i="16"/>
  <c r="K419" i="19" s="1"/>
  <c r="G215" i="16"/>
  <c r="G256" i="16" s="1"/>
  <c r="F416" i="19" s="1"/>
  <c r="I213" i="16"/>
  <c r="I254" i="16" s="1"/>
  <c r="H414" i="19" s="1"/>
  <c r="F208" i="16"/>
  <c r="F249" i="16" s="1"/>
  <c r="E409" i="19" s="1"/>
  <c r="H206" i="16"/>
  <c r="H247" i="16" s="1"/>
  <c r="G407" i="19" s="1"/>
  <c r="J204" i="16"/>
  <c r="J245" i="16" s="1"/>
  <c r="I405" i="19" s="1"/>
  <c r="G199" i="16"/>
  <c r="G240" i="16" s="1"/>
  <c r="F400" i="19" s="1"/>
  <c r="I197" i="16"/>
  <c r="I238" i="16" s="1"/>
  <c r="H398" i="19" s="1"/>
  <c r="H230" i="16"/>
  <c r="H271" i="16" s="1"/>
  <c r="G431" i="19" s="1"/>
  <c r="L267" i="16"/>
  <c r="K427" i="19" s="1"/>
  <c r="G223" i="16"/>
  <c r="G264" i="16" s="1"/>
  <c r="F424" i="19" s="1"/>
  <c r="I221" i="16"/>
  <c r="I262" i="16" s="1"/>
  <c r="H422" i="19" s="1"/>
  <c r="K219" i="16"/>
  <c r="K260" i="16" s="1"/>
  <c r="J420" i="19" s="1"/>
  <c r="F216" i="16"/>
  <c r="F257" i="16" s="1"/>
  <c r="E417" i="19" s="1"/>
  <c r="H214" i="16"/>
  <c r="H255" i="16" s="1"/>
  <c r="G415" i="19" s="1"/>
  <c r="J212" i="16"/>
  <c r="J253" i="16" s="1"/>
  <c r="I413" i="19" s="1"/>
  <c r="L251" i="16"/>
  <c r="K411" i="19" s="1"/>
  <c r="G207" i="16"/>
  <c r="G248" i="16" s="1"/>
  <c r="F408" i="19" s="1"/>
  <c r="I205" i="16"/>
  <c r="I246" i="16" s="1"/>
  <c r="H406" i="19" s="1"/>
  <c r="K203" i="16"/>
  <c r="K244" i="16" s="1"/>
  <c r="J404" i="19" s="1"/>
  <c r="F200" i="16"/>
  <c r="F241" i="16" s="1"/>
  <c r="E401" i="19" s="1"/>
  <c r="H198" i="16"/>
  <c r="H239" i="16" s="1"/>
  <c r="G399" i="19" s="1"/>
  <c r="K231" i="16"/>
  <c r="K272" i="16" s="1"/>
  <c r="J432" i="19" s="1"/>
  <c r="F228" i="16"/>
  <c r="F269" i="16" s="1"/>
  <c r="E429" i="19" s="1"/>
  <c r="H226" i="16"/>
  <c r="H267" i="16" s="1"/>
  <c r="G427" i="19" s="1"/>
  <c r="J224" i="16"/>
  <c r="J265" i="16" s="1"/>
  <c r="I425" i="19" s="1"/>
  <c r="L263" i="16"/>
  <c r="K423" i="19" s="1"/>
  <c r="G219" i="16"/>
  <c r="G260" i="16" s="1"/>
  <c r="F420" i="19" s="1"/>
  <c r="I217" i="16"/>
  <c r="I258" i="16" s="1"/>
  <c r="H418" i="19" s="1"/>
  <c r="K215" i="16"/>
  <c r="K256" i="16" s="1"/>
  <c r="J416" i="19" s="1"/>
  <c r="H210" i="16"/>
  <c r="H251" i="16" s="1"/>
  <c r="G411" i="19" s="1"/>
  <c r="J208" i="16"/>
  <c r="J249" i="16" s="1"/>
  <c r="I409" i="19" s="1"/>
  <c r="I201" i="16"/>
  <c r="I242" i="16" s="1"/>
  <c r="H402" i="19" s="1"/>
  <c r="K199" i="16"/>
  <c r="K240" i="16" s="1"/>
  <c r="J400" i="19" s="1"/>
  <c r="L255" i="16"/>
  <c r="K415" i="19" s="1"/>
  <c r="K207" i="16"/>
  <c r="K248" i="16" s="1"/>
  <c r="J408" i="19" s="1"/>
  <c r="J200" i="16"/>
  <c r="J241" i="16" s="1"/>
  <c r="I401" i="19" s="1"/>
  <c r="I225" i="16"/>
  <c r="I266" i="16" s="1"/>
  <c r="H426" i="19" s="1"/>
  <c r="H218" i="16"/>
  <c r="H259" i="16" s="1"/>
  <c r="G419" i="19" s="1"/>
  <c r="G211" i="16"/>
  <c r="G252" i="16" s="1"/>
  <c r="F412" i="19" s="1"/>
  <c r="F204" i="16"/>
  <c r="F245" i="16" s="1"/>
  <c r="E405" i="19" s="1"/>
  <c r="L271" i="16"/>
  <c r="K431" i="19" s="1"/>
  <c r="K223" i="16"/>
  <c r="K264" i="16" s="1"/>
  <c r="J424" i="19" s="1"/>
  <c r="J216" i="16"/>
  <c r="J257" i="16" s="1"/>
  <c r="I417" i="19" s="1"/>
  <c r="I209" i="16"/>
  <c r="I250" i="16" s="1"/>
  <c r="H410" i="19" s="1"/>
  <c r="H202" i="16"/>
  <c r="H243" i="16" s="1"/>
  <c r="G403" i="19" s="1"/>
  <c r="F220" i="16"/>
  <c r="F261" i="16" s="1"/>
  <c r="E421" i="19" s="1"/>
  <c r="G227" i="16"/>
  <c r="G268" i="16" s="1"/>
  <c r="F428" i="19" s="1"/>
  <c r="L239" i="16"/>
  <c r="K399" i="19" s="1"/>
  <c r="E191" i="16"/>
  <c r="D191" i="16"/>
  <c r="J101" i="16"/>
  <c r="G101" i="16"/>
  <c r="I101" i="16"/>
  <c r="K101" i="16"/>
  <c r="F101" i="16"/>
  <c r="H101" i="16"/>
  <c r="P139" i="19" l="1"/>
  <c r="P169" i="19"/>
  <c r="O169" i="19"/>
  <c r="N176" i="19"/>
  <c r="P206" i="19"/>
  <c r="P428" i="19"/>
  <c r="L169" i="19"/>
  <c r="O139" i="19"/>
  <c r="O176" i="19"/>
  <c r="O398" i="19"/>
  <c r="P250" i="19"/>
  <c r="P361" i="19"/>
  <c r="O206" i="19"/>
  <c r="M169" i="19"/>
  <c r="N139" i="19"/>
  <c r="N169" i="19"/>
  <c r="P391" i="19"/>
  <c r="P176" i="19"/>
  <c r="O428" i="19"/>
  <c r="N206" i="19"/>
  <c r="P398" i="19"/>
  <c r="P354" i="19"/>
  <c r="P280" i="19"/>
  <c r="F225" i="7"/>
  <c r="F266" i="7" s="1"/>
  <c r="E204" i="19" s="1"/>
  <c r="O196" i="9"/>
  <c r="O187" i="9"/>
  <c r="O196" i="15"/>
  <c r="O187" i="15"/>
  <c r="P196" i="15"/>
  <c r="P187" i="15"/>
  <c r="O196" i="7"/>
  <c r="O187" i="7"/>
  <c r="P196" i="16"/>
  <c r="P187" i="16"/>
  <c r="F187" i="8"/>
  <c r="P196" i="9"/>
  <c r="P187" i="9"/>
  <c r="O194" i="11"/>
  <c r="O186" i="11"/>
  <c r="Q196" i="7"/>
  <c r="Q187" i="7"/>
  <c r="F224" i="7"/>
  <c r="F265" i="7" s="1"/>
  <c r="E203" i="19" s="1"/>
  <c r="P194" i="11"/>
  <c r="P186" i="11"/>
  <c r="O196" i="16"/>
  <c r="O187" i="16"/>
  <c r="F223" i="7"/>
  <c r="F264" i="7" s="1"/>
  <c r="E202" i="19" s="1"/>
  <c r="E187" i="8"/>
  <c r="Q196" i="15"/>
  <c r="Q187" i="15"/>
  <c r="Q196" i="9"/>
  <c r="Q187" i="9"/>
  <c r="Q186" i="11"/>
  <c r="Q194" i="11"/>
  <c r="D187" i="8"/>
  <c r="P196" i="7"/>
  <c r="P187" i="7"/>
  <c r="Q196" i="16"/>
  <c r="Q187" i="16"/>
  <c r="D198" i="16"/>
  <c r="D239" i="16" s="1"/>
  <c r="C399" i="19" s="1"/>
  <c r="E199" i="16"/>
  <c r="E240" i="16" s="1"/>
  <c r="D400" i="19" s="1"/>
  <c r="D224" i="16"/>
  <c r="D265" i="16" s="1"/>
  <c r="C425" i="19" s="1"/>
  <c r="E231" i="16"/>
  <c r="E272" i="16" s="1"/>
  <c r="D432" i="19" s="1"/>
  <c r="D217" i="16"/>
  <c r="D258" i="16" s="1"/>
  <c r="C418" i="19" s="1"/>
  <c r="E224" i="16"/>
  <c r="E265" i="16" s="1"/>
  <c r="D425" i="19" s="1"/>
  <c r="D207" i="16"/>
  <c r="D248" i="16" s="1"/>
  <c r="C408" i="19" s="1"/>
  <c r="E214" i="16"/>
  <c r="E255" i="16" s="1"/>
  <c r="D415" i="19" s="1"/>
  <c r="D219" i="13"/>
  <c r="D260" i="13" s="1"/>
  <c r="C346" i="19" s="1"/>
  <c r="D202" i="13"/>
  <c r="D243" i="13" s="1"/>
  <c r="C329" i="19" s="1"/>
  <c r="D201" i="13"/>
  <c r="D242" i="13" s="1"/>
  <c r="C328" i="19" s="1"/>
  <c r="D211" i="13"/>
  <c r="D252" i="13" s="1"/>
  <c r="C338" i="19" s="1"/>
  <c r="D214" i="13"/>
  <c r="D255" i="13" s="1"/>
  <c r="C341" i="19" s="1"/>
  <c r="E201" i="13"/>
  <c r="E242" i="13" s="1"/>
  <c r="D328" i="19" s="1"/>
  <c r="E198" i="13"/>
  <c r="E239" i="13" s="1"/>
  <c r="D325" i="19" s="1"/>
  <c r="E204" i="13"/>
  <c r="E245" i="13" s="1"/>
  <c r="D331" i="19" s="1"/>
  <c r="E200" i="13"/>
  <c r="E241" i="13" s="1"/>
  <c r="D327" i="19" s="1"/>
  <c r="E225" i="7"/>
  <c r="E266" i="7" s="1"/>
  <c r="D204" i="19" s="1"/>
  <c r="E203" i="7"/>
  <c r="E244" i="7" s="1"/>
  <c r="D182" i="19" s="1"/>
  <c r="E218" i="7"/>
  <c r="E259" i="7" s="1"/>
  <c r="D197" i="19" s="1"/>
  <c r="E202" i="7"/>
  <c r="E243" i="7" s="1"/>
  <c r="D181" i="19" s="1"/>
  <c r="D223" i="7"/>
  <c r="D264" i="7" s="1"/>
  <c r="C202" i="19" s="1"/>
  <c r="D207" i="7"/>
  <c r="D248" i="7" s="1"/>
  <c r="C186" i="19" s="1"/>
  <c r="E227" i="7"/>
  <c r="E268" i="7" s="1"/>
  <c r="D206" i="19" s="1"/>
  <c r="E209" i="7"/>
  <c r="E250" i="7" s="1"/>
  <c r="D188" i="19" s="1"/>
  <c r="D198" i="8"/>
  <c r="D239" i="8" s="1"/>
  <c r="C214" i="19" s="1"/>
  <c r="D217" i="8"/>
  <c r="D258" i="8" s="1"/>
  <c r="C233" i="19" s="1"/>
  <c r="F209" i="8"/>
  <c r="F250" i="8" s="1"/>
  <c r="E225" i="19" s="1"/>
  <c r="D206" i="8"/>
  <c r="D247" i="8" s="1"/>
  <c r="C222" i="19" s="1"/>
  <c r="D210" i="8"/>
  <c r="D251" i="8" s="1"/>
  <c r="C226" i="19" s="1"/>
  <c r="D214" i="8"/>
  <c r="D255" i="8" s="1"/>
  <c r="C230" i="19" s="1"/>
  <c r="E218" i="8"/>
  <c r="E259" i="8" s="1"/>
  <c r="D234" i="19" s="1"/>
  <c r="E222" i="8"/>
  <c r="E263" i="8" s="1"/>
  <c r="D238" i="19" s="1"/>
  <c r="F226" i="8"/>
  <c r="F267" i="8" s="1"/>
  <c r="E242" i="19" s="1"/>
  <c r="F230" i="8"/>
  <c r="F271" i="8" s="1"/>
  <c r="E246" i="19" s="1"/>
  <c r="D205" i="8"/>
  <c r="D246" i="8" s="1"/>
  <c r="C221" i="19" s="1"/>
  <c r="E203" i="8"/>
  <c r="E244" i="8" s="1"/>
  <c r="D219" i="19" s="1"/>
  <c r="D208" i="16"/>
  <c r="D249" i="16" s="1"/>
  <c r="C409" i="19" s="1"/>
  <c r="D208" i="13"/>
  <c r="D249" i="13" s="1"/>
  <c r="C335" i="19" s="1"/>
  <c r="D214" i="16"/>
  <c r="D255" i="16" s="1"/>
  <c r="C415" i="19" s="1"/>
  <c r="D211" i="16"/>
  <c r="D252" i="16" s="1"/>
  <c r="C412" i="19" s="1"/>
  <c r="E218" i="16"/>
  <c r="E259" i="16" s="1"/>
  <c r="D419" i="19" s="1"/>
  <c r="D200" i="13"/>
  <c r="D241" i="13" s="1"/>
  <c r="C327" i="19" s="1"/>
  <c r="D227" i="13"/>
  <c r="D268" i="13" s="1"/>
  <c r="C354" i="19" s="1"/>
  <c r="D220" i="13"/>
  <c r="D261" i="13" s="1"/>
  <c r="C347" i="19" s="1"/>
  <c r="D199" i="13"/>
  <c r="D240" i="13" s="1"/>
  <c r="C326" i="19" s="1"/>
  <c r="D215" i="13"/>
  <c r="D256" i="13" s="1"/>
  <c r="C342" i="19" s="1"/>
  <c r="E217" i="13"/>
  <c r="E258" i="13" s="1"/>
  <c r="D344" i="19" s="1"/>
  <c r="E222" i="13"/>
  <c r="E263" i="13" s="1"/>
  <c r="D349" i="19" s="1"/>
  <c r="E229" i="13"/>
  <c r="E270" i="13" s="1"/>
  <c r="D356" i="19" s="1"/>
  <c r="D228" i="7"/>
  <c r="D269" i="7" s="1"/>
  <c r="C207" i="19" s="1"/>
  <c r="D222" i="7"/>
  <c r="D263" i="7" s="1"/>
  <c r="C201" i="19" s="1"/>
  <c r="D217" i="7"/>
  <c r="D258" i="7" s="1"/>
  <c r="C196" i="19" s="1"/>
  <c r="D201" i="7"/>
  <c r="D242" i="7" s="1"/>
  <c r="C180" i="19" s="1"/>
  <c r="E211" i="7"/>
  <c r="E252" i="7" s="1"/>
  <c r="D190" i="19" s="1"/>
  <c r="D229" i="7"/>
  <c r="D270" i="7" s="1"/>
  <c r="C208" i="19" s="1"/>
  <c r="E223" i="7"/>
  <c r="E264" i="7" s="1"/>
  <c r="D202" i="19" s="1"/>
  <c r="E207" i="7"/>
  <c r="E248" i="7" s="1"/>
  <c r="D186" i="19" s="1"/>
  <c r="F201" i="8"/>
  <c r="F242" i="8" s="1"/>
  <c r="E217" i="19" s="1"/>
  <c r="F206" i="8"/>
  <c r="F247" i="8" s="1"/>
  <c r="E222" i="19" s="1"/>
  <c r="F231" i="8"/>
  <c r="F272" i="8" s="1"/>
  <c r="E247" i="19" s="1"/>
  <c r="F211" i="8"/>
  <c r="F252" i="8" s="1"/>
  <c r="E227" i="19" s="1"/>
  <c r="F202" i="8"/>
  <c r="F243" i="8" s="1"/>
  <c r="E218" i="19" s="1"/>
  <c r="F198" i="8"/>
  <c r="F239" i="8" s="1"/>
  <c r="E214" i="19" s="1"/>
  <c r="E207" i="8"/>
  <c r="E248" i="8" s="1"/>
  <c r="D223" i="19" s="1"/>
  <c r="E211" i="8"/>
  <c r="E252" i="8" s="1"/>
  <c r="D227" i="19" s="1"/>
  <c r="E215" i="8"/>
  <c r="E256" i="8" s="1"/>
  <c r="D231" i="19" s="1"/>
  <c r="F219" i="8"/>
  <c r="F260" i="8" s="1"/>
  <c r="E235" i="19" s="1"/>
  <c r="E199" i="8"/>
  <c r="E240" i="8" s="1"/>
  <c r="D215" i="19" s="1"/>
  <c r="D220" i="8"/>
  <c r="D261" i="8" s="1"/>
  <c r="C236" i="19" s="1"/>
  <c r="D224" i="8"/>
  <c r="D265" i="8" s="1"/>
  <c r="C240" i="19" s="1"/>
  <c r="E228" i="8"/>
  <c r="E269" i="8" s="1"/>
  <c r="D244" i="19" s="1"/>
  <c r="F197" i="8"/>
  <c r="F238" i="8" s="1"/>
  <c r="E213" i="19" s="1"/>
  <c r="D201" i="16"/>
  <c r="D242" i="16" s="1"/>
  <c r="C402" i="19" s="1"/>
  <c r="D207" i="13"/>
  <c r="D248" i="13" s="1"/>
  <c r="C334" i="19" s="1"/>
  <c r="E214" i="13"/>
  <c r="E255" i="13" s="1"/>
  <c r="D341" i="19" s="1"/>
  <c r="E203" i="16"/>
  <c r="E244" i="16" s="1"/>
  <c r="D404" i="19" s="1"/>
  <c r="E228" i="16"/>
  <c r="E269" i="16" s="1"/>
  <c r="D429" i="19" s="1"/>
  <c r="D230" i="16"/>
  <c r="D271" i="16" s="1"/>
  <c r="C431" i="19" s="1"/>
  <c r="E209" i="16"/>
  <c r="E250" i="16" s="1"/>
  <c r="D410" i="19" s="1"/>
  <c r="E217" i="16"/>
  <c r="E258" i="16" s="1"/>
  <c r="D418" i="19" s="1"/>
  <c r="D200" i="16"/>
  <c r="D241" i="16" s="1"/>
  <c r="C401" i="19" s="1"/>
  <c r="E207" i="16"/>
  <c r="E248" i="16" s="1"/>
  <c r="D408" i="19" s="1"/>
  <c r="E196" i="16"/>
  <c r="E200" i="16"/>
  <c r="E241" i="16" s="1"/>
  <c r="D401" i="19" s="1"/>
  <c r="D225" i="16"/>
  <c r="D266" i="16" s="1"/>
  <c r="C426" i="19" s="1"/>
  <c r="D215" i="16"/>
  <c r="D256" i="16" s="1"/>
  <c r="C416" i="19" s="1"/>
  <c r="E222" i="16"/>
  <c r="E263" i="16" s="1"/>
  <c r="D423" i="19" s="1"/>
  <c r="D206" i="13"/>
  <c r="D247" i="13" s="1"/>
  <c r="C333" i="19" s="1"/>
  <c r="D228" i="13"/>
  <c r="D269" i="13" s="1"/>
  <c r="C355" i="19" s="1"/>
  <c r="D213" i="13"/>
  <c r="D254" i="13" s="1"/>
  <c r="C340" i="19" s="1"/>
  <c r="D223" i="13"/>
  <c r="D264" i="13" s="1"/>
  <c r="C350" i="19" s="1"/>
  <c r="D231" i="13"/>
  <c r="D272" i="13" s="1"/>
  <c r="C358" i="19" s="1"/>
  <c r="E218" i="13"/>
  <c r="E259" i="13" s="1"/>
  <c r="D345" i="19" s="1"/>
  <c r="E220" i="13"/>
  <c r="E261" i="13" s="1"/>
  <c r="D347" i="19" s="1"/>
  <c r="E226" i="13"/>
  <c r="E267" i="13" s="1"/>
  <c r="D353" i="19" s="1"/>
  <c r="E199" i="13"/>
  <c r="E240" i="13" s="1"/>
  <c r="D326" i="19" s="1"/>
  <c r="E216" i="7"/>
  <c r="E257" i="7" s="1"/>
  <c r="D195" i="19" s="1"/>
  <c r="E206" i="7"/>
  <c r="E247" i="7" s="1"/>
  <c r="D185" i="19" s="1"/>
  <c r="D206" i="7"/>
  <c r="D247" i="7" s="1"/>
  <c r="C185" i="19" s="1"/>
  <c r="D221" i="7"/>
  <c r="D262" i="7" s="1"/>
  <c r="C200" i="19" s="1"/>
  <c r="D213" i="7"/>
  <c r="D254" i="7" s="1"/>
  <c r="C192" i="19" s="1"/>
  <c r="D197" i="7"/>
  <c r="D238" i="7" s="1"/>
  <c r="C176" i="19" s="1"/>
  <c r="D219" i="7"/>
  <c r="D260" i="7" s="1"/>
  <c r="C198" i="19" s="1"/>
  <c r="D203" i="7"/>
  <c r="D244" i="7" s="1"/>
  <c r="C182" i="19" s="1"/>
  <c r="D230" i="7"/>
  <c r="D271" i="7" s="1"/>
  <c r="C209" i="19" s="1"/>
  <c r="D227" i="8"/>
  <c r="D268" i="8" s="1"/>
  <c r="C243" i="19" s="1"/>
  <c r="D231" i="8"/>
  <c r="D272" i="8" s="1"/>
  <c r="C247" i="19" s="1"/>
  <c r="F208" i="8"/>
  <c r="F249" i="8" s="1"/>
  <c r="E224" i="19" s="1"/>
  <c r="F213" i="8"/>
  <c r="F254" i="8" s="1"/>
  <c r="E229" i="19" s="1"/>
  <c r="D211" i="8"/>
  <c r="D252" i="8" s="1"/>
  <c r="C227" i="19" s="1"/>
  <c r="D215" i="8"/>
  <c r="D256" i="8" s="1"/>
  <c r="C231" i="19" s="1"/>
  <c r="E219" i="8"/>
  <c r="E260" i="8" s="1"/>
  <c r="D235" i="19" s="1"/>
  <c r="E223" i="8"/>
  <c r="E264" i="8" s="1"/>
  <c r="D239" i="19" s="1"/>
  <c r="F227" i="8"/>
  <c r="F268" i="8" s="1"/>
  <c r="E243" i="19" s="1"/>
  <c r="E216" i="8"/>
  <c r="E257" i="8" s="1"/>
  <c r="D232" i="19" s="1"/>
  <c r="D204" i="8"/>
  <c r="D245" i="8" s="1"/>
  <c r="C220" i="19" s="1"/>
  <c r="E198" i="8"/>
  <c r="E239" i="8" s="1"/>
  <c r="D214" i="19" s="1"/>
  <c r="E205" i="16"/>
  <c r="E246" i="16" s="1"/>
  <c r="D406" i="19" s="1"/>
  <c r="E198" i="16"/>
  <c r="E239" i="16" s="1"/>
  <c r="D399" i="19" s="1"/>
  <c r="D223" i="16"/>
  <c r="D264" i="16" s="1"/>
  <c r="C424" i="19" s="1"/>
  <c r="E219" i="13"/>
  <c r="E260" i="13" s="1"/>
  <c r="D346" i="19" s="1"/>
  <c r="E201" i="16"/>
  <c r="E242" i="16" s="1"/>
  <c r="D402" i="19" s="1"/>
  <c r="D228" i="16"/>
  <c r="D269" i="16" s="1"/>
  <c r="C429" i="19" s="1"/>
  <c r="D221" i="16"/>
  <c r="D262" i="16" s="1"/>
  <c r="C422" i="19" s="1"/>
  <c r="E213" i="16"/>
  <c r="E254" i="16" s="1"/>
  <c r="D414" i="19" s="1"/>
  <c r="E225" i="16"/>
  <c r="E266" i="16" s="1"/>
  <c r="D426" i="19" s="1"/>
  <c r="D196" i="16"/>
  <c r="D204" i="16"/>
  <c r="D245" i="16" s="1"/>
  <c r="C405" i="19" s="1"/>
  <c r="E211" i="16"/>
  <c r="E252" i="16" s="1"/>
  <c r="D412" i="19" s="1"/>
  <c r="D197" i="16"/>
  <c r="D238" i="16" s="1"/>
  <c r="C398" i="19" s="1"/>
  <c r="E204" i="16"/>
  <c r="E245" i="16" s="1"/>
  <c r="D405" i="19" s="1"/>
  <c r="D229" i="16"/>
  <c r="D270" i="16" s="1"/>
  <c r="C430" i="19" s="1"/>
  <c r="D219" i="16"/>
  <c r="D260" i="16" s="1"/>
  <c r="C420" i="19" s="1"/>
  <c r="E226" i="16"/>
  <c r="E267" i="16" s="1"/>
  <c r="D427" i="19" s="1"/>
  <c r="D225" i="13"/>
  <c r="D266" i="13" s="1"/>
  <c r="C352" i="19" s="1"/>
  <c r="D210" i="13"/>
  <c r="D251" i="13" s="1"/>
  <c r="C337" i="19" s="1"/>
  <c r="D203" i="13"/>
  <c r="D244" i="13" s="1"/>
  <c r="C330" i="19" s="1"/>
  <c r="D216" i="13"/>
  <c r="D257" i="13" s="1"/>
  <c r="C343" i="19" s="1"/>
  <c r="E206" i="13"/>
  <c r="E247" i="13" s="1"/>
  <c r="D333" i="19" s="1"/>
  <c r="E211" i="13"/>
  <c r="E252" i="13" s="1"/>
  <c r="D338" i="19" s="1"/>
  <c r="E202" i="13"/>
  <c r="E243" i="13" s="1"/>
  <c r="D329" i="19" s="1"/>
  <c r="E208" i="13"/>
  <c r="E249" i="13" s="1"/>
  <c r="D335" i="19" s="1"/>
  <c r="E225" i="13"/>
  <c r="E266" i="13" s="1"/>
  <c r="D352" i="19" s="1"/>
  <c r="D209" i="7"/>
  <c r="D250" i="7" s="1"/>
  <c r="C188" i="19" s="1"/>
  <c r="D199" i="7"/>
  <c r="D240" i="7" s="1"/>
  <c r="C178" i="19" s="1"/>
  <c r="D225" i="7"/>
  <c r="D266" i="7" s="1"/>
  <c r="C204" i="19" s="1"/>
  <c r="E213" i="7"/>
  <c r="E254" i="7" s="1"/>
  <c r="D192" i="19" s="1"/>
  <c r="D205" i="7"/>
  <c r="D246" i="7" s="1"/>
  <c r="C184" i="19" s="1"/>
  <c r="D227" i="7"/>
  <c r="D268" i="7" s="1"/>
  <c r="C206" i="19" s="1"/>
  <c r="E231" i="7"/>
  <c r="E272" i="7" s="1"/>
  <c r="D210" i="19" s="1"/>
  <c r="E215" i="7"/>
  <c r="E256" i="7" s="1"/>
  <c r="D194" i="19" s="1"/>
  <c r="E199" i="7"/>
  <c r="E240" i="7" s="1"/>
  <c r="D178" i="19" s="1"/>
  <c r="E217" i="7"/>
  <c r="E258" i="7" s="1"/>
  <c r="D196" i="19" s="1"/>
  <c r="D226" i="7"/>
  <c r="D267" i="7" s="1"/>
  <c r="C205" i="19" s="1"/>
  <c r="D202" i="7"/>
  <c r="D243" i="7" s="1"/>
  <c r="C181" i="19" s="1"/>
  <c r="F210" i="8"/>
  <c r="F251" i="8" s="1"/>
  <c r="E226" i="19" s="1"/>
  <c r="F203" i="8"/>
  <c r="F244" i="8" s="1"/>
  <c r="E219" i="19" s="1"/>
  <c r="F215" i="8"/>
  <c r="F256" i="8" s="1"/>
  <c r="E231" i="19" s="1"/>
  <c r="E208" i="8"/>
  <c r="E249" i="8" s="1"/>
  <c r="D224" i="19" s="1"/>
  <c r="E212" i="8"/>
  <c r="E253" i="8" s="1"/>
  <c r="D228" i="19" s="1"/>
  <c r="F216" i="8"/>
  <c r="F257" i="8" s="1"/>
  <c r="E232" i="19" s="1"/>
  <c r="F220" i="8"/>
  <c r="F261" i="8" s="1"/>
  <c r="E236" i="19" s="1"/>
  <c r="F200" i="8"/>
  <c r="F241" i="8" s="1"/>
  <c r="E216" i="19" s="1"/>
  <c r="D221" i="8"/>
  <c r="D262" i="8" s="1"/>
  <c r="C237" i="19" s="1"/>
  <c r="E225" i="8"/>
  <c r="E266" i="8" s="1"/>
  <c r="D241" i="19" s="1"/>
  <c r="E229" i="8"/>
  <c r="E270" i="8" s="1"/>
  <c r="D245" i="19" s="1"/>
  <c r="D225" i="8"/>
  <c r="D266" i="8" s="1"/>
  <c r="C241" i="19" s="1"/>
  <c r="E215" i="16"/>
  <c r="E256" i="16" s="1"/>
  <c r="D416" i="19" s="1"/>
  <c r="E231" i="13"/>
  <c r="E272" i="13" s="1"/>
  <c r="D358" i="19" s="1"/>
  <c r="E215" i="13"/>
  <c r="E256" i="13" s="1"/>
  <c r="D342" i="19" s="1"/>
  <c r="D231" i="7"/>
  <c r="D272" i="7" s="1"/>
  <c r="C210" i="19" s="1"/>
  <c r="E200" i="7"/>
  <c r="E241" i="7" s="1"/>
  <c r="D179" i="19" s="1"/>
  <c r="D211" i="7"/>
  <c r="D252" i="7" s="1"/>
  <c r="C190" i="19" s="1"/>
  <c r="E230" i="7"/>
  <c r="E271" i="7" s="1"/>
  <c r="D209" i="19" s="1"/>
  <c r="E214" i="7"/>
  <c r="E255" i="7" s="1"/>
  <c r="D193" i="19" s="1"/>
  <c r="D220" i="7"/>
  <c r="D261" i="7" s="1"/>
  <c r="C199" i="19" s="1"/>
  <c r="D214" i="7"/>
  <c r="D255" i="7" s="1"/>
  <c r="C193" i="19" s="1"/>
  <c r="D229" i="8"/>
  <c r="D270" i="8" s="1"/>
  <c r="C245" i="19" s="1"/>
  <c r="F212" i="8"/>
  <c r="F253" i="8" s="1"/>
  <c r="E228" i="19" s="1"/>
  <c r="D208" i="8"/>
  <c r="D249" i="8" s="1"/>
  <c r="C224" i="19" s="1"/>
  <c r="D212" i="8"/>
  <c r="D253" i="8" s="1"/>
  <c r="C228" i="19" s="1"/>
  <c r="D216" i="8"/>
  <c r="D257" i="8" s="1"/>
  <c r="C232" i="19" s="1"/>
  <c r="E220" i="8"/>
  <c r="E261" i="8" s="1"/>
  <c r="D236" i="19" s="1"/>
  <c r="F224" i="8"/>
  <c r="F265" i="8" s="1"/>
  <c r="E240" i="19" s="1"/>
  <c r="F228" i="8"/>
  <c r="F269" i="8" s="1"/>
  <c r="E244" i="19" s="1"/>
  <c r="D200" i="8"/>
  <c r="D241" i="8" s="1"/>
  <c r="C216" i="19" s="1"/>
  <c r="D199" i="8"/>
  <c r="D240" i="8" s="1"/>
  <c r="C215" i="19" s="1"/>
  <c r="F223" i="8"/>
  <c r="F264" i="8" s="1"/>
  <c r="E239" i="19" s="1"/>
  <c r="E230" i="16"/>
  <c r="E271" i="16" s="1"/>
  <c r="D431" i="19" s="1"/>
  <c r="E227" i="13"/>
  <c r="E268" i="13" s="1"/>
  <c r="D354" i="19" s="1"/>
  <c r="E209" i="13"/>
  <c r="E250" i="13" s="1"/>
  <c r="D336" i="19" s="1"/>
  <c r="E197" i="16"/>
  <c r="E238" i="16" s="1"/>
  <c r="D398" i="19" s="1"/>
  <c r="D222" i="16"/>
  <c r="D263" i="16" s="1"/>
  <c r="C423" i="19" s="1"/>
  <c r="E221" i="16"/>
  <c r="E262" i="16" s="1"/>
  <c r="D422" i="19" s="1"/>
  <c r="D212" i="16"/>
  <c r="D253" i="16" s="1"/>
  <c r="C413" i="19" s="1"/>
  <c r="E219" i="16"/>
  <c r="E260" i="16" s="1"/>
  <c r="D420" i="19" s="1"/>
  <c r="D205" i="16"/>
  <c r="D246" i="16" s="1"/>
  <c r="C406" i="19" s="1"/>
  <c r="E212" i="16"/>
  <c r="E253" i="16" s="1"/>
  <c r="D413" i="19" s="1"/>
  <c r="E202" i="16"/>
  <c r="E243" i="16" s="1"/>
  <c r="D403" i="19" s="1"/>
  <c r="D227" i="16"/>
  <c r="D268" i="16" s="1"/>
  <c r="C428" i="19" s="1"/>
  <c r="D230" i="13"/>
  <c r="D271" i="13" s="1"/>
  <c r="C357" i="19" s="1"/>
  <c r="D204" i="13"/>
  <c r="D245" i="13" s="1"/>
  <c r="C331" i="19" s="1"/>
  <c r="D209" i="13"/>
  <c r="D250" i="13" s="1"/>
  <c r="C336" i="19" s="1"/>
  <c r="D198" i="13"/>
  <c r="D239" i="13" s="1"/>
  <c r="C325" i="19" s="1"/>
  <c r="E216" i="13"/>
  <c r="E257" i="13" s="1"/>
  <c r="D343" i="19" s="1"/>
  <c r="E230" i="13"/>
  <c r="E271" i="13" s="1"/>
  <c r="D357" i="19" s="1"/>
  <c r="E210" i="13"/>
  <c r="E251" i="13" s="1"/>
  <c r="D337" i="19" s="1"/>
  <c r="E207" i="13"/>
  <c r="E248" i="13" s="1"/>
  <c r="D334" i="19" s="1"/>
  <c r="E224" i="13"/>
  <c r="E265" i="13" s="1"/>
  <c r="D351" i="19" s="1"/>
  <c r="E219" i="7"/>
  <c r="E260" i="7" s="1"/>
  <c r="D198" i="19" s="1"/>
  <c r="D210" i="7"/>
  <c r="D251" i="7" s="1"/>
  <c r="C189" i="19" s="1"/>
  <c r="E224" i="7"/>
  <c r="E265" i="7" s="1"/>
  <c r="D203" i="19" s="1"/>
  <c r="E208" i="7"/>
  <c r="E249" i="7" s="1"/>
  <c r="D187" i="19" s="1"/>
  <c r="E198" i="7"/>
  <c r="E239" i="7" s="1"/>
  <c r="D177" i="19" s="1"/>
  <c r="D204" i="7"/>
  <c r="D245" i="7" s="1"/>
  <c r="C183" i="19" s="1"/>
  <c r="D216" i="7"/>
  <c r="D257" i="7" s="1"/>
  <c r="C195" i="19" s="1"/>
  <c r="D200" i="7"/>
  <c r="D241" i="7" s="1"/>
  <c r="C179" i="19" s="1"/>
  <c r="E197" i="7"/>
  <c r="E238" i="7" s="1"/>
  <c r="D176" i="19" s="1"/>
  <c r="E221" i="7"/>
  <c r="E262" i="7" s="1"/>
  <c r="D200" i="19" s="1"/>
  <c r="D226" i="8"/>
  <c r="D267" i="8" s="1"/>
  <c r="C242" i="19" s="1"/>
  <c r="F214" i="8"/>
  <c r="F255" i="8" s="1"/>
  <c r="E230" i="19" s="1"/>
  <c r="D203" i="8"/>
  <c r="D244" i="8" s="1"/>
  <c r="C219" i="19" s="1"/>
  <c r="F204" i="8"/>
  <c r="F245" i="8" s="1"/>
  <c r="E220" i="19" s="1"/>
  <c r="E209" i="8"/>
  <c r="E250" i="8" s="1"/>
  <c r="D225" i="19" s="1"/>
  <c r="E213" i="8"/>
  <c r="E254" i="8" s="1"/>
  <c r="D229" i="19" s="1"/>
  <c r="F217" i="8"/>
  <c r="F258" i="8" s="1"/>
  <c r="E233" i="19" s="1"/>
  <c r="F221" i="8"/>
  <c r="F262" i="8" s="1"/>
  <c r="E237" i="19" s="1"/>
  <c r="D218" i="8"/>
  <c r="D259" i="8" s="1"/>
  <c r="C234" i="19" s="1"/>
  <c r="D222" i="8"/>
  <c r="D263" i="8" s="1"/>
  <c r="C238" i="19" s="1"/>
  <c r="E226" i="8"/>
  <c r="E267" i="8" s="1"/>
  <c r="D242" i="19" s="1"/>
  <c r="E230" i="8"/>
  <c r="E271" i="8" s="1"/>
  <c r="D246" i="19" s="1"/>
  <c r="D205" i="13"/>
  <c r="D246" i="13" s="1"/>
  <c r="C332" i="19" s="1"/>
  <c r="D206" i="16"/>
  <c r="D247" i="16" s="1"/>
  <c r="C407" i="19" s="1"/>
  <c r="E229" i="16"/>
  <c r="E270" i="16" s="1"/>
  <c r="D430" i="19" s="1"/>
  <c r="D202" i="16"/>
  <c r="D243" i="16" s="1"/>
  <c r="C403" i="19" s="1"/>
  <c r="D210" i="16"/>
  <c r="D251" i="16" s="1"/>
  <c r="C411" i="19" s="1"/>
  <c r="D216" i="16"/>
  <c r="D257" i="16" s="1"/>
  <c r="C417" i="19" s="1"/>
  <c r="E223" i="16"/>
  <c r="E264" i="16" s="1"/>
  <c r="D424" i="19" s="1"/>
  <c r="D209" i="16"/>
  <c r="D250" i="16" s="1"/>
  <c r="C410" i="19" s="1"/>
  <c r="E216" i="16"/>
  <c r="E257" i="16" s="1"/>
  <c r="D417" i="19" s="1"/>
  <c r="D199" i="16"/>
  <c r="D240" i="16" s="1"/>
  <c r="C400" i="19" s="1"/>
  <c r="E206" i="16"/>
  <c r="E247" i="16" s="1"/>
  <c r="D407" i="19" s="1"/>
  <c r="D231" i="16"/>
  <c r="D272" i="16" s="1"/>
  <c r="C432" i="19" s="1"/>
  <c r="D226" i="13"/>
  <c r="D267" i="13" s="1"/>
  <c r="C353" i="19" s="1"/>
  <c r="D218" i="13"/>
  <c r="D259" i="13" s="1"/>
  <c r="C345" i="19" s="1"/>
  <c r="D224" i="13"/>
  <c r="D265" i="13" s="1"/>
  <c r="C351" i="19" s="1"/>
  <c r="E205" i="13"/>
  <c r="E246" i="13" s="1"/>
  <c r="D332" i="19" s="1"/>
  <c r="E213" i="13"/>
  <c r="E254" i="13" s="1"/>
  <c r="D340" i="19" s="1"/>
  <c r="E221" i="13"/>
  <c r="E262" i="13" s="1"/>
  <c r="D348" i="19" s="1"/>
  <c r="E223" i="13"/>
  <c r="E264" i="13" s="1"/>
  <c r="D350" i="19" s="1"/>
  <c r="E222" i="7"/>
  <c r="E263" i="7" s="1"/>
  <c r="D201" i="19" s="1"/>
  <c r="D212" i="7"/>
  <c r="D253" i="7" s="1"/>
  <c r="C191" i="19" s="1"/>
  <c r="E228" i="7"/>
  <c r="E269" i="7" s="1"/>
  <c r="D207" i="19" s="1"/>
  <c r="E229" i="7"/>
  <c r="E270" i="7" s="1"/>
  <c r="D208" i="19" s="1"/>
  <c r="E220" i="7"/>
  <c r="E261" i="7" s="1"/>
  <c r="D199" i="19" s="1"/>
  <c r="E204" i="7"/>
  <c r="E245" i="7" s="1"/>
  <c r="D183" i="19" s="1"/>
  <c r="E226" i="7"/>
  <c r="E267" i="7" s="1"/>
  <c r="D205" i="19" s="1"/>
  <c r="E210" i="7"/>
  <c r="E251" i="7" s="1"/>
  <c r="D189" i="19" s="1"/>
  <c r="D198" i="7"/>
  <c r="D239" i="7" s="1"/>
  <c r="C177" i="19" s="1"/>
  <c r="F199" i="8"/>
  <c r="F240" i="8" s="1"/>
  <c r="E215" i="19" s="1"/>
  <c r="E197" i="8"/>
  <c r="E238" i="8" s="1"/>
  <c r="D213" i="19" s="1"/>
  <c r="D228" i="8"/>
  <c r="D269" i="8" s="1"/>
  <c r="C244" i="19" s="1"/>
  <c r="E200" i="8"/>
  <c r="E241" i="8" s="1"/>
  <c r="D216" i="19" s="1"/>
  <c r="D197" i="8"/>
  <c r="D238" i="8" s="1"/>
  <c r="C213" i="19" s="1"/>
  <c r="E205" i="8"/>
  <c r="E246" i="8" s="1"/>
  <c r="D221" i="19" s="1"/>
  <c r="E224" i="8"/>
  <c r="E265" i="8" s="1"/>
  <c r="D240" i="19" s="1"/>
  <c r="D209" i="8"/>
  <c r="D250" i="8" s="1"/>
  <c r="C225" i="19" s="1"/>
  <c r="D213" i="8"/>
  <c r="D254" i="8" s="1"/>
  <c r="C229" i="19" s="1"/>
  <c r="E217" i="8"/>
  <c r="E258" i="8" s="1"/>
  <c r="D233" i="19" s="1"/>
  <c r="E221" i="8"/>
  <c r="E262" i="8" s="1"/>
  <c r="D237" i="19" s="1"/>
  <c r="F225" i="8"/>
  <c r="F266" i="8" s="1"/>
  <c r="E241" i="19" s="1"/>
  <c r="F229" i="8"/>
  <c r="F270" i="8" s="1"/>
  <c r="E245" i="19" s="1"/>
  <c r="E201" i="8"/>
  <c r="E242" i="8" s="1"/>
  <c r="D217" i="19" s="1"/>
  <c r="D202" i="8"/>
  <c r="D243" i="8" s="1"/>
  <c r="C218" i="19" s="1"/>
  <c r="D207" i="8"/>
  <c r="D248" i="8" s="1"/>
  <c r="C223" i="19" s="1"/>
  <c r="E208" i="16"/>
  <c r="E249" i="16" s="1"/>
  <c r="D409" i="19" s="1"/>
  <c r="D221" i="13"/>
  <c r="D262" i="13" s="1"/>
  <c r="C348" i="19" s="1"/>
  <c r="D218" i="16"/>
  <c r="D259" i="16" s="1"/>
  <c r="C419" i="19" s="1"/>
  <c r="D226" i="16"/>
  <c r="D267" i="16" s="1"/>
  <c r="C427" i="19" s="1"/>
  <c r="D220" i="16"/>
  <c r="D261" i="16" s="1"/>
  <c r="C421" i="19" s="1"/>
  <c r="E227" i="16"/>
  <c r="E268" i="16" s="1"/>
  <c r="D428" i="19" s="1"/>
  <c r="D213" i="16"/>
  <c r="D254" i="16" s="1"/>
  <c r="C414" i="19" s="1"/>
  <c r="E220" i="16"/>
  <c r="E261" i="16" s="1"/>
  <c r="D421" i="19" s="1"/>
  <c r="D203" i="16"/>
  <c r="D244" i="16" s="1"/>
  <c r="C404" i="19" s="1"/>
  <c r="E210" i="16"/>
  <c r="E251" i="16" s="1"/>
  <c r="D411" i="19" s="1"/>
  <c r="D229" i="13"/>
  <c r="D270" i="13" s="1"/>
  <c r="C356" i="19" s="1"/>
  <c r="D212" i="13"/>
  <c r="D253" i="13" s="1"/>
  <c r="C339" i="19" s="1"/>
  <c r="D222" i="13"/>
  <c r="D263" i="13" s="1"/>
  <c r="C349" i="19" s="1"/>
  <c r="D217" i="13"/>
  <c r="D258" i="13" s="1"/>
  <c r="C344" i="19" s="1"/>
  <c r="E212" i="13"/>
  <c r="E253" i="13" s="1"/>
  <c r="D339" i="19" s="1"/>
  <c r="E203" i="13"/>
  <c r="E244" i="13" s="1"/>
  <c r="D330" i="19" s="1"/>
  <c r="E228" i="13"/>
  <c r="E269" i="13" s="1"/>
  <c r="D355" i="19" s="1"/>
  <c r="E201" i="7"/>
  <c r="E242" i="7" s="1"/>
  <c r="D180" i="19" s="1"/>
  <c r="D215" i="7"/>
  <c r="D256" i="7" s="1"/>
  <c r="C194" i="19" s="1"/>
  <c r="D218" i="7"/>
  <c r="D259" i="7" s="1"/>
  <c r="C197" i="19" s="1"/>
  <c r="E212" i="7"/>
  <c r="E253" i="7" s="1"/>
  <c r="D191" i="19" s="1"/>
  <c r="D224" i="7"/>
  <c r="D265" i="7" s="1"/>
  <c r="C203" i="19" s="1"/>
  <c r="D208" i="7"/>
  <c r="D249" i="7" s="1"/>
  <c r="C187" i="19" s="1"/>
  <c r="E205" i="7"/>
  <c r="E246" i="7" s="1"/>
  <c r="D184" i="19" s="1"/>
  <c r="D230" i="8"/>
  <c r="D271" i="8" s="1"/>
  <c r="C246" i="19" s="1"/>
  <c r="E204" i="8"/>
  <c r="E245" i="8" s="1"/>
  <c r="D220" i="19" s="1"/>
  <c r="F207" i="8"/>
  <c r="F248" i="8" s="1"/>
  <c r="E223" i="19" s="1"/>
  <c r="D201" i="8"/>
  <c r="D242" i="8" s="1"/>
  <c r="C217" i="19" s="1"/>
  <c r="E202" i="8"/>
  <c r="E243" i="8" s="1"/>
  <c r="D218" i="19" s="1"/>
  <c r="E206" i="8"/>
  <c r="E247" i="8" s="1"/>
  <c r="D222" i="19" s="1"/>
  <c r="E210" i="8"/>
  <c r="E251" i="8" s="1"/>
  <c r="D226" i="19" s="1"/>
  <c r="E214" i="8"/>
  <c r="E255" i="8" s="1"/>
  <c r="D230" i="19" s="1"/>
  <c r="F218" i="8"/>
  <c r="F259" i="8" s="1"/>
  <c r="E234" i="19" s="1"/>
  <c r="F222" i="8"/>
  <c r="F263" i="8" s="1"/>
  <c r="E238" i="19" s="1"/>
  <c r="F205" i="8"/>
  <c r="F246" i="8" s="1"/>
  <c r="E221" i="19" s="1"/>
  <c r="D219" i="8"/>
  <c r="D260" i="8" s="1"/>
  <c r="C235" i="19" s="1"/>
  <c r="D223" i="8"/>
  <c r="D264" i="8" s="1"/>
  <c r="C239" i="19" s="1"/>
  <c r="E227" i="8"/>
  <c r="E268" i="8" s="1"/>
  <c r="D243" i="19" s="1"/>
  <c r="E231" i="8"/>
  <c r="E272" i="8" s="1"/>
  <c r="D247" i="19" s="1"/>
  <c r="Q187" i="13"/>
  <c r="O187" i="13"/>
  <c r="P187" i="13"/>
  <c r="N187" i="7"/>
  <c r="N240" i="15"/>
  <c r="M363" i="19" s="1"/>
  <c r="N187" i="15"/>
  <c r="N252" i="15"/>
  <c r="M375" i="19" s="1"/>
  <c r="N255" i="15"/>
  <c r="M378" i="19" s="1"/>
  <c r="N243" i="15"/>
  <c r="M366" i="19" s="1"/>
  <c r="N245" i="15"/>
  <c r="M368" i="19" s="1"/>
  <c r="N258" i="15"/>
  <c r="M381" i="19" s="1"/>
  <c r="N270" i="15"/>
  <c r="M393" i="19" s="1"/>
  <c r="N256" i="15"/>
  <c r="M379" i="19" s="1"/>
  <c r="N250" i="15"/>
  <c r="M373" i="19" s="1"/>
  <c r="N261" i="15"/>
  <c r="M384" i="19" s="1"/>
  <c r="N246" i="15"/>
  <c r="M369" i="19" s="1"/>
  <c r="N266" i="15"/>
  <c r="M389" i="19" s="1"/>
  <c r="N257" i="15"/>
  <c r="M380" i="19" s="1"/>
  <c r="N269" i="15"/>
  <c r="M392" i="19" s="1"/>
  <c r="N259" i="15"/>
  <c r="M382" i="19" s="1"/>
  <c r="N251" i="15"/>
  <c r="M374" i="19" s="1"/>
  <c r="N263" i="15"/>
  <c r="M386" i="19" s="1"/>
  <c r="N244" i="15"/>
  <c r="M367" i="19" s="1"/>
  <c r="N265" i="15"/>
  <c r="M388" i="19" s="1"/>
  <c r="N249" i="15"/>
  <c r="M372" i="19" s="1"/>
  <c r="N260" i="15"/>
  <c r="M383" i="19" s="1"/>
  <c r="N271" i="15"/>
  <c r="M394" i="19" s="1"/>
  <c r="N262" i="15"/>
  <c r="M385" i="19" s="1"/>
  <c r="N247" i="15"/>
  <c r="M370" i="19" s="1"/>
  <c r="N239" i="15"/>
  <c r="M362" i="19" s="1"/>
  <c r="N253" i="15"/>
  <c r="M376" i="19" s="1"/>
  <c r="N268" i="15"/>
  <c r="M391" i="19" s="1"/>
  <c r="N264" i="15"/>
  <c r="M387" i="19" s="1"/>
  <c r="N248" i="15"/>
  <c r="M371" i="19" s="1"/>
  <c r="N241" i="15"/>
  <c r="M364" i="19" s="1"/>
  <c r="N267" i="15"/>
  <c r="M390" i="19" s="1"/>
  <c r="N238" i="15"/>
  <c r="M361" i="19" s="1"/>
  <c r="N272" i="15"/>
  <c r="M395" i="19" s="1"/>
  <c r="N242" i="15"/>
  <c r="M365" i="19" s="1"/>
  <c r="N254" i="15"/>
  <c r="M377" i="19" s="1"/>
  <c r="Q189" i="6"/>
  <c r="Q198" i="6"/>
  <c r="P198" i="6"/>
  <c r="P189" i="6"/>
  <c r="O198" i="6"/>
  <c r="O189" i="6"/>
  <c r="M187" i="16"/>
  <c r="N187" i="16"/>
  <c r="N237" i="15"/>
  <c r="M360" i="19" s="1"/>
  <c r="N187" i="13"/>
  <c r="M187" i="13"/>
  <c r="N194" i="11"/>
  <c r="N186" i="11"/>
  <c r="M186" i="11"/>
  <c r="M194" i="11"/>
  <c r="M196" i="9"/>
  <c r="M187" i="9"/>
  <c r="N196" i="9"/>
  <c r="N187" i="9"/>
  <c r="N240" i="7"/>
  <c r="M178" i="19" s="1"/>
  <c r="N237" i="7"/>
  <c r="M187" i="7"/>
  <c r="N189" i="6"/>
  <c r="M198" i="6"/>
  <c r="M189" i="6"/>
  <c r="L263" i="7"/>
  <c r="K201" i="19" s="1"/>
  <c r="L251" i="7"/>
  <c r="K189" i="19" s="1"/>
  <c r="L270" i="7"/>
  <c r="K208" i="19" s="1"/>
  <c r="L257" i="7"/>
  <c r="K195" i="19" s="1"/>
  <c r="L243" i="7"/>
  <c r="K181" i="19" s="1"/>
  <c r="L256" i="7"/>
  <c r="K194" i="19" s="1"/>
  <c r="L271" i="7"/>
  <c r="K209" i="19" s="1"/>
  <c r="L247" i="7"/>
  <c r="K185" i="19" s="1"/>
  <c r="L242" i="7"/>
  <c r="K180" i="19" s="1"/>
  <c r="L244" i="7"/>
  <c r="K182" i="19" s="1"/>
  <c r="L272" i="7"/>
  <c r="K210" i="19" s="1"/>
  <c r="L249" i="7"/>
  <c r="K187" i="19" s="1"/>
  <c r="L264" i="7"/>
  <c r="K202" i="19" s="1"/>
  <c r="L241" i="7"/>
  <c r="K179" i="19" s="1"/>
  <c r="L246" i="7"/>
  <c r="K184" i="19" s="1"/>
  <c r="L255" i="7"/>
  <c r="K193" i="19" s="1"/>
  <c r="L250" i="7"/>
  <c r="K188" i="19" s="1"/>
  <c r="L248" i="7"/>
  <c r="K186" i="19" s="1"/>
  <c r="L245" i="7"/>
  <c r="K183" i="19" s="1"/>
  <c r="L266" i="7"/>
  <c r="K204" i="19" s="1"/>
  <c r="L252" i="7"/>
  <c r="K190" i="19" s="1"/>
  <c r="L265" i="7"/>
  <c r="K203" i="19" s="1"/>
  <c r="H187" i="7"/>
  <c r="J187" i="7"/>
  <c r="D187" i="7"/>
  <c r="E187" i="7"/>
  <c r="K187" i="7"/>
  <c r="G187" i="7"/>
  <c r="L187" i="7"/>
  <c r="I187" i="7"/>
  <c r="F187" i="7"/>
  <c r="H196" i="16"/>
  <c r="H187" i="16"/>
  <c r="F196" i="16"/>
  <c r="F187" i="16"/>
  <c r="K196" i="16"/>
  <c r="K187" i="16"/>
  <c r="G187" i="13"/>
  <c r="L187" i="13"/>
  <c r="G186" i="11"/>
  <c r="G194" i="11"/>
  <c r="K196" i="9"/>
  <c r="K187" i="9"/>
  <c r="L196" i="9"/>
  <c r="L187" i="9"/>
  <c r="G196" i="9"/>
  <c r="G187" i="9"/>
  <c r="E198" i="6"/>
  <c r="E234" i="6" s="1"/>
  <c r="E189" i="6"/>
  <c r="J196" i="16"/>
  <c r="J187" i="16"/>
  <c r="D187" i="16"/>
  <c r="H187" i="13"/>
  <c r="J187" i="13"/>
  <c r="K186" i="11"/>
  <c r="K194" i="11"/>
  <c r="I196" i="9"/>
  <c r="I187" i="9"/>
  <c r="D196" i="9"/>
  <c r="D187" i="9"/>
  <c r="E196" i="9"/>
  <c r="E187" i="9"/>
  <c r="F198" i="6"/>
  <c r="F234" i="6" s="1"/>
  <c r="F189" i="6"/>
  <c r="H198" i="6"/>
  <c r="H234" i="6" s="1"/>
  <c r="H189" i="6"/>
  <c r="D234" i="6"/>
  <c r="D189" i="6"/>
  <c r="G198" i="6"/>
  <c r="G234" i="6" s="1"/>
  <c r="G189" i="6"/>
  <c r="I198" i="6"/>
  <c r="I234" i="6" s="1"/>
  <c r="I189" i="6"/>
  <c r="E187" i="16"/>
  <c r="I187" i="13"/>
  <c r="J186" i="11"/>
  <c r="J194" i="11"/>
  <c r="J196" i="9"/>
  <c r="J187" i="9"/>
  <c r="J198" i="6"/>
  <c r="J234" i="6" s="1"/>
  <c r="J189" i="6"/>
  <c r="F196" i="8"/>
  <c r="K187" i="13"/>
  <c r="L186" i="11"/>
  <c r="L194" i="11"/>
  <c r="D194" i="11"/>
  <c r="D186" i="11"/>
  <c r="L187" i="16"/>
  <c r="I196" i="16"/>
  <c r="I187" i="16"/>
  <c r="G196" i="16"/>
  <c r="G187" i="16"/>
  <c r="F196" i="13"/>
  <c r="F187" i="13"/>
  <c r="I194" i="11"/>
  <c r="I186" i="11"/>
  <c r="H186" i="11"/>
  <c r="H194" i="11"/>
  <c r="E194" i="11"/>
  <c r="E186" i="11"/>
  <c r="F194" i="11"/>
  <c r="F186" i="11"/>
  <c r="H196" i="9"/>
  <c r="H187" i="9"/>
  <c r="F196" i="9"/>
  <c r="F187" i="9"/>
  <c r="C210" i="5"/>
  <c r="C209" i="5"/>
  <c r="C218" i="5"/>
  <c r="C217" i="5"/>
  <c r="C216" i="5"/>
  <c r="C215" i="5"/>
  <c r="C214" i="5"/>
  <c r="C212" i="5"/>
  <c r="C211" i="5"/>
  <c r="P237" i="7" l="1"/>
  <c r="P232" i="7"/>
  <c r="P234" i="11"/>
  <c r="O286" i="19" s="1"/>
  <c r="P230" i="11"/>
  <c r="P237" i="9"/>
  <c r="P232" i="9"/>
  <c r="P237" i="15"/>
  <c r="O360" i="19" s="1"/>
  <c r="P232" i="15"/>
  <c r="Q237" i="15"/>
  <c r="Q232" i="15"/>
  <c r="Q234" i="11"/>
  <c r="P286" i="19" s="1"/>
  <c r="Q230" i="11"/>
  <c r="O237" i="15"/>
  <c r="N360" i="19" s="1"/>
  <c r="O232" i="15"/>
  <c r="Q237" i="9"/>
  <c r="Q232" i="9"/>
  <c r="O237" i="16"/>
  <c r="O232" i="16"/>
  <c r="O237" i="9"/>
  <c r="O232" i="9"/>
  <c r="Q237" i="7"/>
  <c r="Q232" i="7"/>
  <c r="P237" i="16"/>
  <c r="P232" i="16"/>
  <c r="Q237" i="16"/>
  <c r="Q232" i="16"/>
  <c r="O230" i="11"/>
  <c r="O234" i="11"/>
  <c r="N286" i="19" s="1"/>
  <c r="O237" i="7"/>
  <c r="O232" i="7"/>
  <c r="Q272" i="5"/>
  <c r="Q280" i="5"/>
  <c r="Q288" i="5"/>
  <c r="Q296" i="5"/>
  <c r="P269" i="5"/>
  <c r="P277" i="5"/>
  <c r="P360" i="5" s="1"/>
  <c r="P439" i="5" s="1"/>
  <c r="P285" i="5"/>
  <c r="P293" i="5"/>
  <c r="P376" i="5" s="1"/>
  <c r="P455" i="5" s="1"/>
  <c r="P301" i="5"/>
  <c r="P384" i="5" s="1"/>
  <c r="P463" i="5" s="1"/>
  <c r="O274" i="5"/>
  <c r="O282" i="5"/>
  <c r="O290" i="5"/>
  <c r="O298" i="5"/>
  <c r="N271" i="5"/>
  <c r="N354" i="5" s="1"/>
  <c r="N433" i="5" s="1"/>
  <c r="N279" i="5"/>
  <c r="N362" i="5" s="1"/>
  <c r="N287" i="5"/>
  <c r="N370" i="5" s="1"/>
  <c r="N449" i="5" s="1"/>
  <c r="N295" i="5"/>
  <c r="N378" i="5" s="1"/>
  <c r="M268" i="5"/>
  <c r="M351" i="5" s="1"/>
  <c r="M276" i="5"/>
  <c r="M359" i="5" s="1"/>
  <c r="M284" i="5"/>
  <c r="M367" i="5" s="1"/>
  <c r="M292" i="5"/>
  <c r="M375" i="5" s="1"/>
  <c r="M300" i="5"/>
  <c r="M383" i="5" s="1"/>
  <c r="M462" i="5" s="1"/>
  <c r="L273" i="5"/>
  <c r="L356" i="5" s="1"/>
  <c r="L281" i="5"/>
  <c r="L364" i="5" s="1"/>
  <c r="L443" i="5" s="1"/>
  <c r="L289" i="5"/>
  <c r="L372" i="5" s="1"/>
  <c r="L297" i="5"/>
  <c r="L380" i="5" s="1"/>
  <c r="K270" i="5"/>
  <c r="K353" i="5" s="1"/>
  <c r="K278" i="5"/>
  <c r="K361" i="5" s="1"/>
  <c r="K286" i="5"/>
  <c r="K369" i="5" s="1"/>
  <c r="K294" i="5"/>
  <c r="K377" i="5" s="1"/>
  <c r="J267" i="5"/>
  <c r="J350" i="5" s="1"/>
  <c r="J275" i="5"/>
  <c r="J358" i="5" s="1"/>
  <c r="J283" i="5"/>
  <c r="J366" i="5" s="1"/>
  <c r="J291" i="5"/>
  <c r="J374" i="5" s="1"/>
  <c r="J453" i="5" s="1"/>
  <c r="J299" i="5"/>
  <c r="J382" i="5" s="1"/>
  <c r="I272" i="5"/>
  <c r="I355" i="5" s="1"/>
  <c r="I280" i="5"/>
  <c r="I363" i="5" s="1"/>
  <c r="I288" i="5"/>
  <c r="I371" i="5" s="1"/>
  <c r="I296" i="5"/>
  <c r="I379" i="5" s="1"/>
  <c r="H269" i="5"/>
  <c r="H352" i="5" s="1"/>
  <c r="H431" i="5" s="1"/>
  <c r="H277" i="5"/>
  <c r="H360" i="5" s="1"/>
  <c r="H285" i="5"/>
  <c r="H368" i="5" s="1"/>
  <c r="H447" i="5" s="1"/>
  <c r="H293" i="5"/>
  <c r="H376" i="5" s="1"/>
  <c r="H301" i="5"/>
  <c r="H384" i="5" s="1"/>
  <c r="G274" i="5"/>
  <c r="G357" i="5" s="1"/>
  <c r="G282" i="5"/>
  <c r="G365" i="5" s="1"/>
  <c r="G290" i="5"/>
  <c r="G373" i="5" s="1"/>
  <c r="G298" i="5"/>
  <c r="G381" i="5" s="1"/>
  <c r="G460" i="5" s="1"/>
  <c r="K266" i="5"/>
  <c r="K349" i="5" s="1"/>
  <c r="Q230" i="5"/>
  <c r="Q313" i="5" s="1"/>
  <c r="Q392" i="5" s="1"/>
  <c r="Q238" i="5"/>
  <c r="Q246" i="5"/>
  <c r="Q254" i="5"/>
  <c r="Q262" i="5"/>
  <c r="Q345" i="5" s="1"/>
  <c r="Q424" i="5" s="1"/>
  <c r="P235" i="5"/>
  <c r="P243" i="5"/>
  <c r="P326" i="5" s="1"/>
  <c r="P405" i="5" s="1"/>
  <c r="P251" i="5"/>
  <c r="P259" i="5"/>
  <c r="P342" i="5" s="1"/>
  <c r="P421" i="5" s="1"/>
  <c r="O232" i="5"/>
  <c r="O240" i="5"/>
  <c r="O248" i="5"/>
  <c r="O256" i="5"/>
  <c r="O339" i="5" s="1"/>
  <c r="O418" i="5" s="1"/>
  <c r="N229" i="5"/>
  <c r="N312" i="5" s="1"/>
  <c r="N237" i="5"/>
  <c r="N320" i="5" s="1"/>
  <c r="N399" i="5" s="1"/>
  <c r="N245" i="5"/>
  <c r="N328" i="5" s="1"/>
  <c r="N253" i="5"/>
  <c r="N336" i="5" s="1"/>
  <c r="N415" i="5" s="1"/>
  <c r="N261" i="5"/>
  <c r="N344" i="5" s="1"/>
  <c r="M234" i="5"/>
  <c r="M317" i="5" s="1"/>
  <c r="M242" i="5"/>
  <c r="M325" i="5" s="1"/>
  <c r="M250" i="5"/>
  <c r="M333" i="5" s="1"/>
  <c r="M412" i="5" s="1"/>
  <c r="M258" i="5"/>
  <c r="M341" i="5" s="1"/>
  <c r="L231" i="5"/>
  <c r="L314" i="5" s="1"/>
  <c r="L393" i="5" s="1"/>
  <c r="L239" i="5"/>
  <c r="L322" i="5" s="1"/>
  <c r="L247" i="5"/>
  <c r="L330" i="5" s="1"/>
  <c r="L409" i="5" s="1"/>
  <c r="L255" i="5"/>
  <c r="L338" i="5" s="1"/>
  <c r="L263" i="5"/>
  <c r="L346" i="5" s="1"/>
  <c r="K236" i="5"/>
  <c r="K319" i="5" s="1"/>
  <c r="K244" i="5"/>
  <c r="K327" i="5" s="1"/>
  <c r="K252" i="5"/>
  <c r="K335" i="5" s="1"/>
  <c r="K260" i="5"/>
  <c r="K343" i="5" s="1"/>
  <c r="K422" i="5" s="1"/>
  <c r="J232" i="5"/>
  <c r="J315" i="5" s="1"/>
  <c r="J240" i="5"/>
  <c r="J323" i="5" s="1"/>
  <c r="J402" i="5" s="1"/>
  <c r="J248" i="5"/>
  <c r="J331" i="5" s="1"/>
  <c r="J256" i="5"/>
  <c r="J339" i="5" s="1"/>
  <c r="I229" i="5"/>
  <c r="I312" i="5" s="1"/>
  <c r="Q275" i="5"/>
  <c r="Q358" i="5" s="1"/>
  <c r="Q437" i="5" s="1"/>
  <c r="Q284" i="5"/>
  <c r="Q293" i="5"/>
  <c r="P267" i="5"/>
  <c r="P276" i="5"/>
  <c r="P359" i="5" s="1"/>
  <c r="P438" i="5" s="1"/>
  <c r="P286" i="5"/>
  <c r="P295" i="5"/>
  <c r="O269" i="5"/>
  <c r="O278" i="5"/>
  <c r="O361" i="5" s="1"/>
  <c r="O440" i="5" s="1"/>
  <c r="O287" i="5"/>
  <c r="O296" i="5"/>
  <c r="N270" i="5"/>
  <c r="N353" i="5" s="1"/>
  <c r="N280" i="5"/>
  <c r="N363" i="5" s="1"/>
  <c r="N442" i="5" s="1"/>
  <c r="N289" i="5"/>
  <c r="N372" i="5" s="1"/>
  <c r="N298" i="5"/>
  <c r="N381" i="5" s="1"/>
  <c r="M272" i="5"/>
  <c r="M355" i="5" s="1"/>
  <c r="M281" i="5"/>
  <c r="M364" i="5" s="1"/>
  <c r="M443" i="5" s="1"/>
  <c r="M290" i="5"/>
  <c r="M373" i="5" s="1"/>
  <c r="M299" i="5"/>
  <c r="M382" i="5" s="1"/>
  <c r="L274" i="5"/>
  <c r="L357" i="5" s="1"/>
  <c r="L283" i="5"/>
  <c r="L366" i="5" s="1"/>
  <c r="L445" i="5" s="1"/>
  <c r="L292" i="5"/>
  <c r="L375" i="5" s="1"/>
  <c r="L301" i="5"/>
  <c r="L384" i="5" s="1"/>
  <c r="K275" i="5"/>
  <c r="K358" i="5" s="1"/>
  <c r="K284" i="5"/>
  <c r="K367" i="5" s="1"/>
  <c r="K293" i="5"/>
  <c r="K376" i="5" s="1"/>
  <c r="J268" i="5"/>
  <c r="J351" i="5" s="1"/>
  <c r="J430" i="5" s="1"/>
  <c r="J277" i="5"/>
  <c r="J360" i="5" s="1"/>
  <c r="J286" i="5"/>
  <c r="J369" i="5" s="1"/>
  <c r="J295" i="5"/>
  <c r="J378" i="5" s="1"/>
  <c r="I269" i="5"/>
  <c r="I352" i="5" s="1"/>
  <c r="I278" i="5"/>
  <c r="I361" i="5" s="1"/>
  <c r="I287" i="5"/>
  <c r="I370" i="5" s="1"/>
  <c r="I297" i="5"/>
  <c r="I380" i="5" s="1"/>
  <c r="H271" i="5"/>
  <c r="H354" i="5" s="1"/>
  <c r="H433" i="5" s="1"/>
  <c r="H280" i="5"/>
  <c r="H363" i="5" s="1"/>
  <c r="H289" i="5"/>
  <c r="H372" i="5" s="1"/>
  <c r="H298" i="5"/>
  <c r="H381" i="5" s="1"/>
  <c r="G272" i="5"/>
  <c r="G355" i="5" s="1"/>
  <c r="G281" i="5"/>
  <c r="G364" i="5" s="1"/>
  <c r="G291" i="5"/>
  <c r="G374" i="5" s="1"/>
  <c r="G453" i="5" s="1"/>
  <c r="G300" i="5"/>
  <c r="G383" i="5" s="1"/>
  <c r="N266" i="5"/>
  <c r="N349" i="5" s="1"/>
  <c r="Q234" i="5"/>
  <c r="Q243" i="5"/>
  <c r="Q326" i="5" s="1"/>
  <c r="Q405" i="5" s="1"/>
  <c r="Q252" i="5"/>
  <c r="Q261" i="5"/>
  <c r="P236" i="5"/>
  <c r="P245" i="5"/>
  <c r="P254" i="5"/>
  <c r="P263" i="5"/>
  <c r="P346" i="5" s="1"/>
  <c r="P425" i="5" s="1"/>
  <c r="O237" i="5"/>
  <c r="O246" i="5"/>
  <c r="O329" i="5" s="1"/>
  <c r="O408" i="5" s="1"/>
  <c r="O255" i="5"/>
  <c r="N230" i="5"/>
  <c r="N313" i="5" s="1"/>
  <c r="N239" i="5"/>
  <c r="N322" i="5" s="1"/>
  <c r="N248" i="5"/>
  <c r="N331" i="5" s="1"/>
  <c r="N257" i="5"/>
  <c r="N340" i="5" s="1"/>
  <c r="M231" i="5"/>
  <c r="M314" i="5" s="1"/>
  <c r="M240" i="5"/>
  <c r="M323" i="5" s="1"/>
  <c r="M249" i="5"/>
  <c r="M332" i="5" s="1"/>
  <c r="M411" i="5" s="1"/>
  <c r="M259" i="5"/>
  <c r="M342" i="5" s="1"/>
  <c r="L233" i="5"/>
  <c r="L316" i="5" s="1"/>
  <c r="L242" i="5"/>
  <c r="L325" i="5" s="1"/>
  <c r="L251" i="5"/>
  <c r="L334" i="5" s="1"/>
  <c r="L413" i="5" s="1"/>
  <c r="L260" i="5"/>
  <c r="L343" i="5" s="1"/>
  <c r="K234" i="5"/>
  <c r="K317" i="5" s="1"/>
  <c r="K396" i="5" s="1"/>
  <c r="K243" i="5"/>
  <c r="K326" i="5" s="1"/>
  <c r="K253" i="5"/>
  <c r="K336" i="5" s="1"/>
  <c r="K415" i="5" s="1"/>
  <c r="K262" i="5"/>
  <c r="K345" i="5" s="1"/>
  <c r="J235" i="5"/>
  <c r="J318" i="5" s="1"/>
  <c r="J244" i="5"/>
  <c r="J327" i="5" s="1"/>
  <c r="J253" i="5"/>
  <c r="J336" i="5" s="1"/>
  <c r="J262" i="5"/>
  <c r="J345" i="5" s="1"/>
  <c r="I236" i="5"/>
  <c r="I319" i="5" s="1"/>
  <c r="I244" i="5"/>
  <c r="I327" i="5" s="1"/>
  <c r="I252" i="5"/>
  <c r="I335" i="5" s="1"/>
  <c r="I414" i="5" s="1"/>
  <c r="I260" i="5"/>
  <c r="I343" i="5" s="1"/>
  <c r="H233" i="5"/>
  <c r="H316" i="5" s="1"/>
  <c r="H241" i="5"/>
  <c r="H324" i="5" s="1"/>
  <c r="H249" i="5"/>
  <c r="H332" i="5" s="1"/>
  <c r="H257" i="5"/>
  <c r="H340" i="5" s="1"/>
  <c r="G230" i="5"/>
  <c r="G313" i="5" s="1"/>
  <c r="G392" i="5" s="1"/>
  <c r="G238" i="5"/>
  <c r="G321" i="5" s="1"/>
  <c r="Q269" i="5"/>
  <c r="Q352" i="5" s="1"/>
  <c r="Q431" i="5" s="1"/>
  <c r="Q278" i="5"/>
  <c r="Q287" i="5"/>
  <c r="Q297" i="5"/>
  <c r="P271" i="5"/>
  <c r="P354" i="5" s="1"/>
  <c r="P433" i="5" s="1"/>
  <c r="P280" i="5"/>
  <c r="P289" i="5"/>
  <c r="P298" i="5"/>
  <c r="O272" i="5"/>
  <c r="O355" i="5" s="1"/>
  <c r="O434" i="5" s="1"/>
  <c r="O281" i="5"/>
  <c r="O291" i="5"/>
  <c r="O300" i="5"/>
  <c r="O383" i="5" s="1"/>
  <c r="O462" i="5" s="1"/>
  <c r="N274" i="5"/>
  <c r="N357" i="5" s="1"/>
  <c r="N436" i="5" s="1"/>
  <c r="N283" i="5"/>
  <c r="N366" i="5" s="1"/>
  <c r="N292" i="5"/>
  <c r="N375" i="5" s="1"/>
  <c r="N454" i="5" s="1"/>
  <c r="N301" i="5"/>
  <c r="N384" i="5" s="1"/>
  <c r="M275" i="5"/>
  <c r="M358" i="5" s="1"/>
  <c r="M437" i="5" s="1"/>
  <c r="M285" i="5"/>
  <c r="M368" i="5" s="1"/>
  <c r="M294" i="5"/>
  <c r="M377" i="5" s="1"/>
  <c r="L268" i="5"/>
  <c r="L351" i="5" s="1"/>
  <c r="L277" i="5"/>
  <c r="L360" i="5" s="1"/>
  <c r="L439" i="5" s="1"/>
  <c r="L286" i="5"/>
  <c r="L369" i="5" s="1"/>
  <c r="L295" i="5"/>
  <c r="L378" i="5" s="1"/>
  <c r="L457" i="5" s="1"/>
  <c r="K269" i="5"/>
  <c r="K352" i="5" s="1"/>
  <c r="K279" i="5"/>
  <c r="K362" i="5" s="1"/>
  <c r="K441" i="5" s="1"/>
  <c r="K288" i="5"/>
  <c r="K371" i="5" s="1"/>
  <c r="K297" i="5"/>
  <c r="K380" i="5" s="1"/>
  <c r="J271" i="5"/>
  <c r="J354" i="5" s="1"/>
  <c r="J280" i="5"/>
  <c r="J363" i="5" s="1"/>
  <c r="J442" i="5" s="1"/>
  <c r="J289" i="5"/>
  <c r="J372" i="5" s="1"/>
  <c r="J298" i="5"/>
  <c r="J381" i="5" s="1"/>
  <c r="J460" i="5" s="1"/>
  <c r="I273" i="5"/>
  <c r="I356" i="5" s="1"/>
  <c r="I282" i="5"/>
  <c r="I365" i="5" s="1"/>
  <c r="I444" i="5" s="1"/>
  <c r="I291" i="5"/>
  <c r="I374" i="5" s="1"/>
  <c r="I300" i="5"/>
  <c r="I383" i="5" s="1"/>
  <c r="H274" i="5"/>
  <c r="H357" i="5" s="1"/>
  <c r="H283" i="5"/>
  <c r="H366" i="5" s="1"/>
  <c r="H445" i="5" s="1"/>
  <c r="H292" i="5"/>
  <c r="H375" i="5" s="1"/>
  <c r="G267" i="5"/>
  <c r="G350" i="5" s="1"/>
  <c r="G276" i="5"/>
  <c r="G359" i="5" s="1"/>
  <c r="G285" i="5"/>
  <c r="G368" i="5" s="1"/>
  <c r="G447" i="5" s="1"/>
  <c r="G294" i="5"/>
  <c r="G377" i="5" s="1"/>
  <c r="H266" i="5"/>
  <c r="H349" i="5" s="1"/>
  <c r="Q266" i="5"/>
  <c r="Q237" i="5"/>
  <c r="Q320" i="5" s="1"/>
  <c r="Q399" i="5" s="1"/>
  <c r="Q247" i="5"/>
  <c r="Q256" i="5"/>
  <c r="P230" i="5"/>
  <c r="P239" i="5"/>
  <c r="P248" i="5"/>
  <c r="P257" i="5"/>
  <c r="O231" i="5"/>
  <c r="O241" i="5"/>
  <c r="O250" i="5"/>
  <c r="O259" i="5"/>
  <c r="O342" i="5" s="1"/>
  <c r="O421" i="5" s="1"/>
  <c r="N233" i="5"/>
  <c r="N316" i="5" s="1"/>
  <c r="N242" i="5"/>
  <c r="N325" i="5" s="1"/>
  <c r="N404" i="5" s="1"/>
  <c r="N251" i="5"/>
  <c r="N334" i="5" s="1"/>
  <c r="N260" i="5"/>
  <c r="N343" i="5" s="1"/>
  <c r="M235" i="5"/>
  <c r="M318" i="5" s="1"/>
  <c r="M244" i="5"/>
  <c r="M327" i="5" s="1"/>
  <c r="M253" i="5"/>
  <c r="M336" i="5" s="1"/>
  <c r="M262" i="5"/>
  <c r="M345" i="5" s="1"/>
  <c r="M424" i="5" s="1"/>
  <c r="L236" i="5"/>
  <c r="L319" i="5" s="1"/>
  <c r="L245" i="5"/>
  <c r="L328" i="5" s="1"/>
  <c r="L254" i="5"/>
  <c r="L337" i="5" s="1"/>
  <c r="K229" i="5"/>
  <c r="K312" i="5" s="1"/>
  <c r="K238" i="5"/>
  <c r="K321" i="5" s="1"/>
  <c r="K247" i="5"/>
  <c r="K330" i="5" s="1"/>
  <c r="K409" i="5" s="1"/>
  <c r="K256" i="5"/>
  <c r="K339" i="5" s="1"/>
  <c r="J229" i="5"/>
  <c r="J312" i="5" s="1"/>
  <c r="J391" i="5" s="1"/>
  <c r="J238" i="5"/>
  <c r="J321" i="5" s="1"/>
  <c r="J247" i="5"/>
  <c r="J330" i="5" s="1"/>
  <c r="J409" i="5" s="1"/>
  <c r="J257" i="5"/>
  <c r="J340" i="5" s="1"/>
  <c r="I231" i="5"/>
  <c r="I314" i="5" s="1"/>
  <c r="I239" i="5"/>
  <c r="I322" i="5" s="1"/>
  <c r="I247" i="5"/>
  <c r="I330" i="5" s="1"/>
  <c r="I409" i="5" s="1"/>
  <c r="I255" i="5"/>
  <c r="I338" i="5" s="1"/>
  <c r="I263" i="5"/>
  <c r="I346" i="5" s="1"/>
  <c r="H236" i="5"/>
  <c r="H319" i="5" s="1"/>
  <c r="H244" i="5"/>
  <c r="H327" i="5" s="1"/>
  <c r="H252" i="5"/>
  <c r="H335" i="5" s="1"/>
  <c r="H260" i="5"/>
  <c r="H343" i="5" s="1"/>
  <c r="G233" i="5"/>
  <c r="G316" i="5" s="1"/>
  <c r="G241" i="5"/>
  <c r="G324" i="5" s="1"/>
  <c r="G403" i="5" s="1"/>
  <c r="Q273" i="5"/>
  <c r="Q282" i="5"/>
  <c r="Q365" i="5" s="1"/>
  <c r="Q444" i="5" s="1"/>
  <c r="Q291" i="5"/>
  <c r="Q300" i="5"/>
  <c r="Q383" i="5" s="1"/>
  <c r="Q462" i="5" s="1"/>
  <c r="P274" i="5"/>
  <c r="P283" i="5"/>
  <c r="P292" i="5"/>
  <c r="O267" i="5"/>
  <c r="O276" i="5"/>
  <c r="O285" i="5"/>
  <c r="O368" i="5" s="1"/>
  <c r="O447" i="5" s="1"/>
  <c r="O294" i="5"/>
  <c r="N268" i="5"/>
  <c r="N351" i="5" s="1"/>
  <c r="N430" i="5" s="1"/>
  <c r="N277" i="5"/>
  <c r="N360" i="5" s="1"/>
  <c r="N286" i="5"/>
  <c r="N369" i="5" s="1"/>
  <c r="N296" i="5"/>
  <c r="N379" i="5" s="1"/>
  <c r="M270" i="5"/>
  <c r="M353" i="5" s="1"/>
  <c r="M432" i="5" s="1"/>
  <c r="M279" i="5"/>
  <c r="M362" i="5" s="1"/>
  <c r="M288" i="5"/>
  <c r="M371" i="5" s="1"/>
  <c r="M450" i="5" s="1"/>
  <c r="M297" i="5"/>
  <c r="M380" i="5" s="1"/>
  <c r="L271" i="5"/>
  <c r="L354" i="5" s="1"/>
  <c r="L433" i="5" s="1"/>
  <c r="L280" i="5"/>
  <c r="L363" i="5" s="1"/>
  <c r="L290" i="5"/>
  <c r="L373" i="5" s="1"/>
  <c r="L299" i="5"/>
  <c r="L382" i="5" s="1"/>
  <c r="K273" i="5"/>
  <c r="K356" i="5" s="1"/>
  <c r="K435" i="5" s="1"/>
  <c r="K282" i="5"/>
  <c r="K365" i="5" s="1"/>
  <c r="K291" i="5"/>
  <c r="K374" i="5" s="1"/>
  <c r="K453" i="5" s="1"/>
  <c r="K300" i="5"/>
  <c r="K383" i="5" s="1"/>
  <c r="J274" i="5"/>
  <c r="J357" i="5" s="1"/>
  <c r="J436" i="5" s="1"/>
  <c r="J284" i="5"/>
  <c r="J367" i="5" s="1"/>
  <c r="J293" i="5"/>
  <c r="J376" i="5" s="1"/>
  <c r="I267" i="5"/>
  <c r="I350" i="5" s="1"/>
  <c r="I276" i="5"/>
  <c r="I359" i="5" s="1"/>
  <c r="I438" i="5" s="1"/>
  <c r="I285" i="5"/>
  <c r="I368" i="5" s="1"/>
  <c r="I294" i="5"/>
  <c r="I377" i="5" s="1"/>
  <c r="I456" i="5" s="1"/>
  <c r="H268" i="5"/>
  <c r="H351" i="5" s="1"/>
  <c r="H278" i="5"/>
  <c r="H361" i="5" s="1"/>
  <c r="H440" i="5" s="1"/>
  <c r="H287" i="5"/>
  <c r="H370" i="5" s="1"/>
  <c r="H296" i="5"/>
  <c r="H379" i="5" s="1"/>
  <c r="G270" i="5"/>
  <c r="G353" i="5" s="1"/>
  <c r="G279" i="5"/>
  <c r="G362" i="5" s="1"/>
  <c r="G441" i="5" s="1"/>
  <c r="G288" i="5"/>
  <c r="G371" i="5" s="1"/>
  <c r="G297" i="5"/>
  <c r="G380" i="5" s="1"/>
  <c r="G459" i="5" s="1"/>
  <c r="L266" i="5"/>
  <c r="L349" i="5" s="1"/>
  <c r="Q232" i="5"/>
  <c r="Q315" i="5" s="1"/>
  <c r="Q394" i="5" s="1"/>
  <c r="Q241" i="5"/>
  <c r="Q250" i="5"/>
  <c r="Q259" i="5"/>
  <c r="P233" i="5"/>
  <c r="P242" i="5"/>
  <c r="P252" i="5"/>
  <c r="P261" i="5"/>
  <c r="O235" i="5"/>
  <c r="O318" i="5" s="1"/>
  <c r="O397" i="5" s="1"/>
  <c r="O244" i="5"/>
  <c r="O253" i="5"/>
  <c r="O262" i="5"/>
  <c r="N236" i="5"/>
  <c r="N319" i="5" s="1"/>
  <c r="N398" i="5" s="1"/>
  <c r="N246" i="5"/>
  <c r="N329" i="5" s="1"/>
  <c r="N255" i="5"/>
  <c r="N338" i="5" s="1"/>
  <c r="N417" i="5" s="1"/>
  <c r="M229" i="5"/>
  <c r="M312" i="5" s="1"/>
  <c r="M238" i="5"/>
  <c r="M321" i="5" s="1"/>
  <c r="M400" i="5" s="1"/>
  <c r="M247" i="5"/>
  <c r="M330" i="5" s="1"/>
  <c r="M256" i="5"/>
  <c r="M339" i="5" s="1"/>
  <c r="L230" i="5"/>
  <c r="L313" i="5" s="1"/>
  <c r="L240" i="5"/>
  <c r="L323" i="5" s="1"/>
  <c r="L402" i="5" s="1"/>
  <c r="L249" i="5"/>
  <c r="L332" i="5" s="1"/>
  <c r="L258" i="5"/>
  <c r="L341" i="5" s="1"/>
  <c r="L420" i="5" s="1"/>
  <c r="K232" i="5"/>
  <c r="K315" i="5" s="1"/>
  <c r="K241" i="5"/>
  <c r="K324" i="5" s="1"/>
  <c r="K403" i="5" s="1"/>
  <c r="K250" i="5"/>
  <c r="K333" i="5" s="1"/>
  <c r="K259" i="5"/>
  <c r="K342" i="5" s="1"/>
  <c r="J233" i="5"/>
  <c r="J316" i="5" s="1"/>
  <c r="J242" i="5"/>
  <c r="J325" i="5" s="1"/>
  <c r="J404" i="5" s="1"/>
  <c r="J251" i="5"/>
  <c r="J334" i="5" s="1"/>
  <c r="J260" i="5"/>
  <c r="J343" i="5" s="1"/>
  <c r="I234" i="5"/>
  <c r="I317" i="5" s="1"/>
  <c r="I242" i="5"/>
  <c r="I325" i="5" s="1"/>
  <c r="I404" i="5" s="1"/>
  <c r="I250" i="5"/>
  <c r="I333" i="5" s="1"/>
  <c r="I258" i="5"/>
  <c r="I341" i="5" s="1"/>
  <c r="H231" i="5"/>
  <c r="H314" i="5" s="1"/>
  <c r="H239" i="5"/>
  <c r="H322" i="5" s="1"/>
  <c r="H401" i="5" s="1"/>
  <c r="H247" i="5"/>
  <c r="H330" i="5" s="1"/>
  <c r="H255" i="5"/>
  <c r="H338" i="5" s="1"/>
  <c r="H417" i="5" s="1"/>
  <c r="H263" i="5"/>
  <c r="H346" i="5" s="1"/>
  <c r="G236" i="5"/>
  <c r="G319" i="5" s="1"/>
  <c r="G398" i="5" s="1"/>
  <c r="G244" i="5"/>
  <c r="G327" i="5" s="1"/>
  <c r="G252" i="5"/>
  <c r="G335" i="5" s="1"/>
  <c r="G260" i="5"/>
  <c r="G343" i="5" s="1"/>
  <c r="K228" i="5"/>
  <c r="K311" i="5" s="1"/>
  <c r="Q271" i="5"/>
  <c r="Q286" i="5"/>
  <c r="Q369" i="5" s="1"/>
  <c r="Q448" i="5" s="1"/>
  <c r="Q301" i="5"/>
  <c r="Q384" i="5" s="1"/>
  <c r="Q463" i="5" s="1"/>
  <c r="P281" i="5"/>
  <c r="P364" i="5" s="1"/>
  <c r="P443" i="5" s="1"/>
  <c r="P296" i="5"/>
  <c r="P379" i="5" s="1"/>
  <c r="P458" i="5" s="1"/>
  <c r="O275" i="5"/>
  <c r="O289" i="5"/>
  <c r="N269" i="5"/>
  <c r="N352" i="5" s="1"/>
  <c r="N431" i="5" s="1"/>
  <c r="N284" i="5"/>
  <c r="N367" i="5" s="1"/>
  <c r="N299" i="5"/>
  <c r="N382" i="5" s="1"/>
  <c r="N461" i="5" s="1"/>
  <c r="M278" i="5"/>
  <c r="M361" i="5" s="1"/>
  <c r="M293" i="5"/>
  <c r="M376" i="5" s="1"/>
  <c r="M455" i="5" s="1"/>
  <c r="L272" i="5"/>
  <c r="L355" i="5" s="1"/>
  <c r="L287" i="5"/>
  <c r="L370" i="5" s="1"/>
  <c r="K267" i="5"/>
  <c r="K350" i="5" s="1"/>
  <c r="K281" i="5"/>
  <c r="K364" i="5" s="1"/>
  <c r="K296" i="5"/>
  <c r="K379" i="5" s="1"/>
  <c r="J276" i="5"/>
  <c r="J359" i="5" s="1"/>
  <c r="J290" i="5"/>
  <c r="J373" i="5" s="1"/>
  <c r="I270" i="5"/>
  <c r="I353" i="5" s="1"/>
  <c r="I432" i="5" s="1"/>
  <c r="I284" i="5"/>
  <c r="I367" i="5" s="1"/>
  <c r="I299" i="5"/>
  <c r="I382" i="5" s="1"/>
  <c r="H279" i="5"/>
  <c r="H362" i="5" s="1"/>
  <c r="H294" i="5"/>
  <c r="H377" i="5" s="1"/>
  <c r="H456" i="5" s="1"/>
  <c r="G273" i="5"/>
  <c r="G356" i="5" s="1"/>
  <c r="G287" i="5"/>
  <c r="G370" i="5" s="1"/>
  <c r="G266" i="5"/>
  <c r="G349" i="5" s="1"/>
  <c r="Q233" i="5"/>
  <c r="Q316" i="5" s="1"/>
  <c r="Q395" i="5" s="1"/>
  <c r="Q248" i="5"/>
  <c r="Q331" i="5" s="1"/>
  <c r="Q410" i="5" s="1"/>
  <c r="Q263" i="5"/>
  <c r="P241" i="5"/>
  <c r="P324" i="5" s="1"/>
  <c r="P403" i="5" s="1"/>
  <c r="P256" i="5"/>
  <c r="P339" i="5" s="1"/>
  <c r="P418" i="5" s="1"/>
  <c r="O236" i="5"/>
  <c r="O251" i="5"/>
  <c r="O334" i="5" s="1"/>
  <c r="O413" i="5" s="1"/>
  <c r="N231" i="5"/>
  <c r="N314" i="5" s="1"/>
  <c r="N244" i="5"/>
  <c r="N327" i="5" s="1"/>
  <c r="N406" i="5" s="1"/>
  <c r="N259" i="5"/>
  <c r="N342" i="5" s="1"/>
  <c r="N421" i="5" s="1"/>
  <c r="M132" i="19" s="1"/>
  <c r="M239" i="5"/>
  <c r="M322" i="5" s="1"/>
  <c r="M254" i="5"/>
  <c r="M337" i="5" s="1"/>
  <c r="L234" i="5"/>
  <c r="L317" i="5" s="1"/>
  <c r="L396" i="5" s="1"/>
  <c r="L248" i="5"/>
  <c r="L331" i="5" s="1"/>
  <c r="L262" i="5"/>
  <c r="L345" i="5" s="1"/>
  <c r="L424" i="5" s="1"/>
  <c r="K242" i="5"/>
  <c r="K325" i="5" s="1"/>
  <c r="K257" i="5"/>
  <c r="K340" i="5" s="1"/>
  <c r="K419" i="5" s="1"/>
  <c r="J236" i="5"/>
  <c r="J319" i="5" s="1"/>
  <c r="J250" i="5"/>
  <c r="J333" i="5" s="1"/>
  <c r="I230" i="5"/>
  <c r="I313" i="5" s="1"/>
  <c r="I243" i="5"/>
  <c r="I326" i="5" s="1"/>
  <c r="I405" i="5" s="1"/>
  <c r="I256" i="5"/>
  <c r="I339" i="5" s="1"/>
  <c r="H234" i="5"/>
  <c r="H317" i="5" s="1"/>
  <c r="H396" i="5" s="1"/>
  <c r="H246" i="5"/>
  <c r="H329" i="5" s="1"/>
  <c r="H259" i="5"/>
  <c r="H342" i="5" s="1"/>
  <c r="H421" i="5" s="1"/>
  <c r="G237" i="5"/>
  <c r="G320" i="5" s="1"/>
  <c r="G248" i="5"/>
  <c r="G331" i="5" s="1"/>
  <c r="G257" i="5"/>
  <c r="G340" i="5" s="1"/>
  <c r="I228" i="5"/>
  <c r="I311" i="5" s="1"/>
  <c r="Q290" i="5"/>
  <c r="N273" i="5"/>
  <c r="N356" i="5" s="1"/>
  <c r="N435" i="5" s="1"/>
  <c r="M282" i="5"/>
  <c r="M365" i="5" s="1"/>
  <c r="L276" i="5"/>
  <c r="L359" i="5" s="1"/>
  <c r="L438" i="5" s="1"/>
  <c r="K271" i="5"/>
  <c r="K354" i="5" s="1"/>
  <c r="K433" i="5" s="1"/>
  <c r="K299" i="5"/>
  <c r="K382" i="5" s="1"/>
  <c r="I274" i="5"/>
  <c r="I357" i="5" s="1"/>
  <c r="H267" i="5"/>
  <c r="H350" i="5" s="1"/>
  <c r="H297" i="5"/>
  <c r="H380" i="5" s="1"/>
  <c r="G292" i="5"/>
  <c r="G375" i="5" s="1"/>
  <c r="Q236" i="5"/>
  <c r="P231" i="5"/>
  <c r="P314" i="5" s="1"/>
  <c r="P393" i="5" s="1"/>
  <c r="P260" i="5"/>
  <c r="P343" i="5" s="1"/>
  <c r="P422" i="5" s="1"/>
  <c r="N234" i="5"/>
  <c r="N317" i="5" s="1"/>
  <c r="N263" i="5"/>
  <c r="N346" i="5" s="1"/>
  <c r="N425" i="5" s="1"/>
  <c r="M257" i="5"/>
  <c r="M340" i="5" s="1"/>
  <c r="M419" i="5" s="1"/>
  <c r="L252" i="5"/>
  <c r="L335" i="5" s="1"/>
  <c r="K246" i="5"/>
  <c r="K329" i="5" s="1"/>
  <c r="K408" i="5" s="1"/>
  <c r="J239" i="5"/>
  <c r="J322" i="5" s="1"/>
  <c r="I246" i="5"/>
  <c r="I329" i="5" s="1"/>
  <c r="I408" i="5" s="1"/>
  <c r="H237" i="5"/>
  <c r="H320" i="5" s="1"/>
  <c r="Q274" i="5"/>
  <c r="Q289" i="5"/>
  <c r="P268" i="5"/>
  <c r="P351" i="5" s="1"/>
  <c r="P430" i="5" s="1"/>
  <c r="P282" i="5"/>
  <c r="P297" i="5"/>
  <c r="O277" i="5"/>
  <c r="O292" i="5"/>
  <c r="O375" i="5" s="1"/>
  <c r="O454" i="5" s="1"/>
  <c r="N272" i="5"/>
  <c r="N355" i="5" s="1"/>
  <c r="N285" i="5"/>
  <c r="N368" i="5" s="1"/>
  <c r="N300" i="5"/>
  <c r="N383" i="5" s="1"/>
  <c r="M280" i="5"/>
  <c r="M363" i="5" s="1"/>
  <c r="M442" i="5" s="1"/>
  <c r="M295" i="5"/>
  <c r="M378" i="5" s="1"/>
  <c r="L275" i="5"/>
  <c r="L358" i="5" s="1"/>
  <c r="L288" i="5"/>
  <c r="L371" i="5" s="1"/>
  <c r="K268" i="5"/>
  <c r="K351" i="5" s="1"/>
  <c r="K430" i="5" s="1"/>
  <c r="K283" i="5"/>
  <c r="K366" i="5" s="1"/>
  <c r="K298" i="5"/>
  <c r="K381" i="5" s="1"/>
  <c r="J278" i="5"/>
  <c r="J361" i="5" s="1"/>
  <c r="J292" i="5"/>
  <c r="J375" i="5" s="1"/>
  <c r="J454" i="5" s="1"/>
  <c r="I271" i="5"/>
  <c r="I354" i="5" s="1"/>
  <c r="I286" i="5"/>
  <c r="I369" i="5" s="1"/>
  <c r="I301" i="5"/>
  <c r="I384" i="5" s="1"/>
  <c r="H281" i="5"/>
  <c r="H364" i="5" s="1"/>
  <c r="H443" i="5" s="1"/>
  <c r="H295" i="5"/>
  <c r="H378" i="5" s="1"/>
  <c r="G275" i="5"/>
  <c r="G358" i="5" s="1"/>
  <c r="G289" i="5"/>
  <c r="G372" i="5" s="1"/>
  <c r="I266" i="5"/>
  <c r="I349" i="5" s="1"/>
  <c r="Q235" i="5"/>
  <c r="Q249" i="5"/>
  <c r="Q332" i="5" s="1"/>
  <c r="Q411" i="5" s="1"/>
  <c r="P229" i="5"/>
  <c r="P244" i="5"/>
  <c r="P327" i="5" s="1"/>
  <c r="P406" i="5" s="1"/>
  <c r="P258" i="5"/>
  <c r="P341" i="5" s="1"/>
  <c r="P420" i="5" s="1"/>
  <c r="O238" i="5"/>
  <c r="O252" i="5"/>
  <c r="O335" i="5" s="1"/>
  <c r="O414" i="5" s="1"/>
  <c r="N232" i="5"/>
  <c r="N315" i="5" s="1"/>
  <c r="N394" i="5" s="1"/>
  <c r="N247" i="5"/>
  <c r="N330" i="5" s="1"/>
  <c r="N262" i="5"/>
  <c r="N345" i="5" s="1"/>
  <c r="M241" i="5"/>
  <c r="M324" i="5" s="1"/>
  <c r="M255" i="5"/>
  <c r="M338" i="5" s="1"/>
  <c r="M417" i="5" s="1"/>
  <c r="L128" i="19" s="1"/>
  <c r="L235" i="5"/>
  <c r="L318" i="5" s="1"/>
  <c r="L250" i="5"/>
  <c r="L333" i="5" s="1"/>
  <c r="K230" i="5"/>
  <c r="K313" i="5" s="1"/>
  <c r="K245" i="5"/>
  <c r="K328" i="5" s="1"/>
  <c r="K407" i="5" s="1"/>
  <c r="K258" i="5"/>
  <c r="K341" i="5" s="1"/>
  <c r="J237" i="5"/>
  <c r="J320" i="5" s="1"/>
  <c r="J252" i="5"/>
  <c r="J335" i="5" s="1"/>
  <c r="I232" i="5"/>
  <c r="I315" i="5" s="1"/>
  <c r="I394" i="5" s="1"/>
  <c r="I245" i="5"/>
  <c r="I328" i="5" s="1"/>
  <c r="I257" i="5"/>
  <c r="I340" i="5" s="1"/>
  <c r="H235" i="5"/>
  <c r="H318" i="5" s="1"/>
  <c r="H248" i="5"/>
  <c r="H331" i="5" s="1"/>
  <c r="H410" i="5" s="1"/>
  <c r="H261" i="5"/>
  <c r="H344" i="5" s="1"/>
  <c r="G239" i="5"/>
  <c r="G322" i="5" s="1"/>
  <c r="G401" i="5" s="1"/>
  <c r="G249" i="5"/>
  <c r="G332" i="5" s="1"/>
  <c r="G258" i="5"/>
  <c r="G341" i="5" s="1"/>
  <c r="G420" i="5" s="1"/>
  <c r="J228" i="5"/>
  <c r="J311" i="5" s="1"/>
  <c r="Q276" i="5"/>
  <c r="P270" i="5"/>
  <c r="P353" i="5" s="1"/>
  <c r="P432" i="5" s="1"/>
  <c r="P284" i="5"/>
  <c r="P367" i="5" s="1"/>
  <c r="P446" i="5" s="1"/>
  <c r="P299" i="5"/>
  <c r="O279" i="5"/>
  <c r="O362" i="5" s="1"/>
  <c r="O441" i="5" s="1"/>
  <c r="O293" i="5"/>
  <c r="N288" i="5"/>
  <c r="N371" i="5" s="1"/>
  <c r="N450" i="5" s="1"/>
  <c r="M267" i="5"/>
  <c r="M350" i="5" s="1"/>
  <c r="M296" i="5"/>
  <c r="M379" i="5" s="1"/>
  <c r="L291" i="5"/>
  <c r="L374" i="5" s="1"/>
  <c r="K285" i="5"/>
  <c r="K368" i="5" s="1"/>
  <c r="K447" i="5" s="1"/>
  <c r="J279" i="5"/>
  <c r="J362" i="5" s="1"/>
  <c r="J294" i="5"/>
  <c r="J377" i="5" s="1"/>
  <c r="I289" i="5"/>
  <c r="I372" i="5" s="1"/>
  <c r="H282" i="5"/>
  <c r="H365" i="5" s="1"/>
  <c r="H444" i="5" s="1"/>
  <c r="G277" i="5"/>
  <c r="G360" i="5" s="1"/>
  <c r="J266" i="5"/>
  <c r="J349" i="5" s="1"/>
  <c r="Q251" i="5"/>
  <c r="Q334" i="5" s="1"/>
  <c r="Q413" i="5" s="1"/>
  <c r="P246" i="5"/>
  <c r="P329" i="5" s="1"/>
  <c r="P408" i="5" s="1"/>
  <c r="O239" i="5"/>
  <c r="O254" i="5"/>
  <c r="N249" i="5"/>
  <c r="N332" i="5" s="1"/>
  <c r="M243" i="5"/>
  <c r="M326" i="5" s="1"/>
  <c r="M405" i="5" s="1"/>
  <c r="L237" i="5"/>
  <c r="L320" i="5" s="1"/>
  <c r="K231" i="5"/>
  <c r="K314" i="5" s="1"/>
  <c r="K261" i="5"/>
  <c r="K344" i="5" s="1"/>
  <c r="J254" i="5"/>
  <c r="J337" i="5" s="1"/>
  <c r="I233" i="5"/>
  <c r="I316" i="5" s="1"/>
  <c r="I259" i="5"/>
  <c r="I342" i="5" s="1"/>
  <c r="Q277" i="5"/>
  <c r="Q292" i="5"/>
  <c r="Q375" i="5" s="1"/>
  <c r="Q454" i="5" s="1"/>
  <c r="P272" i="5"/>
  <c r="P355" i="5" s="1"/>
  <c r="P434" i="5" s="1"/>
  <c r="P287" i="5"/>
  <c r="P300" i="5"/>
  <c r="P383" i="5" s="1"/>
  <c r="P462" i="5" s="1"/>
  <c r="O280" i="5"/>
  <c r="O363" i="5" s="1"/>
  <c r="O442" i="5" s="1"/>
  <c r="O295" i="5"/>
  <c r="N275" i="5"/>
  <c r="N358" i="5" s="1"/>
  <c r="N437" i="5" s="1"/>
  <c r="N290" i="5"/>
  <c r="N373" i="5" s="1"/>
  <c r="M269" i="5"/>
  <c r="M352" i="5" s="1"/>
  <c r="M283" i="5"/>
  <c r="M366" i="5" s="1"/>
  <c r="M445" i="5" s="1"/>
  <c r="M298" i="5"/>
  <c r="M381" i="5" s="1"/>
  <c r="L278" i="5"/>
  <c r="L361" i="5" s="1"/>
  <c r="L293" i="5"/>
  <c r="L376" i="5" s="1"/>
  <c r="L455" i="5" s="1"/>
  <c r="K272" i="5"/>
  <c r="K355" i="5" s="1"/>
  <c r="K287" i="5"/>
  <c r="K370" i="5" s="1"/>
  <c r="K301" i="5"/>
  <c r="K384" i="5" s="1"/>
  <c r="J281" i="5"/>
  <c r="J364" i="5" s="1"/>
  <c r="J443" i="5" s="1"/>
  <c r="J296" i="5"/>
  <c r="J379" i="5" s="1"/>
  <c r="I275" i="5"/>
  <c r="I358" i="5" s="1"/>
  <c r="I290" i="5"/>
  <c r="I373" i="5" s="1"/>
  <c r="H270" i="5"/>
  <c r="H353" i="5" s="1"/>
  <c r="H432" i="5" s="1"/>
  <c r="H284" i="5"/>
  <c r="H367" i="5" s="1"/>
  <c r="H299" i="5"/>
  <c r="H382" i="5" s="1"/>
  <c r="H461" i="5" s="1"/>
  <c r="G278" i="5"/>
  <c r="G361" i="5" s="1"/>
  <c r="G293" i="5"/>
  <c r="G376" i="5" s="1"/>
  <c r="G455" i="5" s="1"/>
  <c r="M266" i="5"/>
  <c r="M349" i="5" s="1"/>
  <c r="Q239" i="5"/>
  <c r="Q322" i="5" s="1"/>
  <c r="Q253" i="5"/>
  <c r="P232" i="5"/>
  <c r="P247" i="5"/>
  <c r="P262" i="5"/>
  <c r="P345" i="5" s="1"/>
  <c r="P424" i="5" s="1"/>
  <c r="O135" i="19" s="1"/>
  <c r="O39" i="19" s="1"/>
  <c r="O242" i="5"/>
  <c r="O257" i="5"/>
  <c r="O340" i="5" s="1"/>
  <c r="O419" i="5" s="1"/>
  <c r="N235" i="5"/>
  <c r="N318" i="5" s="1"/>
  <c r="N397" i="5" s="1"/>
  <c r="N250" i="5"/>
  <c r="N333" i="5" s="1"/>
  <c r="M230" i="5"/>
  <c r="M313" i="5" s="1"/>
  <c r="M245" i="5"/>
  <c r="M328" i="5" s="1"/>
  <c r="M407" i="5" s="1"/>
  <c r="M260" i="5"/>
  <c r="M343" i="5" s="1"/>
  <c r="L238" i="5"/>
  <c r="L321" i="5" s="1"/>
  <c r="L400" i="5" s="1"/>
  <c r="L253" i="5"/>
  <c r="L336" i="5" s="1"/>
  <c r="K233" i="5"/>
  <c r="K316" i="5" s="1"/>
  <c r="K248" i="5"/>
  <c r="K331" i="5" s="1"/>
  <c r="K263" i="5"/>
  <c r="K346" i="5" s="1"/>
  <c r="J241" i="5"/>
  <c r="J324" i="5" s="1"/>
  <c r="J255" i="5"/>
  <c r="J338" i="5" s="1"/>
  <c r="J417" i="5" s="1"/>
  <c r="I235" i="5"/>
  <c r="I318" i="5" s="1"/>
  <c r="I248" i="5"/>
  <c r="I331" i="5" s="1"/>
  <c r="I410" i="5" s="1"/>
  <c r="I261" i="5"/>
  <c r="I344" i="5" s="1"/>
  <c r="H238" i="5"/>
  <c r="H321" i="5" s="1"/>
  <c r="H400" i="5" s="1"/>
  <c r="H251" i="5"/>
  <c r="H334" i="5" s="1"/>
  <c r="G229" i="5"/>
  <c r="G312" i="5" s="1"/>
  <c r="G242" i="5"/>
  <c r="G325" i="5" s="1"/>
  <c r="G251" i="5"/>
  <c r="G334" i="5" s="1"/>
  <c r="G413" i="5" s="1"/>
  <c r="G261" i="5"/>
  <c r="G344" i="5" s="1"/>
  <c r="M228" i="5"/>
  <c r="M311" i="5" s="1"/>
  <c r="Q279" i="5"/>
  <c r="Q294" i="5"/>
  <c r="Q377" i="5" s="1"/>
  <c r="Q456" i="5" s="1"/>
  <c r="P273" i="5"/>
  <c r="P356" i="5" s="1"/>
  <c r="P435" i="5" s="1"/>
  <c r="P288" i="5"/>
  <c r="O268" i="5"/>
  <c r="O351" i="5" s="1"/>
  <c r="O430" i="5" s="1"/>
  <c r="O283" i="5"/>
  <c r="O366" i="5" s="1"/>
  <c r="O445" i="5" s="1"/>
  <c r="O297" i="5"/>
  <c r="N276" i="5"/>
  <c r="N359" i="5" s="1"/>
  <c r="N438" i="5" s="1"/>
  <c r="N291" i="5"/>
  <c r="N374" i="5" s="1"/>
  <c r="M271" i="5"/>
  <c r="M354" i="5" s="1"/>
  <c r="M433" i="5" s="1"/>
  <c r="M286" i="5"/>
  <c r="M369" i="5" s="1"/>
  <c r="M448" i="5" s="1"/>
  <c r="M301" i="5"/>
  <c r="M384" i="5" s="1"/>
  <c r="L279" i="5"/>
  <c r="L362" i="5" s="1"/>
  <c r="L294" i="5"/>
  <c r="L377" i="5" s="1"/>
  <c r="L456" i="5" s="1"/>
  <c r="K274" i="5"/>
  <c r="K357" i="5" s="1"/>
  <c r="K289" i="5"/>
  <c r="K372" i="5" s="1"/>
  <c r="K451" i="5" s="1"/>
  <c r="J269" i="5"/>
  <c r="J352" i="5" s="1"/>
  <c r="J282" i="5"/>
  <c r="J365" i="5" s="1"/>
  <c r="J444" i="5" s="1"/>
  <c r="J297" i="5"/>
  <c r="J380" i="5" s="1"/>
  <c r="I277" i="5"/>
  <c r="I360" i="5" s="1"/>
  <c r="I292" i="5"/>
  <c r="I375" i="5" s="1"/>
  <c r="H272" i="5"/>
  <c r="H355" i="5" s="1"/>
  <c r="H286" i="5"/>
  <c r="H369" i="5" s="1"/>
  <c r="H300" i="5"/>
  <c r="H383" i="5" s="1"/>
  <c r="H462" i="5" s="1"/>
  <c r="G280" i="5"/>
  <c r="G363" i="5" s="1"/>
  <c r="G295" i="5"/>
  <c r="G378" i="5" s="1"/>
  <c r="G457" i="5" s="1"/>
  <c r="O266" i="5"/>
  <c r="O349" i="5" s="1"/>
  <c r="O428" i="5" s="1"/>
  <c r="Q240" i="5"/>
  <c r="Q255" i="5"/>
  <c r="Q338" i="5" s="1"/>
  <c r="Q417" i="5" s="1"/>
  <c r="P234" i="5"/>
  <c r="P317" i="5" s="1"/>
  <c r="P396" i="5" s="1"/>
  <c r="P249" i="5"/>
  <c r="O229" i="5"/>
  <c r="O312" i="5" s="1"/>
  <c r="Q267" i="5"/>
  <c r="Q299" i="5"/>
  <c r="Q382" i="5" s="1"/>
  <c r="Q461" i="5" s="1"/>
  <c r="O271" i="5"/>
  <c r="O354" i="5" s="1"/>
  <c r="O433" i="5" s="1"/>
  <c r="N278" i="5"/>
  <c r="N361" i="5" s="1"/>
  <c r="M277" i="5"/>
  <c r="M360" i="5" s="1"/>
  <c r="M439" i="5" s="1"/>
  <c r="L284" i="5"/>
  <c r="L367" i="5" s="1"/>
  <c r="L446" i="5" s="1"/>
  <c r="G268" i="5"/>
  <c r="G351" i="5" s="1"/>
  <c r="G301" i="5"/>
  <c r="G384" i="5" s="1"/>
  <c r="G463" i="5" s="1"/>
  <c r="Q258" i="5"/>
  <c r="O230" i="5"/>
  <c r="O260" i="5"/>
  <c r="O343" i="5" s="1"/>
  <c r="O422" i="5" s="1"/>
  <c r="N254" i="5"/>
  <c r="N337" i="5" s="1"/>
  <c r="M248" i="5"/>
  <c r="M331" i="5" s="1"/>
  <c r="M410" i="5" s="1"/>
  <c r="L243" i="5"/>
  <c r="L326" i="5" s="1"/>
  <c r="L405" i="5" s="1"/>
  <c r="K237" i="5"/>
  <c r="K320" i="5" s="1"/>
  <c r="J230" i="5"/>
  <c r="J313" i="5" s="1"/>
  <c r="J392" i="5" s="1"/>
  <c r="J259" i="5"/>
  <c r="J342" i="5" s="1"/>
  <c r="I251" i="5"/>
  <c r="I334" i="5" s="1"/>
  <c r="H242" i="5"/>
  <c r="H325" i="5" s="1"/>
  <c r="H262" i="5"/>
  <c r="H345" i="5" s="1"/>
  <c r="G246" i="5"/>
  <c r="G329" i="5" s="1"/>
  <c r="G262" i="5"/>
  <c r="G345" i="5" s="1"/>
  <c r="Q228" i="5"/>
  <c r="Q311" i="5" s="1"/>
  <c r="N281" i="5"/>
  <c r="N364" i="5" s="1"/>
  <c r="K239" i="5"/>
  <c r="K322" i="5" s="1"/>
  <c r="G231" i="5"/>
  <c r="G314" i="5" s="1"/>
  <c r="G393" i="5" s="1"/>
  <c r="M287" i="5"/>
  <c r="M370" i="5" s="1"/>
  <c r="M449" i="5" s="1"/>
  <c r="K292" i="5"/>
  <c r="K375" i="5" s="1"/>
  <c r="J300" i="5"/>
  <c r="J383" i="5" s="1"/>
  <c r="I298" i="5"/>
  <c r="I381" i="5" s="1"/>
  <c r="I460" i="5" s="1"/>
  <c r="G269" i="5"/>
  <c r="G352" i="5" s="1"/>
  <c r="P266" i="5"/>
  <c r="P349" i="5" s="1"/>
  <c r="P428" i="5" s="1"/>
  <c r="Q260" i="5"/>
  <c r="O233" i="5"/>
  <c r="O316" i="5" s="1"/>
  <c r="O395" i="5" s="1"/>
  <c r="O261" i="5"/>
  <c r="L244" i="5"/>
  <c r="L327" i="5" s="1"/>
  <c r="G247" i="5"/>
  <c r="G330" i="5" s="1"/>
  <c r="Q270" i="5"/>
  <c r="Q353" i="5" s="1"/>
  <c r="Q432" i="5" s="1"/>
  <c r="P278" i="5"/>
  <c r="O284" i="5"/>
  <c r="O367" i="5" s="1"/>
  <c r="O446" i="5" s="1"/>
  <c r="N282" i="5"/>
  <c r="N365" i="5" s="1"/>
  <c r="M289" i="5"/>
  <c r="M372" i="5" s="1"/>
  <c r="M451" i="5" s="1"/>
  <c r="L296" i="5"/>
  <c r="L379" i="5" s="1"/>
  <c r="K295" i="5"/>
  <c r="K378" i="5" s="1"/>
  <c r="J301" i="5"/>
  <c r="J384" i="5" s="1"/>
  <c r="H273" i="5"/>
  <c r="H356" i="5" s="1"/>
  <c r="H435" i="5" s="1"/>
  <c r="G271" i="5"/>
  <c r="G354" i="5" s="1"/>
  <c r="Q229" i="5"/>
  <c r="Q312" i="5" s="1"/>
  <c r="P237" i="5"/>
  <c r="O234" i="5"/>
  <c r="O263" i="5"/>
  <c r="O346" i="5" s="1"/>
  <c r="O425" i="5" s="1"/>
  <c r="N258" i="5"/>
  <c r="N341" i="5" s="1"/>
  <c r="M252" i="5"/>
  <c r="M335" i="5" s="1"/>
  <c r="L246" i="5"/>
  <c r="L329" i="5" s="1"/>
  <c r="L408" i="5" s="1"/>
  <c r="K240" i="5"/>
  <c r="K323" i="5" s="1"/>
  <c r="J234" i="5"/>
  <c r="J317" i="5" s="1"/>
  <c r="J263" i="5"/>
  <c r="J346" i="5" s="1"/>
  <c r="I254" i="5"/>
  <c r="I337" i="5" s="1"/>
  <c r="I416" i="5" s="1"/>
  <c r="H245" i="5"/>
  <c r="H328" i="5" s="1"/>
  <c r="G232" i="5"/>
  <c r="G315" i="5" s="1"/>
  <c r="G250" i="5"/>
  <c r="G333" i="5" s="1"/>
  <c r="G228" i="5"/>
  <c r="G311" i="5" s="1"/>
  <c r="Q281" i="5"/>
  <c r="P279" i="5"/>
  <c r="P362" i="5" s="1"/>
  <c r="P441" i="5" s="1"/>
  <c r="O286" i="5"/>
  <c r="N293" i="5"/>
  <c r="N376" i="5" s="1"/>
  <c r="N455" i="5" s="1"/>
  <c r="M291" i="5"/>
  <c r="M374" i="5" s="1"/>
  <c r="L298" i="5"/>
  <c r="L381" i="5" s="1"/>
  <c r="J270" i="5"/>
  <c r="J353" i="5" s="1"/>
  <c r="I268" i="5"/>
  <c r="I351" i="5" s="1"/>
  <c r="I430" i="5" s="1"/>
  <c r="H275" i="5"/>
  <c r="H358" i="5" s="1"/>
  <c r="G283" i="5"/>
  <c r="G366" i="5" s="1"/>
  <c r="G445" i="5" s="1"/>
  <c r="Q231" i="5"/>
  <c r="P238" i="5"/>
  <c r="P321" i="5" s="1"/>
  <c r="P400" i="5" s="1"/>
  <c r="O243" i="5"/>
  <c r="O326" i="5" s="1"/>
  <c r="O405" i="5" s="1"/>
  <c r="N238" i="5"/>
  <c r="N321" i="5" s="1"/>
  <c r="M232" i="5"/>
  <c r="M315" i="5" s="1"/>
  <c r="M261" i="5"/>
  <c r="M344" i="5" s="1"/>
  <c r="M423" i="5" s="1"/>
  <c r="L256" i="5"/>
  <c r="L339" i="5" s="1"/>
  <c r="K249" i="5"/>
  <c r="K332" i="5" s="1"/>
  <c r="K411" i="5" s="1"/>
  <c r="J243" i="5"/>
  <c r="J326" i="5" s="1"/>
  <c r="I237" i="5"/>
  <c r="I320" i="5" s="1"/>
  <c r="I399" i="5" s="1"/>
  <c r="I262" i="5"/>
  <c r="I345" i="5" s="1"/>
  <c r="H250" i="5"/>
  <c r="H333" i="5" s="1"/>
  <c r="G234" i="5"/>
  <c r="G317" i="5" s="1"/>
  <c r="G253" i="5"/>
  <c r="G336" i="5" s="1"/>
  <c r="G415" i="5" s="1"/>
  <c r="H228" i="5"/>
  <c r="H311" i="5" s="1"/>
  <c r="Q285" i="5"/>
  <c r="Q368" i="5" s="1"/>
  <c r="Q447" i="5" s="1"/>
  <c r="I281" i="5"/>
  <c r="I364" i="5" s="1"/>
  <c r="G286" i="5"/>
  <c r="G369" i="5" s="1"/>
  <c r="G448" i="5" s="1"/>
  <c r="P250" i="5"/>
  <c r="N241" i="5"/>
  <c r="N324" i="5" s="1"/>
  <c r="L229" i="5"/>
  <c r="L312" i="5" s="1"/>
  <c r="J246" i="5"/>
  <c r="J329" i="5" s="1"/>
  <c r="J408" i="5" s="1"/>
  <c r="H230" i="5"/>
  <c r="H313" i="5" s="1"/>
  <c r="G240" i="5"/>
  <c r="G323" i="5" s="1"/>
  <c r="G402" i="5" s="1"/>
  <c r="N228" i="5"/>
  <c r="N311" i="5" s="1"/>
  <c r="K290" i="5"/>
  <c r="K373" i="5" s="1"/>
  <c r="K452" i="5" s="1"/>
  <c r="O273" i="5"/>
  <c r="O356" i="5" s="1"/>
  <c r="O435" i="5" s="1"/>
  <c r="J231" i="5"/>
  <c r="J314" i="5" s="1"/>
  <c r="Q283" i="5"/>
  <c r="Q366" i="5" s="1"/>
  <c r="Q445" i="5" s="1"/>
  <c r="P290" i="5"/>
  <c r="P373" i="5" s="1"/>
  <c r="P452" i="5" s="1"/>
  <c r="O288" i="5"/>
  <c r="N294" i="5"/>
  <c r="N377" i="5" s="1"/>
  <c r="N456" i="5" s="1"/>
  <c r="L267" i="5"/>
  <c r="L350" i="5" s="1"/>
  <c r="L300" i="5"/>
  <c r="L383" i="5" s="1"/>
  <c r="L462" i="5" s="1"/>
  <c r="J272" i="5"/>
  <c r="J355" i="5" s="1"/>
  <c r="I279" i="5"/>
  <c r="I362" i="5" s="1"/>
  <c r="H276" i="5"/>
  <c r="H359" i="5" s="1"/>
  <c r="G284" i="5"/>
  <c r="G367" i="5" s="1"/>
  <c r="G446" i="5" s="1"/>
  <c r="Q242" i="5"/>
  <c r="P240" i="5"/>
  <c r="P323" i="5" s="1"/>
  <c r="P402" i="5" s="1"/>
  <c r="O245" i="5"/>
  <c r="N240" i="5"/>
  <c r="N323" i="5" s="1"/>
  <c r="N402" i="5" s="1"/>
  <c r="M233" i="5"/>
  <c r="M316" i="5" s="1"/>
  <c r="M395" i="5" s="1"/>
  <c r="M263" i="5"/>
  <c r="M346" i="5" s="1"/>
  <c r="L257" i="5"/>
  <c r="L340" i="5" s="1"/>
  <c r="K251" i="5"/>
  <c r="K334" i="5" s="1"/>
  <c r="K413" i="5" s="1"/>
  <c r="J245" i="5"/>
  <c r="J328" i="5" s="1"/>
  <c r="I238" i="5"/>
  <c r="I321" i="5" s="1"/>
  <c r="I400" i="5" s="1"/>
  <c r="H229" i="5"/>
  <c r="H312" i="5" s="1"/>
  <c r="H253" i="5"/>
  <c r="H336" i="5" s="1"/>
  <c r="H415" i="5" s="1"/>
  <c r="G235" i="5"/>
  <c r="G318" i="5" s="1"/>
  <c r="G254" i="5"/>
  <c r="G337" i="5" s="1"/>
  <c r="L228" i="5"/>
  <c r="L311" i="5" s="1"/>
  <c r="P291" i="5"/>
  <c r="P374" i="5" s="1"/>
  <c r="P453" i="5" s="1"/>
  <c r="O299" i="5"/>
  <c r="N297" i="5"/>
  <c r="N380" i="5" s="1"/>
  <c r="N459" i="5" s="1"/>
  <c r="L269" i="5"/>
  <c r="L352" i="5" s="1"/>
  <c r="K276" i="5"/>
  <c r="K359" i="5" s="1"/>
  <c r="K438" i="5" s="1"/>
  <c r="J273" i="5"/>
  <c r="J356" i="5" s="1"/>
  <c r="H288" i="5"/>
  <c r="H371" i="5" s="1"/>
  <c r="Q244" i="5"/>
  <c r="O247" i="5"/>
  <c r="O330" i="5" s="1"/>
  <c r="O409" i="5" s="1"/>
  <c r="M236" i="5"/>
  <c r="M319" i="5" s="1"/>
  <c r="L259" i="5"/>
  <c r="L342" i="5" s="1"/>
  <c r="K254" i="5"/>
  <c r="K337" i="5" s="1"/>
  <c r="I240" i="5"/>
  <c r="I323" i="5" s="1"/>
  <c r="I402" i="5" s="1"/>
  <c r="H254" i="5"/>
  <c r="H337" i="5" s="1"/>
  <c r="G255" i="5"/>
  <c r="G338" i="5" s="1"/>
  <c r="I295" i="5"/>
  <c r="I378" i="5" s="1"/>
  <c r="P275" i="5"/>
  <c r="P358" i="5" s="1"/>
  <c r="P437" i="5" s="1"/>
  <c r="M251" i="5"/>
  <c r="M334" i="5" s="1"/>
  <c r="H243" i="5"/>
  <c r="H326" i="5" s="1"/>
  <c r="H405" i="5" s="1"/>
  <c r="L285" i="5"/>
  <c r="L368" i="5" s="1"/>
  <c r="I253" i="5"/>
  <c r="I336" i="5" s="1"/>
  <c r="I415" i="5" s="1"/>
  <c r="Q295" i="5"/>
  <c r="Q378" i="5" s="1"/>
  <c r="Q457" i="5" s="1"/>
  <c r="P294" i="5"/>
  <c r="O301" i="5"/>
  <c r="O384" i="5" s="1"/>
  <c r="O463" i="5" s="1"/>
  <c r="M273" i="5"/>
  <c r="M356" i="5" s="1"/>
  <c r="M435" i="5" s="1"/>
  <c r="L270" i="5"/>
  <c r="L353" i="5" s="1"/>
  <c r="K277" i="5"/>
  <c r="K360" i="5" s="1"/>
  <c r="J285" i="5"/>
  <c r="J368" i="5" s="1"/>
  <c r="I283" i="5"/>
  <c r="I366" i="5" s="1"/>
  <c r="I445" i="5" s="1"/>
  <c r="H290" i="5"/>
  <c r="H373" i="5" s="1"/>
  <c r="H452" i="5" s="1"/>
  <c r="G296" i="5"/>
  <c r="G379" i="5" s="1"/>
  <c r="Q245" i="5"/>
  <c r="P253" i="5"/>
  <c r="P336" i="5" s="1"/>
  <c r="P415" i="5" s="1"/>
  <c r="O249" i="5"/>
  <c r="N243" i="5"/>
  <c r="N326" i="5" s="1"/>
  <c r="N405" i="5" s="1"/>
  <c r="M237" i="5"/>
  <c r="M320" i="5" s="1"/>
  <c r="L232" i="5"/>
  <c r="L315" i="5" s="1"/>
  <c r="L394" i="5" s="1"/>
  <c r="L261" i="5"/>
  <c r="L344" i="5" s="1"/>
  <c r="L423" i="5" s="1"/>
  <c r="K255" i="5"/>
  <c r="K338" i="5" s="1"/>
  <c r="J249" i="5"/>
  <c r="J332" i="5" s="1"/>
  <c r="I241" i="5"/>
  <c r="I324" i="5" s="1"/>
  <c r="I403" i="5" s="1"/>
  <c r="H232" i="5"/>
  <c r="H315" i="5" s="1"/>
  <c r="H256" i="5"/>
  <c r="H339" i="5" s="1"/>
  <c r="G243" i="5"/>
  <c r="G326" i="5" s="1"/>
  <c r="G256" i="5"/>
  <c r="G339" i="5" s="1"/>
  <c r="G418" i="5" s="1"/>
  <c r="O228" i="5"/>
  <c r="Q298" i="5"/>
  <c r="O270" i="5"/>
  <c r="N267" i="5"/>
  <c r="N350" i="5" s="1"/>
  <c r="N429" i="5" s="1"/>
  <c r="M274" i="5"/>
  <c r="M357" i="5" s="1"/>
  <c r="L282" i="5"/>
  <c r="L365" i="5" s="1"/>
  <c r="K280" i="5"/>
  <c r="K363" i="5" s="1"/>
  <c r="J287" i="5"/>
  <c r="J370" i="5" s="1"/>
  <c r="J449" i="5" s="1"/>
  <c r="I293" i="5"/>
  <c r="I376" i="5" s="1"/>
  <c r="I455" i="5" s="1"/>
  <c r="H291" i="5"/>
  <c r="H374" i="5" s="1"/>
  <c r="G299" i="5"/>
  <c r="G382" i="5" s="1"/>
  <c r="G461" i="5" s="1"/>
  <c r="Q257" i="5"/>
  <c r="Q340" i="5" s="1"/>
  <c r="Q419" i="5" s="1"/>
  <c r="P255" i="5"/>
  <c r="O258" i="5"/>
  <c r="O341" i="5" s="1"/>
  <c r="O420" i="5" s="1"/>
  <c r="N252" i="5"/>
  <c r="N335" i="5" s="1"/>
  <c r="M246" i="5"/>
  <c r="M329" i="5" s="1"/>
  <c r="L241" i="5"/>
  <c r="L324" i="5" s="1"/>
  <c r="K235" i="5"/>
  <c r="K318" i="5" s="1"/>
  <c r="J258" i="5"/>
  <c r="J341" i="5" s="1"/>
  <c r="I249" i="5"/>
  <c r="I332" i="5" s="1"/>
  <c r="H240" i="5"/>
  <c r="H323" i="5" s="1"/>
  <c r="H258" i="5"/>
  <c r="H341" i="5" s="1"/>
  <c r="G245" i="5"/>
  <c r="G328" i="5" s="1"/>
  <c r="G259" i="5"/>
  <c r="G342" i="5" s="1"/>
  <c r="G421" i="5" s="1"/>
  <c r="F132" i="19" s="1"/>
  <c r="P228" i="5"/>
  <c r="P311" i="5" s="1"/>
  <c r="P390" i="5" s="1"/>
  <c r="J288" i="5"/>
  <c r="J371" i="5" s="1"/>
  <c r="Q268" i="5"/>
  <c r="Q351" i="5" s="1"/>
  <c r="Q430" i="5" s="1"/>
  <c r="N256" i="5"/>
  <c r="N339" i="5" s="1"/>
  <c r="N418" i="5" s="1"/>
  <c r="J261" i="5"/>
  <c r="J344" i="5" s="1"/>
  <c r="G263" i="5"/>
  <c r="G346" i="5" s="1"/>
  <c r="G425" i="5" s="1"/>
  <c r="D229" i="5"/>
  <c r="D233" i="5"/>
  <c r="D316" i="5" s="1"/>
  <c r="D395" i="5" s="1"/>
  <c r="D231" i="5"/>
  <c r="D234" i="5"/>
  <c r="D246" i="5"/>
  <c r="D254" i="5"/>
  <c r="D262" i="5"/>
  <c r="D236" i="5"/>
  <c r="D319" i="5" s="1"/>
  <c r="D398" i="5" s="1"/>
  <c r="E234" i="5"/>
  <c r="E242" i="5"/>
  <c r="E325" i="5" s="1"/>
  <c r="E404" i="5" s="1"/>
  <c r="E250" i="5"/>
  <c r="E258" i="5"/>
  <c r="F236" i="5"/>
  <c r="F244" i="5"/>
  <c r="F327" i="5" s="1"/>
  <c r="F406" i="5" s="1"/>
  <c r="F252" i="5"/>
  <c r="F260" i="5"/>
  <c r="F343" i="5" s="1"/>
  <c r="F422" i="5" s="1"/>
  <c r="E228" i="5"/>
  <c r="D228" i="5"/>
  <c r="D245" i="5"/>
  <c r="E241" i="5"/>
  <c r="F228" i="5"/>
  <c r="D237" i="5"/>
  <c r="D320" i="5" s="1"/>
  <c r="D399" i="5" s="1"/>
  <c r="D247" i="5"/>
  <c r="D255" i="5"/>
  <c r="D263" i="5"/>
  <c r="D238" i="5"/>
  <c r="D321" i="5" s="1"/>
  <c r="D400" i="5" s="1"/>
  <c r="E235" i="5"/>
  <c r="E243" i="5"/>
  <c r="E251" i="5"/>
  <c r="E334" i="5" s="1"/>
  <c r="E413" i="5" s="1"/>
  <c r="E259" i="5"/>
  <c r="E342" i="5" s="1"/>
  <c r="E421" i="5" s="1"/>
  <c r="F237" i="5"/>
  <c r="F245" i="5"/>
  <c r="F328" i="5" s="1"/>
  <c r="F407" i="5" s="1"/>
  <c r="F253" i="5"/>
  <c r="F261" i="5"/>
  <c r="D230" i="5"/>
  <c r="F229" i="5"/>
  <c r="E233" i="5"/>
  <c r="F243" i="5"/>
  <c r="F326" i="5" s="1"/>
  <c r="F405" i="5" s="1"/>
  <c r="D239" i="5"/>
  <c r="D248" i="5"/>
  <c r="D256" i="5"/>
  <c r="D240" i="5"/>
  <c r="D323" i="5" s="1"/>
  <c r="D402" i="5" s="1"/>
  <c r="E236" i="5"/>
  <c r="E244" i="5"/>
  <c r="E252" i="5"/>
  <c r="E260" i="5"/>
  <c r="E343" i="5" s="1"/>
  <c r="E422" i="5" s="1"/>
  <c r="F238" i="5"/>
  <c r="F246" i="5"/>
  <c r="F329" i="5" s="1"/>
  <c r="F408" i="5" s="1"/>
  <c r="F254" i="5"/>
  <c r="F262" i="5"/>
  <c r="F345" i="5" s="1"/>
  <c r="F424" i="5" s="1"/>
  <c r="E232" i="5"/>
  <c r="F235" i="5"/>
  <c r="E249" i="5"/>
  <c r="F259" i="5"/>
  <c r="F342" i="5" s="1"/>
  <c r="F421" i="5" s="1"/>
  <c r="D241" i="5"/>
  <c r="D249" i="5"/>
  <c r="D257" i="5"/>
  <c r="E237" i="5"/>
  <c r="E320" i="5" s="1"/>
  <c r="E399" i="5" s="1"/>
  <c r="E245" i="5"/>
  <c r="E253" i="5"/>
  <c r="E261" i="5"/>
  <c r="F239" i="5"/>
  <c r="F322" i="5" s="1"/>
  <c r="F401" i="5" s="1"/>
  <c r="F247" i="5"/>
  <c r="F255" i="5"/>
  <c r="F338" i="5" s="1"/>
  <c r="F417" i="5" s="1"/>
  <c r="F263" i="5"/>
  <c r="E229" i="5"/>
  <c r="E312" i="5" s="1"/>
  <c r="E391" i="5" s="1"/>
  <c r="E231" i="5"/>
  <c r="E314" i="5" s="1"/>
  <c r="E393" i="5" s="1"/>
  <c r="D253" i="5"/>
  <c r="F233" i="5"/>
  <c r="D242" i="5"/>
  <c r="D325" i="5" s="1"/>
  <c r="D404" i="5" s="1"/>
  <c r="D250" i="5"/>
  <c r="D258" i="5"/>
  <c r="D341" i="5" s="1"/>
  <c r="D420" i="5" s="1"/>
  <c r="E238" i="5"/>
  <c r="E246" i="5"/>
  <c r="E329" i="5" s="1"/>
  <c r="E408" i="5" s="1"/>
  <c r="E254" i="5"/>
  <c r="E262" i="5"/>
  <c r="F240" i="5"/>
  <c r="F248" i="5"/>
  <c r="F331" i="5" s="1"/>
  <c r="F410" i="5" s="1"/>
  <c r="F256" i="5"/>
  <c r="F266" i="5"/>
  <c r="F231" i="5"/>
  <c r="F234" i="5"/>
  <c r="F317" i="5" s="1"/>
  <c r="F396" i="5" s="1"/>
  <c r="D235" i="5"/>
  <c r="F251" i="5"/>
  <c r="D243" i="5"/>
  <c r="D251" i="5"/>
  <c r="D334" i="5" s="1"/>
  <c r="D413" i="5" s="1"/>
  <c r="D259" i="5"/>
  <c r="E239" i="5"/>
  <c r="E322" i="5" s="1"/>
  <c r="E401" i="5" s="1"/>
  <c r="E247" i="5"/>
  <c r="E255" i="5"/>
  <c r="E338" i="5" s="1"/>
  <c r="E417" i="5" s="1"/>
  <c r="E263" i="5"/>
  <c r="E346" i="5" s="1"/>
  <c r="E425" i="5" s="1"/>
  <c r="F241" i="5"/>
  <c r="F249" i="5"/>
  <c r="F257" i="5"/>
  <c r="F340" i="5" s="1"/>
  <c r="F419" i="5" s="1"/>
  <c r="F232" i="5"/>
  <c r="E230" i="5"/>
  <c r="E257" i="5"/>
  <c r="D244" i="5"/>
  <c r="D327" i="5" s="1"/>
  <c r="D406" i="5" s="1"/>
  <c r="D252" i="5"/>
  <c r="D335" i="5" s="1"/>
  <c r="D414" i="5" s="1"/>
  <c r="D260" i="5"/>
  <c r="D232" i="5"/>
  <c r="D315" i="5" s="1"/>
  <c r="D394" i="5" s="1"/>
  <c r="E240" i="5"/>
  <c r="E323" i="5" s="1"/>
  <c r="E402" i="5" s="1"/>
  <c r="E248" i="5"/>
  <c r="E256" i="5"/>
  <c r="E339" i="5" s="1"/>
  <c r="E418" i="5" s="1"/>
  <c r="E266" i="5"/>
  <c r="F242" i="5"/>
  <c r="F325" i="5" s="1"/>
  <c r="F404" i="5" s="1"/>
  <c r="F250" i="5"/>
  <c r="F333" i="5" s="1"/>
  <c r="F412" i="5" s="1"/>
  <c r="F258" i="5"/>
  <c r="F230" i="5"/>
  <c r="D261" i="5"/>
  <c r="D344" i="5" s="1"/>
  <c r="D423" i="5" s="1"/>
  <c r="P237" i="13"/>
  <c r="P232" i="13"/>
  <c r="O232" i="13"/>
  <c r="O237" i="13"/>
  <c r="Q237" i="13"/>
  <c r="Q232" i="13"/>
  <c r="N238" i="7"/>
  <c r="N232" i="7"/>
  <c r="O382" i="5"/>
  <c r="O461" i="5" s="1"/>
  <c r="Q380" i="5"/>
  <c r="Q459" i="5" s="1"/>
  <c r="P377" i="5"/>
  <c r="P456" i="5" s="1"/>
  <c r="Q373" i="5"/>
  <c r="Q452" i="5" s="1"/>
  <c r="Q364" i="5"/>
  <c r="Q443" i="5" s="1"/>
  <c r="P361" i="5"/>
  <c r="P440" i="5" s="1"/>
  <c r="Q356" i="5"/>
  <c r="Q435" i="5" s="1"/>
  <c r="Q346" i="5"/>
  <c r="Q425" i="5" s="1"/>
  <c r="P136" i="19" s="1"/>
  <c r="P40" i="19" s="1"/>
  <c r="O320" i="5"/>
  <c r="O399" i="5" s="1"/>
  <c r="P369" i="5"/>
  <c r="P448" i="5" s="1"/>
  <c r="O359" i="5"/>
  <c r="O438" i="5" s="1"/>
  <c r="P335" i="5"/>
  <c r="P414" i="5" s="1"/>
  <c r="O332" i="5"/>
  <c r="O411" i="5" s="1"/>
  <c r="Q330" i="5"/>
  <c r="Q409" i="5" s="1"/>
  <c r="O324" i="5"/>
  <c r="O403" i="5" s="1"/>
  <c r="O322" i="5"/>
  <c r="O401" i="5" s="1"/>
  <c r="P380" i="5"/>
  <c r="P459" i="5" s="1"/>
  <c r="O377" i="5"/>
  <c r="O456" i="5" s="1"/>
  <c r="O370" i="5"/>
  <c r="O449" i="5" s="1"/>
  <c r="Q367" i="5"/>
  <c r="Q446" i="5" s="1"/>
  <c r="Q359" i="5"/>
  <c r="Q438" i="5" s="1"/>
  <c r="O353" i="5"/>
  <c r="O432" i="5" s="1"/>
  <c r="Q341" i="5"/>
  <c r="Q420" i="5" s="1"/>
  <c r="P319" i="5"/>
  <c r="P398" i="5" s="1"/>
  <c r="Q324" i="5"/>
  <c r="Q403" i="5" s="1"/>
  <c r="Q401" i="5"/>
  <c r="O333" i="5"/>
  <c r="O412" i="5" s="1"/>
  <c r="O378" i="5"/>
  <c r="O457" i="5" s="1"/>
  <c r="P337" i="5"/>
  <c r="P416" i="5" s="1"/>
  <c r="Q317" i="5"/>
  <c r="Q396" i="5" s="1"/>
  <c r="O369" i="5"/>
  <c r="O448" i="5" s="1"/>
  <c r="Q336" i="5"/>
  <c r="Q415" i="5" s="1"/>
  <c r="O380" i="5"/>
  <c r="O459" i="5" s="1"/>
  <c r="O358" i="5"/>
  <c r="O437" i="5" s="1"/>
  <c r="Q381" i="5"/>
  <c r="Q460" i="5" s="1"/>
  <c r="P357" i="5"/>
  <c r="P436" i="5" s="1"/>
  <c r="P381" i="5"/>
  <c r="P460" i="5" s="1"/>
  <c r="O331" i="5"/>
  <c r="O410" i="5" s="1"/>
  <c r="Q355" i="5"/>
  <c r="Q434" i="5" s="1"/>
  <c r="P371" i="5"/>
  <c r="P450" i="5" s="1"/>
  <c r="Q319" i="5"/>
  <c r="Q398" i="5" s="1"/>
  <c r="P340" i="5"/>
  <c r="P419" i="5" s="1"/>
  <c r="P322" i="5"/>
  <c r="P401" i="5" s="1"/>
  <c r="O364" i="5"/>
  <c r="O443" i="5" s="1"/>
  <c r="P315" i="5"/>
  <c r="P394" i="5" s="1"/>
  <c r="Q337" i="5"/>
  <c r="Q416" i="5" s="1"/>
  <c r="O352" i="5"/>
  <c r="O431" i="5" s="1"/>
  <c r="O345" i="5"/>
  <c r="O424" i="5" s="1"/>
  <c r="N135" i="19" s="1"/>
  <c r="N39" i="19" s="1"/>
  <c r="Q314" i="5"/>
  <c r="Q393" i="5" s="1"/>
  <c r="P344" i="5"/>
  <c r="P423" i="5" s="1"/>
  <c r="O371" i="5"/>
  <c r="O450" i="5" s="1"/>
  <c r="O311" i="5"/>
  <c r="O390" i="5" s="1"/>
  <c r="O374" i="5"/>
  <c r="O453" i="5" s="1"/>
  <c r="Q335" i="5"/>
  <c r="Q414" i="5" s="1"/>
  <c r="O372" i="5"/>
  <c r="O451" i="5" s="1"/>
  <c r="P382" i="5"/>
  <c r="P461" i="5" s="1"/>
  <c r="O319" i="5"/>
  <c r="O398" i="5" s="1"/>
  <c r="Q374" i="5"/>
  <c r="Q453" i="5" s="1"/>
  <c r="O338" i="5"/>
  <c r="O417" i="5" s="1"/>
  <c r="Q362" i="5"/>
  <c r="Q441" i="5" s="1"/>
  <c r="Q339" i="5"/>
  <c r="Q418" i="5" s="1"/>
  <c r="O336" i="5"/>
  <c r="O415" i="5" s="1"/>
  <c r="Q360" i="5"/>
  <c r="Q439" i="5" s="1"/>
  <c r="P334" i="5"/>
  <c r="P413" i="5" s="1"/>
  <c r="O357" i="5"/>
  <c r="O436" i="5" s="1"/>
  <c r="Q379" i="5"/>
  <c r="Q458" i="5" s="1"/>
  <c r="O376" i="5"/>
  <c r="O455" i="5" s="1"/>
  <c r="O321" i="5"/>
  <c r="O400" i="5" s="1"/>
  <c r="Q343" i="5"/>
  <c r="Q422" i="5" s="1"/>
  <c r="P366" i="5"/>
  <c r="P445" i="5" s="1"/>
  <c r="O317" i="5"/>
  <c r="O396" i="5" s="1"/>
  <c r="O315" i="5"/>
  <c r="O394" i="5" s="1"/>
  <c r="O381" i="5"/>
  <c r="O460" i="5" s="1"/>
  <c r="P325" i="5"/>
  <c r="P404" i="5" s="1"/>
  <c r="Q342" i="5"/>
  <c r="Q421" i="5" s="1"/>
  <c r="P365" i="5"/>
  <c r="P444" i="5" s="1"/>
  <c r="Q363" i="5"/>
  <c r="Q442" i="5" s="1"/>
  <c r="P313" i="5"/>
  <c r="P392" i="5" s="1"/>
  <c r="Q327" i="5"/>
  <c r="Q406" i="5" s="1"/>
  <c r="Q354" i="5"/>
  <c r="Q433" i="5" s="1"/>
  <c r="O328" i="5"/>
  <c r="O407" i="5" s="1"/>
  <c r="Q376" i="5"/>
  <c r="Q455" i="5" s="1"/>
  <c r="Q371" i="5"/>
  <c r="Q450" i="5" s="1"/>
  <c r="O313" i="5"/>
  <c r="O392" i="5" s="1"/>
  <c r="Q357" i="5"/>
  <c r="Q436" i="5" s="1"/>
  <c r="Q329" i="5"/>
  <c r="Q408" i="5" s="1"/>
  <c r="Q361" i="5"/>
  <c r="Q440" i="5" s="1"/>
  <c r="O327" i="5"/>
  <c r="O406" i="5" s="1"/>
  <c r="O314" i="5"/>
  <c r="O393" i="5" s="1"/>
  <c r="Q344" i="5"/>
  <c r="Q423" i="5" s="1"/>
  <c r="P320" i="5"/>
  <c r="P399" i="5" s="1"/>
  <c r="Q318" i="5"/>
  <c r="Q397" i="5" s="1"/>
  <c r="P318" i="5"/>
  <c r="P397" i="5" s="1"/>
  <c r="Q325" i="5"/>
  <c r="Q404" i="5" s="1"/>
  <c r="P378" i="5"/>
  <c r="P457" i="5" s="1"/>
  <c r="O337" i="5"/>
  <c r="O416" i="5" s="1"/>
  <c r="P330" i="5"/>
  <c r="P409" i="5" s="1"/>
  <c r="Q370" i="5"/>
  <c r="Q449" i="5" s="1"/>
  <c r="Q323" i="5"/>
  <c r="Q402" i="5" s="1"/>
  <c r="Q349" i="5"/>
  <c r="Q428" i="5" s="1"/>
  <c r="P370" i="5"/>
  <c r="P449" i="5" s="1"/>
  <c r="O344" i="5"/>
  <c r="O423" i="5" s="1"/>
  <c r="N134" i="19" s="1"/>
  <c r="N38" i="19" s="1"/>
  <c r="Q321" i="5"/>
  <c r="Q400" i="5" s="1"/>
  <c r="O365" i="5"/>
  <c r="O444" i="5" s="1"/>
  <c r="O360" i="5"/>
  <c r="O439" i="5" s="1"/>
  <c r="Q333" i="5"/>
  <c r="Q412" i="5" s="1"/>
  <c r="P375" i="5"/>
  <c r="P454" i="5" s="1"/>
  <c r="O325" i="5"/>
  <c r="O404" i="5" s="1"/>
  <c r="P338" i="5"/>
  <c r="P417" i="5" s="1"/>
  <c r="Q328" i="5"/>
  <c r="Q407" i="5" s="1"/>
  <c r="O373" i="5"/>
  <c r="O452" i="5" s="1"/>
  <c r="P328" i="5"/>
  <c r="P407" i="5" s="1"/>
  <c r="Q372" i="5"/>
  <c r="Q451" i="5" s="1"/>
  <c r="P372" i="5"/>
  <c r="P451" i="5" s="1"/>
  <c r="O323" i="5"/>
  <c r="O402" i="5" s="1"/>
  <c r="P368" i="5"/>
  <c r="P447" i="5" s="1"/>
  <c r="P363" i="5"/>
  <c r="P442" i="5" s="1"/>
  <c r="Q390" i="5"/>
  <c r="P332" i="5"/>
  <c r="P411" i="5" s="1"/>
  <c r="O379" i="5"/>
  <c r="O458" i="5" s="1"/>
  <c r="P333" i="5"/>
  <c r="P412" i="5" s="1"/>
  <c r="P331" i="5"/>
  <c r="P410" i="5" s="1"/>
  <c r="P352" i="5"/>
  <c r="P431" i="5" s="1"/>
  <c r="P316" i="5"/>
  <c r="P395" i="5" s="1"/>
  <c r="P312" i="5"/>
  <c r="N408" i="5"/>
  <c r="N422" i="5"/>
  <c r="N413" i="5"/>
  <c r="N411" i="5"/>
  <c r="N412" i="5"/>
  <c r="N410" i="5"/>
  <c r="O239" i="6"/>
  <c r="O234" i="6"/>
  <c r="P239" i="6"/>
  <c r="P234" i="6"/>
  <c r="Q239" i="6"/>
  <c r="Q234" i="6"/>
  <c r="N237" i="16"/>
  <c r="N232" i="16"/>
  <c r="M232" i="16"/>
  <c r="M237" i="16"/>
  <c r="N232" i="15"/>
  <c r="M237" i="13"/>
  <c r="M232" i="13"/>
  <c r="N232" i="13"/>
  <c r="N237" i="13"/>
  <c r="M230" i="11"/>
  <c r="M234" i="11"/>
  <c r="L286" i="19" s="1"/>
  <c r="N234" i="11"/>
  <c r="M286" i="19" s="1"/>
  <c r="N230" i="11"/>
  <c r="N237" i="9"/>
  <c r="N232" i="9"/>
  <c r="M237" i="9"/>
  <c r="M232" i="9"/>
  <c r="M237" i="8"/>
  <c r="M232" i="8"/>
  <c r="N232" i="8"/>
  <c r="N237" i="8"/>
  <c r="M175" i="19"/>
  <c r="M237" i="7"/>
  <c r="M232" i="7"/>
  <c r="M239" i="6"/>
  <c r="M234" i="6"/>
  <c r="N239" i="6"/>
  <c r="N234" i="6"/>
  <c r="M461" i="5"/>
  <c r="M456" i="5"/>
  <c r="M440" i="5"/>
  <c r="M408" i="5"/>
  <c r="N392" i="5"/>
  <c r="N395" i="5"/>
  <c r="N416" i="5"/>
  <c r="N424" i="5"/>
  <c r="N432" i="5"/>
  <c r="M454" i="5"/>
  <c r="M457" i="5"/>
  <c r="M452" i="5"/>
  <c r="M441" i="5"/>
  <c r="M430" i="5"/>
  <c r="M434" i="5"/>
  <c r="M416" i="5"/>
  <c r="M394" i="5"/>
  <c r="M396" i="5"/>
  <c r="M398" i="5"/>
  <c r="M403" i="5"/>
  <c r="N419" i="5"/>
  <c r="N443" i="5"/>
  <c r="N460" i="5"/>
  <c r="M459" i="5"/>
  <c r="M446" i="5"/>
  <c r="M431" i="5"/>
  <c r="M422" i="5"/>
  <c r="N396" i="5"/>
  <c r="N403" i="5"/>
  <c r="N440" i="5"/>
  <c r="N451" i="5"/>
  <c r="M414" i="5"/>
  <c r="N434" i="5"/>
  <c r="M436" i="5"/>
  <c r="M399" i="5"/>
  <c r="N457" i="5"/>
  <c r="M421" i="5"/>
  <c r="L132" i="19" s="1"/>
  <c r="M392" i="5"/>
  <c r="M397" i="5"/>
  <c r="M404" i="5"/>
  <c r="N414" i="5"/>
  <c r="N441" i="5"/>
  <c r="N452" i="5"/>
  <c r="N462" i="5"/>
  <c r="N446" i="5"/>
  <c r="M447" i="5"/>
  <c r="M460" i="5"/>
  <c r="M413" i="5"/>
  <c r="N447" i="5"/>
  <c r="M438" i="5"/>
  <c r="N453" i="5"/>
  <c r="N448" i="5"/>
  <c r="M402" i="5"/>
  <c r="M409" i="5"/>
  <c r="N445" i="5"/>
  <c r="M401" i="5"/>
  <c r="M444" i="5"/>
  <c r="N409" i="5"/>
  <c r="N439" i="5"/>
  <c r="N393" i="5"/>
  <c r="N458" i="5"/>
  <c r="M425" i="5"/>
  <c r="M453" i="5"/>
  <c r="N400" i="5"/>
  <c r="N407" i="5"/>
  <c r="N463" i="5"/>
  <c r="M406" i="5"/>
  <c r="M418" i="5"/>
  <c r="M420" i="5"/>
  <c r="N401" i="5"/>
  <c r="M415" i="5"/>
  <c r="M458" i="5"/>
  <c r="M393" i="5"/>
  <c r="N420" i="5"/>
  <c r="N444" i="5"/>
  <c r="N423" i="5"/>
  <c r="M463" i="5"/>
  <c r="M391" i="5"/>
  <c r="M429" i="5"/>
  <c r="N391" i="5"/>
  <c r="M102" i="19" s="1"/>
  <c r="K463" i="5"/>
  <c r="L431" i="5"/>
  <c r="K440" i="5"/>
  <c r="L418" i="5"/>
  <c r="L432" i="5"/>
  <c r="L460" i="5"/>
  <c r="L412" i="5"/>
  <c r="L430" i="5"/>
  <c r="K439" i="5"/>
  <c r="L411" i="5"/>
  <c r="L437" i="5"/>
  <c r="L422" i="5"/>
  <c r="K461" i="5"/>
  <c r="K434" i="5"/>
  <c r="K431" i="5"/>
  <c r="L442" i="5"/>
  <c r="L415" i="5"/>
  <c r="L435" i="5"/>
  <c r="K444" i="5"/>
  <c r="L441" i="5"/>
  <c r="L461" i="5"/>
  <c r="K443" i="5"/>
  <c r="K442" i="5"/>
  <c r="K462" i="5"/>
  <c r="L447" i="5"/>
  <c r="L414" i="5"/>
  <c r="K437" i="5"/>
  <c r="K449" i="5"/>
  <c r="N462" i="4"/>
  <c r="N605" i="4"/>
  <c r="N609" i="4"/>
  <c r="N613" i="4"/>
  <c r="N593" i="4"/>
  <c r="N597" i="4"/>
  <c r="N601" i="4"/>
  <c r="M500" i="4"/>
  <c r="M424" i="4"/>
  <c r="N607" i="4"/>
  <c r="N611" i="4"/>
  <c r="N603" i="4"/>
  <c r="N595" i="4"/>
  <c r="N604" i="4"/>
  <c r="N600" i="4"/>
  <c r="N608" i="4"/>
  <c r="N424" i="4"/>
  <c r="N602" i="4"/>
  <c r="M462" i="4"/>
  <c r="N599" i="4"/>
  <c r="N594" i="4"/>
  <c r="N500" i="4"/>
  <c r="N598" i="4"/>
  <c r="N606" i="4"/>
  <c r="N610" i="4"/>
  <c r="N596" i="4"/>
  <c r="N612" i="4"/>
  <c r="N614" i="4"/>
  <c r="I237" i="7"/>
  <c r="I232" i="7"/>
  <c r="G237" i="7"/>
  <c r="G232" i="7"/>
  <c r="E237" i="7"/>
  <c r="E232" i="7"/>
  <c r="J237" i="7"/>
  <c r="J232" i="7"/>
  <c r="F237" i="7"/>
  <c r="F232" i="7"/>
  <c r="L232" i="7"/>
  <c r="K237" i="7"/>
  <c r="K232" i="7"/>
  <c r="D237" i="7"/>
  <c r="D232" i="7"/>
  <c r="H237" i="7"/>
  <c r="H232" i="7"/>
  <c r="E237" i="13"/>
  <c r="D323" i="19" s="1"/>
  <c r="G237" i="8"/>
  <c r="G232" i="8"/>
  <c r="F232" i="9"/>
  <c r="F237" i="9"/>
  <c r="F234" i="11"/>
  <c r="E286" i="19" s="1"/>
  <c r="F230" i="11"/>
  <c r="F237" i="13"/>
  <c r="F232" i="13"/>
  <c r="I237" i="16"/>
  <c r="I232" i="16"/>
  <c r="D234" i="11"/>
  <c r="D230" i="11"/>
  <c r="K237" i="13"/>
  <c r="K232" i="13"/>
  <c r="J237" i="9"/>
  <c r="J232" i="9"/>
  <c r="I237" i="13"/>
  <c r="I232" i="13"/>
  <c r="I239" i="6"/>
  <c r="F239" i="6"/>
  <c r="D237" i="16"/>
  <c r="D232" i="16"/>
  <c r="E239" i="6"/>
  <c r="F237" i="16"/>
  <c r="F232" i="16"/>
  <c r="L237" i="8"/>
  <c r="L232" i="8"/>
  <c r="I234" i="11"/>
  <c r="H286" i="19" s="1"/>
  <c r="I230" i="11"/>
  <c r="L237" i="16"/>
  <c r="L232" i="16"/>
  <c r="L234" i="11"/>
  <c r="K286" i="19" s="1"/>
  <c r="L230" i="11"/>
  <c r="F237" i="8"/>
  <c r="F232" i="8"/>
  <c r="J234" i="11"/>
  <c r="I286" i="19" s="1"/>
  <c r="J230" i="11"/>
  <c r="K237" i="8"/>
  <c r="K232" i="8"/>
  <c r="G239" i="6"/>
  <c r="E237" i="9"/>
  <c r="E232" i="9"/>
  <c r="I237" i="9"/>
  <c r="I232" i="9"/>
  <c r="J237" i="13"/>
  <c r="J232" i="13"/>
  <c r="D237" i="8"/>
  <c r="D232" i="8"/>
  <c r="G237" i="9"/>
  <c r="G232" i="9"/>
  <c r="K237" i="9"/>
  <c r="K232" i="9"/>
  <c r="L237" i="13"/>
  <c r="L232" i="13"/>
  <c r="J237" i="8"/>
  <c r="J232" i="8"/>
  <c r="E234" i="11"/>
  <c r="D286" i="19" s="1"/>
  <c r="E230" i="11"/>
  <c r="G237" i="16"/>
  <c r="G232" i="16"/>
  <c r="I237" i="8"/>
  <c r="I232" i="8"/>
  <c r="J239" i="6"/>
  <c r="D239" i="6"/>
  <c r="K234" i="11"/>
  <c r="J286" i="19" s="1"/>
  <c r="K230" i="11"/>
  <c r="D237" i="13"/>
  <c r="C323" i="19" s="1"/>
  <c r="J237" i="16"/>
  <c r="J232" i="16"/>
  <c r="G234" i="11"/>
  <c r="F286" i="19" s="1"/>
  <c r="G230" i="11"/>
  <c r="K237" i="16"/>
  <c r="K232" i="16"/>
  <c r="H237" i="9"/>
  <c r="H232" i="9"/>
  <c r="J469" i="4"/>
  <c r="J586" i="4" s="1"/>
  <c r="F473" i="4"/>
  <c r="F590" i="4" s="1"/>
  <c r="G476" i="4"/>
  <c r="G593" i="4" s="1"/>
  <c r="G480" i="4"/>
  <c r="G597" i="4" s="1"/>
  <c r="J485" i="4"/>
  <c r="J602" i="4" s="1"/>
  <c r="J489" i="4"/>
  <c r="J606" i="4" s="1"/>
  <c r="H491" i="4"/>
  <c r="H608" i="4" s="1"/>
  <c r="F493" i="4"/>
  <c r="F610" i="4" s="1"/>
  <c r="K613" i="4"/>
  <c r="G501" i="4"/>
  <c r="J506" i="4"/>
  <c r="J623" i="4" s="1"/>
  <c r="H508" i="4"/>
  <c r="H625" i="4" s="1"/>
  <c r="F510" i="4"/>
  <c r="F627" i="4" s="1"/>
  <c r="K513" i="4"/>
  <c r="K630" i="4" s="1"/>
  <c r="K545" i="4"/>
  <c r="G432" i="4"/>
  <c r="G549" i="4" s="1"/>
  <c r="J437" i="4"/>
  <c r="J554" i="4" s="1"/>
  <c r="F441" i="4"/>
  <c r="F558" i="4" s="1"/>
  <c r="K561" i="4"/>
  <c r="I446" i="4"/>
  <c r="I563" i="4" s="1"/>
  <c r="G448" i="4"/>
  <c r="G565" i="4" s="1"/>
  <c r="J453" i="4"/>
  <c r="J570" i="4" s="1"/>
  <c r="H572" i="4"/>
  <c r="F457" i="4"/>
  <c r="F574" i="4" s="1"/>
  <c r="G465" i="4"/>
  <c r="G582" i="4" s="1"/>
  <c r="J470" i="4"/>
  <c r="J587" i="4" s="1"/>
  <c r="F474" i="4"/>
  <c r="F591" i="4" s="1"/>
  <c r="I479" i="4"/>
  <c r="I596" i="4" s="1"/>
  <c r="G481" i="4"/>
  <c r="G598" i="4" s="1"/>
  <c r="J486" i="4"/>
  <c r="J603" i="4" s="1"/>
  <c r="H488" i="4"/>
  <c r="H605" i="4" s="1"/>
  <c r="F490" i="4"/>
  <c r="F607" i="4" s="1"/>
  <c r="K610" i="4"/>
  <c r="I495" i="4"/>
  <c r="I612" i="4" s="1"/>
  <c r="E500" i="4"/>
  <c r="L501" i="4"/>
  <c r="J503" i="4"/>
  <c r="J620" i="4" s="1"/>
  <c r="H505" i="4"/>
  <c r="H622" i="4" s="1"/>
  <c r="F507" i="4"/>
  <c r="F624" i="4" s="1"/>
  <c r="K510" i="4"/>
  <c r="K627" i="4" s="1"/>
  <c r="I512" i="4"/>
  <c r="I629" i="4" s="1"/>
  <c r="G514" i="4"/>
  <c r="G631" i="4" s="1"/>
  <c r="J519" i="4"/>
  <c r="J636" i="4" s="1"/>
  <c r="H521" i="4"/>
  <c r="H638" i="4" s="1"/>
  <c r="F523" i="4"/>
  <c r="F640" i="4" s="1"/>
  <c r="K526" i="4"/>
  <c r="K643" i="4" s="1"/>
  <c r="I528" i="4"/>
  <c r="I645" i="4" s="1"/>
  <c r="G530" i="4"/>
  <c r="G647" i="4" s="1"/>
  <c r="J535" i="4"/>
  <c r="J652" i="4" s="1"/>
  <c r="G427" i="4"/>
  <c r="G544" i="4" s="1"/>
  <c r="H559" i="4"/>
  <c r="K564" i="4"/>
  <c r="G451" i="4"/>
  <c r="G568" i="4" s="1"/>
  <c r="J456" i="4"/>
  <c r="J573" i="4" s="1"/>
  <c r="H575" i="4"/>
  <c r="I466" i="4"/>
  <c r="I583" i="4" s="1"/>
  <c r="H549" i="4"/>
  <c r="K554" i="4"/>
  <c r="G441" i="4"/>
  <c r="G558" i="4" s="1"/>
  <c r="J446" i="4"/>
  <c r="J563" i="4" s="1"/>
  <c r="H565" i="4"/>
  <c r="F450" i="4"/>
  <c r="F567" i="4" s="1"/>
  <c r="K570" i="4"/>
  <c r="I455" i="4"/>
  <c r="I572" i="4" s="1"/>
  <c r="H95" i="19" s="1"/>
  <c r="G457" i="4"/>
  <c r="G574" i="4" s="1"/>
  <c r="H582" i="4"/>
  <c r="F467" i="4"/>
  <c r="F584" i="4" s="1"/>
  <c r="K587" i="4"/>
  <c r="G474" i="4"/>
  <c r="G591" i="4" s="1"/>
  <c r="J479" i="4"/>
  <c r="J596" i="4" s="1"/>
  <c r="H598" i="4"/>
  <c r="F483" i="4"/>
  <c r="F600" i="4" s="1"/>
  <c r="K603" i="4"/>
  <c r="I488" i="4"/>
  <c r="I605" i="4" s="1"/>
  <c r="G490" i="4"/>
  <c r="G607" i="4" s="1"/>
  <c r="J495" i="4"/>
  <c r="J612" i="4" s="1"/>
  <c r="K503" i="4"/>
  <c r="K620" i="4" s="1"/>
  <c r="I505" i="4"/>
  <c r="I622" i="4" s="1"/>
  <c r="G507" i="4"/>
  <c r="G624" i="4" s="1"/>
  <c r="J512" i="4"/>
  <c r="J629" i="4" s="1"/>
  <c r="H514" i="4"/>
  <c r="H631" i="4" s="1"/>
  <c r="F516" i="4"/>
  <c r="F633" i="4" s="1"/>
  <c r="K519" i="4"/>
  <c r="K636" i="4" s="1"/>
  <c r="I521" i="4"/>
  <c r="I638" i="4" s="1"/>
  <c r="G523" i="4"/>
  <c r="G640" i="4" s="1"/>
  <c r="J528" i="4"/>
  <c r="J645" i="4" s="1"/>
  <c r="H530" i="4"/>
  <c r="H647" i="4" s="1"/>
  <c r="F532" i="4"/>
  <c r="F649" i="4" s="1"/>
  <c r="K535" i="4"/>
  <c r="K652" i="4" s="1"/>
  <c r="K544" i="4"/>
  <c r="K548" i="4"/>
  <c r="K552" i="4"/>
  <c r="I437" i="4"/>
  <c r="I554" i="4" s="1"/>
  <c r="I441" i="4"/>
  <c r="I558" i="4" s="1"/>
  <c r="K543" i="4"/>
  <c r="I428" i="4"/>
  <c r="I545" i="4" s="1"/>
  <c r="J435" i="4"/>
  <c r="J552" i="4" s="1"/>
  <c r="H554" i="4"/>
  <c r="K559" i="4"/>
  <c r="G446" i="4"/>
  <c r="G563" i="4" s="1"/>
  <c r="J451" i="4"/>
  <c r="J568" i="4" s="1"/>
  <c r="H570" i="4"/>
  <c r="F455" i="4"/>
  <c r="F572" i="4" s="1"/>
  <c r="K575" i="4"/>
  <c r="H587" i="4"/>
  <c r="F472" i="4"/>
  <c r="F589" i="4" s="1"/>
  <c r="K592" i="4"/>
  <c r="G479" i="4"/>
  <c r="G596" i="4" s="1"/>
  <c r="J484" i="4"/>
  <c r="J601" i="4" s="1"/>
  <c r="H486" i="4"/>
  <c r="H603" i="4" s="1"/>
  <c r="F488" i="4"/>
  <c r="F605" i="4" s="1"/>
  <c r="K608" i="4"/>
  <c r="I493" i="4"/>
  <c r="I610" i="4" s="1"/>
  <c r="G495" i="4"/>
  <c r="G612" i="4" s="1"/>
  <c r="J501" i="4"/>
  <c r="H503" i="4"/>
  <c r="H620" i="4" s="1"/>
  <c r="F505" i="4"/>
  <c r="F622" i="4" s="1"/>
  <c r="K508" i="4"/>
  <c r="K625" i="4" s="1"/>
  <c r="I510" i="4"/>
  <c r="I627" i="4" s="1"/>
  <c r="G512" i="4"/>
  <c r="G629" i="4" s="1"/>
  <c r="J517" i="4"/>
  <c r="J634" i="4" s="1"/>
  <c r="H519" i="4"/>
  <c r="H636" i="4" s="1"/>
  <c r="F521" i="4"/>
  <c r="F638" i="4" s="1"/>
  <c r="K524" i="4"/>
  <c r="K641" i="4" s="1"/>
  <c r="I526" i="4"/>
  <c r="I643" i="4" s="1"/>
  <c r="G528" i="4"/>
  <c r="G645" i="4" s="1"/>
  <c r="J533" i="4"/>
  <c r="J650" i="4" s="1"/>
  <c r="H535" i="4"/>
  <c r="H652" i="4" s="1"/>
  <c r="I515" i="4"/>
  <c r="I632" i="4" s="1"/>
  <c r="G517" i="4"/>
  <c r="G634" i="4" s="1"/>
  <c r="J522" i="4"/>
  <c r="J639" i="4" s="1"/>
  <c r="H524" i="4"/>
  <c r="H641" i="4" s="1"/>
  <c r="F526" i="4"/>
  <c r="F643" i="4" s="1"/>
  <c r="K529" i="4"/>
  <c r="K646" i="4" s="1"/>
  <c r="I531" i="4"/>
  <c r="I648" i="4" s="1"/>
  <c r="G533" i="4"/>
  <c r="G650" i="4" s="1"/>
  <c r="I470" i="4"/>
  <c r="I587" i="4" s="1"/>
  <c r="K593" i="4"/>
  <c r="K597" i="4"/>
  <c r="G484" i="4"/>
  <c r="G601" i="4" s="1"/>
  <c r="I486" i="4"/>
  <c r="I603" i="4" s="1"/>
  <c r="G488" i="4"/>
  <c r="G605" i="4" s="1"/>
  <c r="J493" i="4"/>
  <c r="J610" i="4" s="1"/>
  <c r="H495" i="4"/>
  <c r="H612" i="4" s="1"/>
  <c r="F497" i="4"/>
  <c r="F614" i="4" s="1"/>
  <c r="D379" i="4"/>
  <c r="D500" i="4" s="1"/>
  <c r="K501" i="4"/>
  <c r="I503" i="4"/>
  <c r="I620" i="4" s="1"/>
  <c r="G505" i="4"/>
  <c r="G622" i="4" s="1"/>
  <c r="J510" i="4"/>
  <c r="J627" i="4" s="1"/>
  <c r="F514" i="4"/>
  <c r="F631" i="4" s="1"/>
  <c r="H544" i="4"/>
  <c r="F429" i="4"/>
  <c r="F546" i="4" s="1"/>
  <c r="K549" i="4"/>
  <c r="G436" i="4"/>
  <c r="G553" i="4" s="1"/>
  <c r="J441" i="4"/>
  <c r="J558" i="4" s="1"/>
  <c r="H560" i="4"/>
  <c r="F445" i="4"/>
  <c r="F562" i="4" s="1"/>
  <c r="K565" i="4"/>
  <c r="G452" i="4"/>
  <c r="G569" i="4" s="1"/>
  <c r="J457" i="4"/>
  <c r="J574" i="4" s="1"/>
  <c r="I467" i="4"/>
  <c r="I584" i="4" s="1"/>
  <c r="J474" i="4"/>
  <c r="J591" i="4" s="1"/>
  <c r="G485" i="4"/>
  <c r="G602" i="4" s="1"/>
  <c r="J490" i="4"/>
  <c r="J607" i="4" s="1"/>
  <c r="F494" i="4"/>
  <c r="F611" i="4" s="1"/>
  <c r="F511" i="4"/>
  <c r="F628" i="4" s="1"/>
  <c r="K514" i="4"/>
  <c r="K631" i="4" s="1"/>
  <c r="J523" i="4"/>
  <c r="J640" i="4" s="1"/>
  <c r="I532" i="4"/>
  <c r="I649" i="4" s="1"/>
  <c r="K560" i="4"/>
  <c r="G455" i="4"/>
  <c r="G572" i="4" s="1"/>
  <c r="I474" i="4"/>
  <c r="I591" i="4" s="1"/>
  <c r="G429" i="4"/>
  <c r="G546" i="4" s="1"/>
  <c r="K558" i="4"/>
  <c r="J450" i="4"/>
  <c r="J567" i="4" s="1"/>
  <c r="F454" i="4"/>
  <c r="F571" i="4" s="1"/>
  <c r="J467" i="4"/>
  <c r="J584" i="4" s="1"/>
  <c r="H485" i="4"/>
  <c r="H602" i="4" s="1"/>
  <c r="K607" i="4"/>
  <c r="F504" i="4"/>
  <c r="F621" i="4" s="1"/>
  <c r="K507" i="4"/>
  <c r="K624" i="4" s="1"/>
  <c r="G511" i="4"/>
  <c r="G628" i="4" s="1"/>
  <c r="J516" i="4"/>
  <c r="J633" i="4" s="1"/>
  <c r="K523" i="4"/>
  <c r="K640" i="4" s="1"/>
  <c r="H534" i="4"/>
  <c r="H651" i="4" s="1"/>
  <c r="K556" i="4"/>
  <c r="K547" i="4"/>
  <c r="I448" i="4"/>
  <c r="I565" i="4" s="1"/>
  <c r="H574" i="4"/>
  <c r="D462" i="4"/>
  <c r="I465" i="4"/>
  <c r="I582" i="4" s="1"/>
  <c r="H591" i="4"/>
  <c r="G483" i="4"/>
  <c r="G600" i="4" s="1"/>
  <c r="J488" i="4"/>
  <c r="J605" i="4" s="1"/>
  <c r="F492" i="4"/>
  <c r="F609" i="4" s="1"/>
  <c r="H507" i="4"/>
  <c r="H624" i="4" s="1"/>
  <c r="K512" i="4"/>
  <c r="K629" i="4" s="1"/>
  <c r="J521" i="4"/>
  <c r="J638" i="4" s="1"/>
  <c r="G532" i="4"/>
  <c r="G649" i="4" s="1"/>
  <c r="K517" i="4"/>
  <c r="K634" i="4" s="1"/>
  <c r="J526" i="4"/>
  <c r="J643" i="4" s="1"/>
  <c r="F530" i="4"/>
  <c r="F647" i="4" s="1"/>
  <c r="I535" i="4"/>
  <c r="I652" i="4" s="1"/>
  <c r="G464" i="4"/>
  <c r="G581" i="4" s="1"/>
  <c r="H588" i="4"/>
  <c r="H596" i="4"/>
  <c r="F481" i="4"/>
  <c r="F598" i="4" s="1"/>
  <c r="K601" i="4"/>
  <c r="K605" i="4"/>
  <c r="I490" i="4"/>
  <c r="I607" i="4" s="1"/>
  <c r="F502" i="4"/>
  <c r="F619" i="4" s="1"/>
  <c r="K505" i="4"/>
  <c r="K622" i="4" s="1"/>
  <c r="I507" i="4"/>
  <c r="I624" i="4" s="1"/>
  <c r="G509" i="4"/>
  <c r="G626" i="4" s="1"/>
  <c r="G424" i="4"/>
  <c r="J429" i="4"/>
  <c r="J546" i="4" s="1"/>
  <c r="H548" i="4"/>
  <c r="F433" i="4"/>
  <c r="F550" i="4" s="1"/>
  <c r="K553" i="4"/>
  <c r="I438" i="4"/>
  <c r="I555" i="4" s="1"/>
  <c r="J445" i="4"/>
  <c r="J562" i="4" s="1"/>
  <c r="H564" i="4"/>
  <c r="K569" i="4"/>
  <c r="I454" i="4"/>
  <c r="I571" i="4" s="1"/>
  <c r="G456" i="4"/>
  <c r="G573" i="4" s="1"/>
  <c r="H581" i="4"/>
  <c r="F466" i="4"/>
  <c r="F583" i="4" s="1"/>
  <c r="K586" i="4"/>
  <c r="I471" i="4"/>
  <c r="I588" i="4" s="1"/>
  <c r="H597" i="4"/>
  <c r="F482" i="4"/>
  <c r="F599" i="4" s="1"/>
  <c r="K602" i="4"/>
  <c r="G489" i="4"/>
  <c r="G606" i="4" s="1"/>
  <c r="J494" i="4"/>
  <c r="J611" i="4" s="1"/>
  <c r="H496" i="4"/>
  <c r="H613" i="4" s="1"/>
  <c r="D501" i="4"/>
  <c r="K502" i="4"/>
  <c r="K619" i="4" s="1"/>
  <c r="I504" i="4"/>
  <c r="I621" i="4" s="1"/>
  <c r="G506" i="4"/>
  <c r="G623" i="4" s="1"/>
  <c r="J511" i="4"/>
  <c r="J628" i="4" s="1"/>
  <c r="H513" i="4"/>
  <c r="H630" i="4" s="1"/>
  <c r="F515" i="4"/>
  <c r="F632" i="4" s="1"/>
  <c r="K518" i="4"/>
  <c r="K635" i="4" s="1"/>
  <c r="I520" i="4"/>
  <c r="I637" i="4" s="1"/>
  <c r="G522" i="4"/>
  <c r="G639" i="4" s="1"/>
  <c r="J527" i="4"/>
  <c r="J644" i="4" s="1"/>
  <c r="H529" i="4"/>
  <c r="H646" i="4" s="1"/>
  <c r="F531" i="4"/>
  <c r="F648" i="4" s="1"/>
  <c r="K534" i="4"/>
  <c r="K651" i="4" s="1"/>
  <c r="J428" i="4"/>
  <c r="J545" i="4" s="1"/>
  <c r="J448" i="4"/>
  <c r="J565" i="4" s="1"/>
  <c r="H567" i="4"/>
  <c r="F452" i="4"/>
  <c r="F569" i="4" s="1"/>
  <c r="K572" i="4"/>
  <c r="I457" i="4"/>
  <c r="I574" i="4" s="1"/>
  <c r="E462" i="4"/>
  <c r="K581" i="4"/>
  <c r="H592" i="4"/>
  <c r="F426" i="4"/>
  <c r="F543" i="4" s="1"/>
  <c r="K546" i="4"/>
  <c r="I431" i="4"/>
  <c r="I548" i="4" s="1"/>
  <c r="G433" i="4"/>
  <c r="G550" i="4" s="1"/>
  <c r="J438" i="4"/>
  <c r="J555" i="4" s="1"/>
  <c r="F442" i="4"/>
  <c r="F559" i="4" s="1"/>
  <c r="K562" i="4"/>
  <c r="I447" i="4"/>
  <c r="I564" i="4" s="1"/>
  <c r="J454" i="4"/>
  <c r="J571" i="4" s="1"/>
  <c r="H573" i="4"/>
  <c r="F458" i="4"/>
  <c r="F575" i="4" s="1"/>
  <c r="I464" i="4"/>
  <c r="I581" i="4" s="1"/>
  <c r="G466" i="4"/>
  <c r="G583" i="4" s="1"/>
  <c r="J471" i="4"/>
  <c r="J588" i="4" s="1"/>
  <c r="F475" i="4"/>
  <c r="F592" i="4" s="1"/>
  <c r="I480" i="4"/>
  <c r="I597" i="4" s="1"/>
  <c r="H489" i="4"/>
  <c r="H606" i="4" s="1"/>
  <c r="F491" i="4"/>
  <c r="F608" i="4" s="1"/>
  <c r="K611" i="4"/>
  <c r="I496" i="4"/>
  <c r="I613" i="4" s="1"/>
  <c r="E501" i="4"/>
  <c r="J504" i="4"/>
  <c r="J621" i="4" s="1"/>
  <c r="H506" i="4"/>
  <c r="H623" i="4" s="1"/>
  <c r="F508" i="4"/>
  <c r="F625" i="4" s="1"/>
  <c r="K511" i="4"/>
  <c r="K628" i="4" s="1"/>
  <c r="I513" i="4"/>
  <c r="I630" i="4" s="1"/>
  <c r="G515" i="4"/>
  <c r="G632" i="4" s="1"/>
  <c r="J520" i="4"/>
  <c r="J637" i="4" s="1"/>
  <c r="H522" i="4"/>
  <c r="H639" i="4" s="1"/>
  <c r="F524" i="4"/>
  <c r="F641" i="4" s="1"/>
  <c r="K527" i="4"/>
  <c r="K644" i="4" s="1"/>
  <c r="I529" i="4"/>
  <c r="I646" i="4" s="1"/>
  <c r="G531" i="4"/>
  <c r="G648" i="4" s="1"/>
  <c r="J432" i="4"/>
  <c r="J549" i="4" s="1"/>
  <c r="J436" i="4"/>
  <c r="J553" i="4" s="1"/>
  <c r="H555" i="4"/>
  <c r="E424" i="4"/>
  <c r="J427" i="4"/>
  <c r="J544" i="4" s="1"/>
  <c r="H546" i="4"/>
  <c r="F431" i="4"/>
  <c r="F548" i="4" s="1"/>
  <c r="K551" i="4"/>
  <c r="I436" i="4"/>
  <c r="I553" i="4" s="1"/>
  <c r="G438" i="4"/>
  <c r="G555" i="4" s="1"/>
  <c r="J443" i="4"/>
  <c r="J560" i="4" s="1"/>
  <c r="H562" i="4"/>
  <c r="F447" i="4"/>
  <c r="F564" i="4" s="1"/>
  <c r="K567" i="4"/>
  <c r="I452" i="4"/>
  <c r="I569" i="4" s="1"/>
  <c r="G454" i="4"/>
  <c r="G571" i="4" s="1"/>
  <c r="F464" i="4"/>
  <c r="F581" i="4" s="1"/>
  <c r="K584" i="4"/>
  <c r="I469" i="4"/>
  <c r="I586" i="4" s="1"/>
  <c r="G471" i="4"/>
  <c r="G588" i="4" s="1"/>
  <c r="J476" i="4"/>
  <c r="J593" i="4" s="1"/>
  <c r="F480" i="4"/>
  <c r="F597" i="4" s="1"/>
  <c r="K600" i="4"/>
  <c r="I485" i="4"/>
  <c r="I602" i="4" s="1"/>
  <c r="H494" i="4"/>
  <c r="H611" i="4" s="1"/>
  <c r="F496" i="4"/>
  <c r="F613" i="4" s="1"/>
  <c r="I502" i="4"/>
  <c r="I619" i="4" s="1"/>
  <c r="G504" i="4"/>
  <c r="G621" i="4" s="1"/>
  <c r="J509" i="4"/>
  <c r="J626" i="4" s="1"/>
  <c r="H511" i="4"/>
  <c r="H628" i="4" s="1"/>
  <c r="F513" i="4"/>
  <c r="F630" i="4" s="1"/>
  <c r="K516" i="4"/>
  <c r="K633" i="4" s="1"/>
  <c r="I518" i="4"/>
  <c r="I635" i="4" s="1"/>
  <c r="G520" i="4"/>
  <c r="G637" i="4" s="1"/>
  <c r="J525" i="4"/>
  <c r="J642" i="4" s="1"/>
  <c r="H527" i="4"/>
  <c r="H644" i="4" s="1"/>
  <c r="F529" i="4"/>
  <c r="F646" i="4" s="1"/>
  <c r="K532" i="4"/>
  <c r="K649" i="4" s="1"/>
  <c r="I534" i="4"/>
  <c r="I651" i="4" s="1"/>
  <c r="J514" i="4"/>
  <c r="J631" i="4" s="1"/>
  <c r="H516" i="4"/>
  <c r="H633" i="4" s="1"/>
  <c r="F518" i="4"/>
  <c r="F635" i="4" s="1"/>
  <c r="K521" i="4"/>
  <c r="K638" i="4" s="1"/>
  <c r="I523" i="4"/>
  <c r="I640" i="4" s="1"/>
  <c r="G525" i="4"/>
  <c r="G642" i="4" s="1"/>
  <c r="J530" i="4"/>
  <c r="J647" i="4" s="1"/>
  <c r="H532" i="4"/>
  <c r="H649" i="4" s="1"/>
  <c r="F534" i="4"/>
  <c r="F651" i="4" s="1"/>
  <c r="I450" i="4"/>
  <c r="I567" i="4" s="1"/>
  <c r="K582" i="4"/>
  <c r="F478" i="4"/>
  <c r="F595" i="4" s="1"/>
  <c r="K598" i="4"/>
  <c r="H509" i="4"/>
  <c r="H626" i="4" s="1"/>
  <c r="I516" i="4"/>
  <c r="I633" i="4" s="1"/>
  <c r="F527" i="4"/>
  <c r="F644" i="4" s="1"/>
  <c r="G534" i="4"/>
  <c r="G651" i="4" s="1"/>
  <c r="G431" i="4"/>
  <c r="G548" i="4" s="1"/>
  <c r="F448" i="4"/>
  <c r="F565" i="4" s="1"/>
  <c r="I453" i="4"/>
  <c r="I570" i="4" s="1"/>
  <c r="I427" i="4"/>
  <c r="I544" i="4" s="1"/>
  <c r="F438" i="4"/>
  <c r="F555" i="4" s="1"/>
  <c r="G445" i="4"/>
  <c r="G562" i="4" s="1"/>
  <c r="H569" i="4"/>
  <c r="K574" i="4"/>
  <c r="F471" i="4"/>
  <c r="F588" i="4" s="1"/>
  <c r="I476" i="4"/>
  <c r="I593" i="4" s="1"/>
  <c r="J483" i="4"/>
  <c r="J600" i="4" s="1"/>
  <c r="H502" i="4"/>
  <c r="H619" i="4" s="1"/>
  <c r="I509" i="4"/>
  <c r="I626" i="4" s="1"/>
  <c r="F520" i="4"/>
  <c r="F637" i="4" s="1"/>
  <c r="I525" i="4"/>
  <c r="I642" i="4" s="1"/>
  <c r="J424" i="4"/>
  <c r="F436" i="4"/>
  <c r="F553" i="4" s="1"/>
  <c r="F427" i="4"/>
  <c r="F544" i="4" s="1"/>
  <c r="I432" i="4"/>
  <c r="I549" i="4" s="1"/>
  <c r="F443" i="4"/>
  <c r="F560" i="4" s="1"/>
  <c r="G450" i="4"/>
  <c r="G567" i="4" s="1"/>
  <c r="J455" i="4"/>
  <c r="J572" i="4" s="1"/>
  <c r="K596" i="4"/>
  <c r="H490" i="4"/>
  <c r="H607" i="4" s="1"/>
  <c r="K612" i="4"/>
  <c r="F509" i="4"/>
  <c r="F626" i="4" s="1"/>
  <c r="I514" i="4"/>
  <c r="I631" i="4" s="1"/>
  <c r="F525" i="4"/>
  <c r="F642" i="4" s="1"/>
  <c r="I530" i="4"/>
  <c r="I647" i="4" s="1"/>
  <c r="G521" i="4"/>
  <c r="G638" i="4" s="1"/>
  <c r="H528" i="4"/>
  <c r="H645" i="4" s="1"/>
  <c r="K533" i="4"/>
  <c r="K650" i="4" s="1"/>
  <c r="F465" i="4"/>
  <c r="F582" i="4" s="1"/>
  <c r="J481" i="4"/>
  <c r="J598" i="4" s="1"/>
  <c r="H600" i="4"/>
  <c r="F485" i="4"/>
  <c r="F602" i="4" s="1"/>
  <c r="F489" i="4"/>
  <c r="F606" i="4" s="1"/>
  <c r="I494" i="4"/>
  <c r="I611" i="4" s="1"/>
  <c r="G496" i="4"/>
  <c r="G613" i="4" s="1"/>
  <c r="L500" i="4"/>
  <c r="J502" i="4"/>
  <c r="J619" i="4" s="1"/>
  <c r="H504" i="4"/>
  <c r="H621" i="4" s="1"/>
  <c r="F506" i="4"/>
  <c r="F623" i="4" s="1"/>
  <c r="K509" i="4"/>
  <c r="K626" i="4" s="1"/>
  <c r="I511" i="4"/>
  <c r="I628" i="4" s="1"/>
  <c r="G513" i="4"/>
  <c r="G630" i="4" s="1"/>
  <c r="I426" i="4"/>
  <c r="I543" i="4" s="1"/>
  <c r="G428" i="4"/>
  <c r="G545" i="4" s="1"/>
  <c r="J433" i="4"/>
  <c r="J550" i="4" s="1"/>
  <c r="H552" i="4"/>
  <c r="F437" i="4"/>
  <c r="F554" i="4" s="1"/>
  <c r="K557" i="4"/>
  <c r="I442" i="4"/>
  <c r="I559" i="4" s="1"/>
  <c r="H568" i="4"/>
  <c r="F453" i="4"/>
  <c r="F570" i="4" s="1"/>
  <c r="K573" i="4"/>
  <c r="I458" i="4"/>
  <c r="I575" i="4" s="1"/>
  <c r="J466" i="4"/>
  <c r="J583" i="4" s="1"/>
  <c r="F470" i="4"/>
  <c r="F587" i="4" s="1"/>
  <c r="I475" i="4"/>
  <c r="I592" i="4" s="1"/>
  <c r="H484" i="4"/>
  <c r="H601" i="4" s="1"/>
  <c r="F486" i="4"/>
  <c r="F603" i="4" s="1"/>
  <c r="K606" i="4"/>
  <c r="I491" i="4"/>
  <c r="I608" i="4" s="1"/>
  <c r="G493" i="4"/>
  <c r="G610" i="4" s="1"/>
  <c r="H501" i="4"/>
  <c r="F503" i="4"/>
  <c r="F620" i="4" s="1"/>
  <c r="K506" i="4"/>
  <c r="K623" i="4" s="1"/>
  <c r="I508" i="4"/>
  <c r="I625" i="4" s="1"/>
  <c r="G510" i="4"/>
  <c r="G627" i="4" s="1"/>
  <c r="J515" i="4"/>
  <c r="J632" i="4" s="1"/>
  <c r="H517" i="4"/>
  <c r="H634" i="4" s="1"/>
  <c r="F519" i="4"/>
  <c r="F636" i="4" s="1"/>
  <c r="K522" i="4"/>
  <c r="K639" i="4" s="1"/>
  <c r="I524" i="4"/>
  <c r="I641" i="4" s="1"/>
  <c r="G526" i="4"/>
  <c r="G643" i="4" s="1"/>
  <c r="J531" i="4"/>
  <c r="J648" i="4" s="1"/>
  <c r="H533" i="4"/>
  <c r="H650" i="4" s="1"/>
  <c r="F535" i="4"/>
  <c r="F652" i="4" s="1"/>
  <c r="I429" i="4"/>
  <c r="I546" i="4" s="1"/>
  <c r="I445" i="4"/>
  <c r="I562" i="4" s="1"/>
  <c r="G447" i="4"/>
  <c r="G564" i="4" s="1"/>
  <c r="J452" i="4"/>
  <c r="J569" i="4" s="1"/>
  <c r="H571" i="4"/>
  <c r="F456" i="4"/>
  <c r="F573" i="4" s="1"/>
  <c r="K576" i="4"/>
  <c r="J465" i="4"/>
  <c r="J582" i="4" s="1"/>
  <c r="F469" i="4"/>
  <c r="F586" i="4" s="1"/>
  <c r="F477" i="4"/>
  <c r="F594" i="4" s="1"/>
  <c r="L424" i="4"/>
  <c r="J426" i="4"/>
  <c r="J543" i="4" s="1"/>
  <c r="H545" i="4"/>
  <c r="K550" i="4"/>
  <c r="I435" i="4"/>
  <c r="I552" i="4" s="1"/>
  <c r="G437" i="4"/>
  <c r="G554" i="4" s="1"/>
  <c r="J442" i="4"/>
  <c r="J559" i="4" s="1"/>
  <c r="F446" i="4"/>
  <c r="F563" i="4" s="1"/>
  <c r="K566" i="4"/>
  <c r="I451" i="4"/>
  <c r="I568" i="4" s="1"/>
  <c r="G453" i="4"/>
  <c r="G570" i="4" s="1"/>
  <c r="J458" i="4"/>
  <c r="J575" i="4" s="1"/>
  <c r="F463" i="4"/>
  <c r="F580" i="4" s="1"/>
  <c r="K583" i="4"/>
  <c r="G470" i="4"/>
  <c r="G587" i="4" s="1"/>
  <c r="J475" i="4"/>
  <c r="J592" i="4" s="1"/>
  <c r="F479" i="4"/>
  <c r="F596" i="4" s="1"/>
  <c r="I484" i="4"/>
  <c r="I601" i="4" s="1"/>
  <c r="G486" i="4"/>
  <c r="G603" i="4" s="1"/>
  <c r="J491" i="4"/>
  <c r="J608" i="4" s="1"/>
  <c r="H493" i="4"/>
  <c r="H610" i="4" s="1"/>
  <c r="F495" i="4"/>
  <c r="F612" i="4" s="1"/>
  <c r="I501" i="4"/>
  <c r="G503" i="4"/>
  <c r="G620" i="4" s="1"/>
  <c r="J508" i="4"/>
  <c r="J625" i="4" s="1"/>
  <c r="H510" i="4"/>
  <c r="H627" i="4" s="1"/>
  <c r="F512" i="4"/>
  <c r="F629" i="4" s="1"/>
  <c r="K515" i="4"/>
  <c r="K632" i="4" s="1"/>
  <c r="I517" i="4"/>
  <c r="I634" i="4" s="1"/>
  <c r="G519" i="4"/>
  <c r="G636" i="4" s="1"/>
  <c r="J524" i="4"/>
  <c r="J641" i="4" s="1"/>
  <c r="H526" i="4"/>
  <c r="H643" i="4" s="1"/>
  <c r="F528" i="4"/>
  <c r="F645" i="4" s="1"/>
  <c r="K531" i="4"/>
  <c r="K648" i="4" s="1"/>
  <c r="I533" i="4"/>
  <c r="I650" i="4" s="1"/>
  <c r="G535" i="4"/>
  <c r="G652" i="4" s="1"/>
  <c r="H543" i="4"/>
  <c r="I433" i="4"/>
  <c r="I550" i="4" s="1"/>
  <c r="G435" i="4"/>
  <c r="G552" i="4" s="1"/>
  <c r="G443" i="4"/>
  <c r="G560" i="4" s="1"/>
  <c r="G426" i="4"/>
  <c r="G543" i="4" s="1"/>
  <c r="J431" i="4"/>
  <c r="J548" i="4" s="1"/>
  <c r="H550" i="4"/>
  <c r="F435" i="4"/>
  <c r="F552" i="4" s="1"/>
  <c r="K555" i="4"/>
  <c r="G442" i="4"/>
  <c r="G559" i="4" s="1"/>
  <c r="J447" i="4"/>
  <c r="J564" i="4" s="1"/>
  <c r="F451" i="4"/>
  <c r="F568" i="4" s="1"/>
  <c r="K571" i="4"/>
  <c r="I456" i="4"/>
  <c r="I573" i="4" s="1"/>
  <c r="G458" i="4"/>
  <c r="G575" i="4" s="1"/>
  <c r="L462" i="4"/>
  <c r="J464" i="4"/>
  <c r="J581" i="4" s="1"/>
  <c r="H583" i="4"/>
  <c r="F468" i="4"/>
  <c r="F585" i="4" s="1"/>
  <c r="K588" i="4"/>
  <c r="G475" i="4"/>
  <c r="G592" i="4" s="1"/>
  <c r="J480" i="4"/>
  <c r="J597" i="4" s="1"/>
  <c r="F484" i="4"/>
  <c r="F601" i="4" s="1"/>
  <c r="I489" i="4"/>
  <c r="I606" i="4" s="1"/>
  <c r="G491" i="4"/>
  <c r="G608" i="4" s="1"/>
  <c r="J496" i="4"/>
  <c r="J613" i="4" s="1"/>
  <c r="F501" i="4"/>
  <c r="K504" i="4"/>
  <c r="K621" i="4" s="1"/>
  <c r="I506" i="4"/>
  <c r="I623" i="4" s="1"/>
  <c r="G508" i="4"/>
  <c r="G625" i="4" s="1"/>
  <c r="J513" i="4"/>
  <c r="J630" i="4" s="1"/>
  <c r="H515" i="4"/>
  <c r="H632" i="4" s="1"/>
  <c r="F517" i="4"/>
  <c r="F634" i="4" s="1"/>
  <c r="K520" i="4"/>
  <c r="K637" i="4" s="1"/>
  <c r="I522" i="4"/>
  <c r="I639" i="4" s="1"/>
  <c r="G524" i="4"/>
  <c r="G641" i="4" s="1"/>
  <c r="J529" i="4"/>
  <c r="J646" i="4" s="1"/>
  <c r="H531" i="4"/>
  <c r="H648" i="4" s="1"/>
  <c r="F533" i="4"/>
  <c r="F650" i="4" s="1"/>
  <c r="J518" i="4"/>
  <c r="J635" i="4" s="1"/>
  <c r="H520" i="4"/>
  <c r="H637" i="4" s="1"/>
  <c r="F522" i="4"/>
  <c r="F639" i="4" s="1"/>
  <c r="K525" i="4"/>
  <c r="K642" i="4" s="1"/>
  <c r="I527" i="4"/>
  <c r="I644" i="4" s="1"/>
  <c r="G529" i="4"/>
  <c r="G646" i="4" s="1"/>
  <c r="J534" i="4"/>
  <c r="J651" i="4" s="1"/>
  <c r="H512" i="4"/>
  <c r="H629" i="4" s="1"/>
  <c r="G469" i="4"/>
  <c r="G586" i="4" s="1"/>
  <c r="H593" i="4"/>
  <c r="I483" i="4"/>
  <c r="I600" i="4" s="1"/>
  <c r="G502" i="4"/>
  <c r="G619" i="4" s="1"/>
  <c r="J507" i="4"/>
  <c r="J624" i="4" s="1"/>
  <c r="G518" i="4"/>
  <c r="G635" i="4" s="1"/>
  <c r="H525" i="4"/>
  <c r="H642" i="4" s="1"/>
  <c r="K530" i="4"/>
  <c r="K647" i="4" s="1"/>
  <c r="F428" i="4"/>
  <c r="F545" i="4" s="1"/>
  <c r="H563" i="4"/>
  <c r="K568" i="4"/>
  <c r="H584" i="4"/>
  <c r="D424" i="4"/>
  <c r="H553" i="4"/>
  <c r="I443" i="4"/>
  <c r="I560" i="4" s="1"/>
  <c r="H586" i="4"/>
  <c r="K591" i="4"/>
  <c r="F487" i="4"/>
  <c r="F604" i="4" s="1"/>
  <c r="G494" i="4"/>
  <c r="G611" i="4" s="1"/>
  <c r="H518" i="4"/>
  <c r="H635" i="4" s="1"/>
  <c r="G527" i="4"/>
  <c r="G644" i="4" s="1"/>
  <c r="J532" i="4"/>
  <c r="J649" i="4" s="1"/>
  <c r="F432" i="4"/>
  <c r="F549" i="4" s="1"/>
  <c r="H558" i="4"/>
  <c r="K563" i="4"/>
  <c r="G467" i="4"/>
  <c r="G584" i="4" s="1"/>
  <c r="F476" i="4"/>
  <c r="F593" i="4" s="1"/>
  <c r="I481" i="4"/>
  <c r="I598" i="4" s="1"/>
  <c r="J505" i="4"/>
  <c r="J622" i="4" s="1"/>
  <c r="G516" i="4"/>
  <c r="G633" i="4" s="1"/>
  <c r="H523" i="4"/>
  <c r="H640" i="4" s="1"/>
  <c r="K528" i="4"/>
  <c r="K645" i="4" s="1"/>
  <c r="I519" i="4"/>
  <c r="I636" i="4" s="1"/>
  <c r="I463" i="5"/>
  <c r="E301" i="5"/>
  <c r="J462" i="5"/>
  <c r="F300" i="5"/>
  <c r="H460" i="5"/>
  <c r="D298" i="5"/>
  <c r="I459" i="5"/>
  <c r="E297" i="5"/>
  <c r="J458" i="5"/>
  <c r="F296" i="5"/>
  <c r="K457" i="5"/>
  <c r="D294" i="5"/>
  <c r="E293" i="5"/>
  <c r="F292" i="5"/>
  <c r="L452" i="5"/>
  <c r="D290" i="5"/>
  <c r="I451" i="5"/>
  <c r="E289" i="5"/>
  <c r="J450" i="5"/>
  <c r="F288" i="5"/>
  <c r="G449" i="5"/>
  <c r="L448" i="5"/>
  <c r="H448" i="5"/>
  <c r="D286" i="5"/>
  <c r="I447" i="5"/>
  <c r="E285" i="5"/>
  <c r="J446" i="5"/>
  <c r="F284" i="5"/>
  <c r="K445" i="5"/>
  <c r="L444" i="5"/>
  <c r="D282" i="5"/>
  <c r="I443" i="5"/>
  <c r="E281" i="5"/>
  <c r="F280" i="5"/>
  <c r="L440" i="5"/>
  <c r="D278" i="5"/>
  <c r="I439" i="5"/>
  <c r="E277" i="5"/>
  <c r="J438" i="5"/>
  <c r="F276" i="5"/>
  <c r="G437" i="5"/>
  <c r="L436" i="5"/>
  <c r="H436" i="5"/>
  <c r="D274" i="5"/>
  <c r="I435" i="5"/>
  <c r="E273" i="5"/>
  <c r="J434" i="5"/>
  <c r="F272" i="5"/>
  <c r="G433" i="5"/>
  <c r="D270" i="5"/>
  <c r="I431" i="5"/>
  <c r="E269" i="5"/>
  <c r="F268" i="5"/>
  <c r="D266" i="5"/>
  <c r="D349" i="5" s="1"/>
  <c r="I425" i="5"/>
  <c r="J424" i="5"/>
  <c r="K423" i="5"/>
  <c r="G423" i="5"/>
  <c r="H422" i="5"/>
  <c r="D343" i="5"/>
  <c r="D422" i="5" s="1"/>
  <c r="I421" i="5"/>
  <c r="J420" i="5"/>
  <c r="F341" i="5"/>
  <c r="F420" i="5" s="1"/>
  <c r="G419" i="5"/>
  <c r="H418" i="5"/>
  <c r="D339" i="5"/>
  <c r="D418" i="5" s="1"/>
  <c r="I417" i="5"/>
  <c r="J416" i="5"/>
  <c r="F337" i="5"/>
  <c r="F416" i="5" s="1"/>
  <c r="H414" i="5"/>
  <c r="I413" i="5"/>
  <c r="J412" i="5"/>
  <c r="G411" i="5"/>
  <c r="L410" i="5"/>
  <c r="D331" i="5"/>
  <c r="D410" i="5" s="1"/>
  <c r="E330" i="5"/>
  <c r="E409" i="5" s="1"/>
  <c r="G407" i="5"/>
  <c r="L406" i="5"/>
  <c r="H406" i="5"/>
  <c r="E326" i="5"/>
  <c r="E405" i="5" s="1"/>
  <c r="H402" i="5"/>
  <c r="I401" i="5"/>
  <c r="J400" i="5"/>
  <c r="F321" i="5"/>
  <c r="F400" i="5" s="1"/>
  <c r="K399" i="5"/>
  <c r="G399" i="5"/>
  <c r="L398" i="5"/>
  <c r="H398" i="5"/>
  <c r="I397" i="5"/>
  <c r="E318" i="5"/>
  <c r="E397" i="5" s="1"/>
  <c r="J396" i="5"/>
  <c r="K395" i="5"/>
  <c r="G395" i="5"/>
  <c r="H394" i="5"/>
  <c r="I393" i="5"/>
  <c r="F313" i="5"/>
  <c r="F392" i="5" s="1"/>
  <c r="K391" i="5"/>
  <c r="G391" i="5"/>
  <c r="I461" i="5"/>
  <c r="K459" i="5"/>
  <c r="D296" i="5"/>
  <c r="F294" i="5"/>
  <c r="H454" i="5"/>
  <c r="J452" i="5"/>
  <c r="L450" i="5"/>
  <c r="E287" i="5"/>
  <c r="D280" i="5"/>
  <c r="F278" i="5"/>
  <c r="H438" i="5"/>
  <c r="L434" i="5"/>
  <c r="E271" i="5"/>
  <c r="G431" i="5"/>
  <c r="K425" i="5"/>
  <c r="D345" i="5"/>
  <c r="D424" i="5" s="1"/>
  <c r="H420" i="5"/>
  <c r="J418" i="5"/>
  <c r="L416" i="5"/>
  <c r="E336" i="5"/>
  <c r="E415" i="5" s="1"/>
  <c r="I411" i="5"/>
  <c r="D329" i="5"/>
  <c r="D408" i="5" s="1"/>
  <c r="H404" i="5"/>
  <c r="G397" i="5"/>
  <c r="I395" i="5"/>
  <c r="K393" i="5"/>
  <c r="D313" i="5"/>
  <c r="D392" i="5" s="1"/>
  <c r="L458" i="5"/>
  <c r="E295" i="5"/>
  <c r="I453" i="5"/>
  <c r="D288" i="5"/>
  <c r="F286" i="5"/>
  <c r="H446" i="5"/>
  <c r="E279" i="5"/>
  <c r="G439" i="5"/>
  <c r="I437" i="5"/>
  <c r="D272" i="5"/>
  <c r="F270" i="5"/>
  <c r="H430" i="5"/>
  <c r="E344" i="5"/>
  <c r="E423" i="5" s="1"/>
  <c r="I419" i="5"/>
  <c r="K417" i="5"/>
  <c r="D337" i="5"/>
  <c r="D416" i="5" s="1"/>
  <c r="F335" i="5"/>
  <c r="F414" i="5" s="1"/>
  <c r="H412" i="5"/>
  <c r="J410" i="5"/>
  <c r="E328" i="5"/>
  <c r="E407" i="5" s="1"/>
  <c r="G405" i="5"/>
  <c r="K401" i="5"/>
  <c r="F319" i="5"/>
  <c r="F398" i="5" s="1"/>
  <c r="J394" i="5"/>
  <c r="L392" i="5"/>
  <c r="D300" i="5"/>
  <c r="F298" i="5"/>
  <c r="H458" i="5"/>
  <c r="J456" i="5"/>
  <c r="L454" i="5"/>
  <c r="E291" i="5"/>
  <c r="G451" i="5"/>
  <c r="I449" i="5"/>
  <c r="D284" i="5"/>
  <c r="F282" i="5"/>
  <c r="H442" i="5"/>
  <c r="J440" i="5"/>
  <c r="E275" i="5"/>
  <c r="G435" i="5"/>
  <c r="I433" i="5"/>
  <c r="D268" i="5"/>
  <c r="H424" i="5"/>
  <c r="J422" i="5"/>
  <c r="E340" i="5"/>
  <c r="E419" i="5" s="1"/>
  <c r="G417" i="5"/>
  <c r="D333" i="5"/>
  <c r="D412" i="5" s="1"/>
  <c r="H408" i="5"/>
  <c r="J406" i="5"/>
  <c r="L404" i="5"/>
  <c r="E324" i="5"/>
  <c r="E403" i="5" s="1"/>
  <c r="K397" i="5"/>
  <c r="D317" i="5"/>
  <c r="D396" i="5" s="1"/>
  <c r="F315" i="5"/>
  <c r="F394" i="5" s="1"/>
  <c r="H392" i="5"/>
  <c r="F290" i="5"/>
  <c r="E283" i="5"/>
  <c r="D276" i="5"/>
  <c r="K421" i="5"/>
  <c r="J132" i="19" s="1"/>
  <c r="J414" i="5"/>
  <c r="I407" i="5"/>
  <c r="I457" i="5"/>
  <c r="F274" i="5"/>
  <c r="I391" i="5"/>
  <c r="K455" i="5"/>
  <c r="J448" i="5"/>
  <c r="I441" i="5"/>
  <c r="H434" i="5"/>
  <c r="F339" i="5"/>
  <c r="F418" i="5" s="1"/>
  <c r="E332" i="5"/>
  <c r="E411" i="5" s="1"/>
  <c r="H450" i="5"/>
  <c r="E267" i="5"/>
  <c r="E350" i="5" s="1"/>
  <c r="K405" i="5"/>
  <c r="E299" i="5"/>
  <c r="D292" i="5"/>
  <c r="J432" i="5"/>
  <c r="I423" i="5"/>
  <c r="H416" i="5"/>
  <c r="G409" i="5"/>
  <c r="F323" i="5"/>
  <c r="F402" i="5" s="1"/>
  <c r="E316" i="5"/>
  <c r="E395" i="5" s="1"/>
  <c r="G443" i="5"/>
  <c r="J398" i="5"/>
  <c r="L391" i="5"/>
  <c r="F318" i="5"/>
  <c r="F397" i="5" s="1"/>
  <c r="D324" i="5"/>
  <c r="D403" i="5" s="1"/>
  <c r="D336" i="5"/>
  <c r="D415" i="5" s="1"/>
  <c r="F346" i="5"/>
  <c r="F425" i="5" s="1"/>
  <c r="E278" i="5"/>
  <c r="I452" i="5"/>
  <c r="E319" i="5"/>
  <c r="E398" i="5" s="1"/>
  <c r="L403" i="5"/>
  <c r="G434" i="5"/>
  <c r="F277" i="5"/>
  <c r="K450" i="5"/>
  <c r="J455" i="5"/>
  <c r="D312" i="5"/>
  <c r="D391" i="5" s="1"/>
  <c r="G396" i="5"/>
  <c r="E327" i="5"/>
  <c r="E406" i="5" s="1"/>
  <c r="E335" i="5"/>
  <c r="E414" i="5" s="1"/>
  <c r="H419" i="5"/>
  <c r="K424" i="5"/>
  <c r="F269" i="5"/>
  <c r="E274" i="5"/>
  <c r="I440" i="5"/>
  <c r="D283" i="5"/>
  <c r="L449" i="5"/>
  <c r="F293" i="5"/>
  <c r="E298" i="5"/>
  <c r="F301" i="5"/>
  <c r="H393" i="5"/>
  <c r="F316" i="5"/>
  <c r="F395" i="5" s="1"/>
  <c r="D318" i="5"/>
  <c r="D397" i="5" s="1"/>
  <c r="K398" i="5"/>
  <c r="J407" i="5"/>
  <c r="H409" i="5"/>
  <c r="F332" i="5"/>
  <c r="F411" i="5" s="1"/>
  <c r="K414" i="5"/>
  <c r="E341" i="5"/>
  <c r="E420" i="5" s="1"/>
  <c r="L421" i="5"/>
  <c r="K132" i="19" s="1"/>
  <c r="J423" i="5"/>
  <c r="H425" i="5"/>
  <c r="F267" i="5"/>
  <c r="F350" i="5" s="1"/>
  <c r="D269" i="5"/>
  <c r="K432" i="5"/>
  <c r="I434" i="5"/>
  <c r="G436" i="5"/>
  <c r="E276" i="5"/>
  <c r="J441" i="5"/>
  <c r="F283" i="5"/>
  <c r="D285" i="5"/>
  <c r="K448" i="5"/>
  <c r="I450" i="5"/>
  <c r="G452" i="5"/>
  <c r="E292" i="5"/>
  <c r="J457" i="5"/>
  <c r="H459" i="5"/>
  <c r="F299" i="5"/>
  <c r="D301" i="5"/>
  <c r="F314" i="5"/>
  <c r="F393" i="5" s="1"/>
  <c r="G404" i="5"/>
  <c r="E331" i="5"/>
  <c r="E410" i="5" s="1"/>
  <c r="G416" i="5"/>
  <c r="J421" i="5"/>
  <c r="I132" i="19" s="1"/>
  <c r="F273" i="5"/>
  <c r="H441" i="5"/>
  <c r="F285" i="5"/>
  <c r="L453" i="5"/>
  <c r="F297" i="5"/>
  <c r="E315" i="5"/>
  <c r="E394" i="5" s="1"/>
  <c r="H399" i="5"/>
  <c r="I422" i="5"/>
  <c r="J435" i="5"/>
  <c r="D279" i="5"/>
  <c r="K446" i="5"/>
  <c r="J451" i="5"/>
  <c r="H457" i="5"/>
  <c r="G462" i="5"/>
  <c r="K392" i="5"/>
  <c r="J397" i="5"/>
  <c r="D328" i="5"/>
  <c r="D407" i="5" s="1"/>
  <c r="D332" i="5"/>
  <c r="D411" i="5" s="1"/>
  <c r="K420" i="5"/>
  <c r="E349" i="5"/>
  <c r="H437" i="5"/>
  <c r="F289" i="5"/>
  <c r="E294" i="5"/>
  <c r="D299" i="5"/>
  <c r="E313" i="5"/>
  <c r="E392" i="5" s="1"/>
  <c r="J395" i="5"/>
  <c r="H397" i="5"/>
  <c r="F320" i="5"/>
  <c r="F399" i="5" s="1"/>
  <c r="D322" i="5"/>
  <c r="D401" i="5" s="1"/>
  <c r="K402" i="5"/>
  <c r="G406" i="5"/>
  <c r="J411" i="5"/>
  <c r="H413" i="5"/>
  <c r="F336" i="5"/>
  <c r="F415" i="5" s="1"/>
  <c r="D338" i="5"/>
  <c r="D417" i="5" s="1"/>
  <c r="K418" i="5"/>
  <c r="I420" i="5"/>
  <c r="G422" i="5"/>
  <c r="E345" i="5"/>
  <c r="E424" i="5" s="1"/>
  <c r="L425" i="5"/>
  <c r="F271" i="5"/>
  <c r="D273" i="5"/>
  <c r="K436" i="5"/>
  <c r="G440" i="5"/>
  <c r="E280" i="5"/>
  <c r="J445" i="5"/>
  <c r="F287" i="5"/>
  <c r="D289" i="5"/>
  <c r="I454" i="5"/>
  <c r="G456" i="5"/>
  <c r="E296" i="5"/>
  <c r="L459" i="5"/>
  <c r="J461" i="5"/>
  <c r="H463" i="5"/>
  <c r="G400" i="5"/>
  <c r="J405" i="5"/>
  <c r="H411" i="5"/>
  <c r="G430" i="5"/>
  <c r="D275" i="5"/>
  <c r="G442" i="5"/>
  <c r="I448" i="5"/>
  <c r="G454" i="5"/>
  <c r="H395" i="5"/>
  <c r="K400" i="5"/>
  <c r="I406" i="5"/>
  <c r="F334" i="5"/>
  <c r="F413" i="5" s="1"/>
  <c r="I418" i="5"/>
  <c r="G424" i="5"/>
  <c r="J431" i="5"/>
  <c r="I436" i="5"/>
  <c r="E286" i="5"/>
  <c r="D291" i="5"/>
  <c r="K458" i="5"/>
  <c r="J463" i="5"/>
  <c r="J393" i="5"/>
  <c r="I398" i="5"/>
  <c r="H403" i="5"/>
  <c r="L407" i="5"/>
  <c r="G412" i="5"/>
  <c r="K416" i="5"/>
  <c r="D267" i="5"/>
  <c r="D350" i="5" s="1"/>
  <c r="G438" i="5"/>
  <c r="F281" i="5"/>
  <c r="J447" i="5"/>
  <c r="E290" i="5"/>
  <c r="D295" i="5"/>
  <c r="I392" i="5"/>
  <c r="G394" i="5"/>
  <c r="E317" i="5"/>
  <c r="E396" i="5" s="1"/>
  <c r="L397" i="5"/>
  <c r="J399" i="5"/>
  <c r="F324" i="5"/>
  <c r="F403" i="5" s="1"/>
  <c r="D326" i="5"/>
  <c r="D405" i="5" s="1"/>
  <c r="K406" i="5"/>
  <c r="G410" i="5"/>
  <c r="E333" i="5"/>
  <c r="E412" i="5" s="1"/>
  <c r="J415" i="5"/>
  <c r="D342" i="5"/>
  <c r="D421" i="5" s="1"/>
  <c r="I424" i="5"/>
  <c r="E268" i="5"/>
  <c r="J433" i="5"/>
  <c r="F275" i="5"/>
  <c r="D277" i="5"/>
  <c r="I442" i="5"/>
  <c r="G444" i="5"/>
  <c r="E284" i="5"/>
  <c r="H451" i="5"/>
  <c r="F291" i="5"/>
  <c r="D293" i="5"/>
  <c r="K456" i="5"/>
  <c r="I458" i="5"/>
  <c r="E300" i="5"/>
  <c r="L463" i="5"/>
  <c r="J413" i="5"/>
  <c r="H391" i="5"/>
  <c r="J459" i="5"/>
  <c r="K404" i="5"/>
  <c r="H423" i="5"/>
  <c r="I396" i="5"/>
  <c r="J403" i="5"/>
  <c r="K410" i="5"/>
  <c r="L417" i="5"/>
  <c r="D346" i="5"/>
  <c r="D425" i="5" s="1"/>
  <c r="E272" i="5"/>
  <c r="F279" i="5"/>
  <c r="H455" i="5"/>
  <c r="I462" i="5"/>
  <c r="L395" i="5"/>
  <c r="D340" i="5"/>
  <c r="D419" i="5" s="1"/>
  <c r="E282" i="5"/>
  <c r="L419" i="5"/>
  <c r="F330" i="5"/>
  <c r="F409" i="5" s="1"/>
  <c r="D287" i="5"/>
  <c r="F312" i="5"/>
  <c r="F391" i="5" s="1"/>
  <c r="I412" i="5"/>
  <c r="J419" i="5"/>
  <c r="D281" i="5"/>
  <c r="E288" i="5"/>
  <c r="F295" i="5"/>
  <c r="J401" i="5"/>
  <c r="G450" i="5"/>
  <c r="J425" i="5"/>
  <c r="H449" i="5"/>
  <c r="K412" i="5"/>
  <c r="H453" i="5"/>
  <c r="D314" i="5"/>
  <c r="D393" i="5" s="1"/>
  <c r="E321" i="5"/>
  <c r="E400" i="5" s="1"/>
  <c r="G414" i="5"/>
  <c r="J437" i="5"/>
  <c r="L451" i="5"/>
  <c r="D297" i="5"/>
  <c r="H407" i="5"/>
  <c r="E270" i="5"/>
  <c r="G408" i="5"/>
  <c r="D271" i="5"/>
  <c r="K454" i="5"/>
  <c r="L399" i="5"/>
  <c r="J439" i="5"/>
  <c r="G458" i="5"/>
  <c r="K394" i="5"/>
  <c r="L401" i="5"/>
  <c r="D330" i="5"/>
  <c r="D409" i="5" s="1"/>
  <c r="E337" i="5"/>
  <c r="E416" i="5" s="1"/>
  <c r="F344" i="5"/>
  <c r="F423" i="5" s="1"/>
  <c r="G432" i="5"/>
  <c r="H439" i="5"/>
  <c r="I446" i="5"/>
  <c r="K460" i="5"/>
  <c r="H234" i="11"/>
  <c r="G286" i="19" s="1"/>
  <c r="H230" i="11"/>
  <c r="E237" i="16"/>
  <c r="E232" i="16"/>
  <c r="E237" i="8"/>
  <c r="E232" i="8"/>
  <c r="H239" i="6"/>
  <c r="D237" i="9"/>
  <c r="D232" i="9"/>
  <c r="H237" i="13"/>
  <c r="H232" i="13"/>
  <c r="H237" i="8"/>
  <c r="H232" i="8"/>
  <c r="L237" i="9"/>
  <c r="L232" i="9"/>
  <c r="G237" i="13"/>
  <c r="G232" i="13"/>
  <c r="H237" i="16"/>
  <c r="H232" i="16"/>
  <c r="I95" i="19" l="1"/>
  <c r="N132" i="19"/>
  <c r="H132" i="19"/>
  <c r="K102" i="19"/>
  <c r="J95" i="19"/>
  <c r="E95" i="19"/>
  <c r="G95" i="19"/>
  <c r="L102" i="19"/>
  <c r="F95" i="19"/>
  <c r="G132" i="19"/>
  <c r="P135" i="19"/>
  <c r="P39" i="19" s="1"/>
  <c r="N121" i="19"/>
  <c r="N25" i="19" s="1"/>
  <c r="M176" i="19"/>
  <c r="M174" i="19" s="1"/>
  <c r="M49" i="19" s="1"/>
  <c r="N136" i="19"/>
  <c r="N40" i="19" s="1"/>
  <c r="O106" i="19"/>
  <c r="O10" i="19" s="1"/>
  <c r="P133" i="19"/>
  <c r="P37" i="19" s="1"/>
  <c r="O397" i="19"/>
  <c r="O396" i="19" s="1"/>
  <c r="O55" i="19" s="1"/>
  <c r="P273" i="16"/>
  <c r="P249" i="19"/>
  <c r="P248" i="19" s="1"/>
  <c r="P51" i="19" s="1"/>
  <c r="Q273" i="9"/>
  <c r="O359" i="19"/>
  <c r="O54" i="19" s="1"/>
  <c r="P273" i="15"/>
  <c r="O136" i="19"/>
  <c r="O40" i="19" s="1"/>
  <c r="P113" i="19"/>
  <c r="P17" i="19" s="1"/>
  <c r="N175" i="19"/>
  <c r="N174" i="19" s="1"/>
  <c r="N49" i="19" s="1"/>
  <c r="O273" i="7"/>
  <c r="P175" i="19"/>
  <c r="P174" i="19" s="1"/>
  <c r="P49" i="19" s="1"/>
  <c r="Q273" i="7"/>
  <c r="O273" i="15"/>
  <c r="N359" i="19"/>
  <c r="N54" i="19" s="1"/>
  <c r="P273" i="9"/>
  <c r="O249" i="19"/>
  <c r="O248" i="19" s="1"/>
  <c r="O51" i="19" s="1"/>
  <c r="N285" i="19"/>
  <c r="N52" i="19" s="1"/>
  <c r="O270" i="11"/>
  <c r="N249" i="19"/>
  <c r="N248" i="19" s="1"/>
  <c r="N51" i="19" s="1"/>
  <c r="O273" i="9"/>
  <c r="P285" i="19"/>
  <c r="P52" i="19" s="1"/>
  <c r="Q270" i="11"/>
  <c r="P270" i="11"/>
  <c r="O285" i="19"/>
  <c r="O52" i="19" s="1"/>
  <c r="P397" i="19"/>
  <c r="P396" i="19" s="1"/>
  <c r="P55" i="19" s="1"/>
  <c r="Q273" i="16"/>
  <c r="N397" i="19"/>
  <c r="N396" i="19" s="1"/>
  <c r="N55" i="19" s="1"/>
  <c r="O273" i="16"/>
  <c r="Q273" i="15"/>
  <c r="P360" i="19"/>
  <c r="P359" i="19" s="1"/>
  <c r="P54" i="19" s="1"/>
  <c r="O175" i="19"/>
  <c r="O174" i="19" s="1"/>
  <c r="O49" i="19" s="1"/>
  <c r="P273" i="7"/>
  <c r="N104" i="19"/>
  <c r="N8" i="19" s="1"/>
  <c r="O132" i="19"/>
  <c r="O36" i="19" s="1"/>
  <c r="L129" i="19"/>
  <c r="O114" i="19"/>
  <c r="O18" i="19" s="1"/>
  <c r="N127" i="19"/>
  <c r="N31" i="19" s="1"/>
  <c r="K112" i="19"/>
  <c r="O128" i="19"/>
  <c r="O32" i="19" s="1"/>
  <c r="N118" i="19"/>
  <c r="N22" i="19" s="1"/>
  <c r="L103" i="19"/>
  <c r="N115" i="19"/>
  <c r="N19" i="19" s="1"/>
  <c r="O108" i="19"/>
  <c r="O12" i="19" s="1"/>
  <c r="P121" i="19"/>
  <c r="P25" i="19" s="1"/>
  <c r="P132" i="19"/>
  <c r="P36" i="19" s="1"/>
  <c r="P127" i="19"/>
  <c r="P31" i="19" s="1"/>
  <c r="L124" i="19"/>
  <c r="O110" i="19"/>
  <c r="O14" i="19" s="1"/>
  <c r="O105" i="19"/>
  <c r="O9" i="19" s="1"/>
  <c r="N113" i="19"/>
  <c r="N17" i="19" s="1"/>
  <c r="P116" i="19"/>
  <c r="P20" i="19" s="1"/>
  <c r="P125" i="19"/>
  <c r="P29" i="19" s="1"/>
  <c r="O113" i="19"/>
  <c r="O17" i="19" s="1"/>
  <c r="P103" i="19"/>
  <c r="P7" i="19" s="1"/>
  <c r="N111" i="19"/>
  <c r="N15" i="19" s="1"/>
  <c r="M116" i="19"/>
  <c r="D356" i="5"/>
  <c r="D435" i="5" s="1"/>
  <c r="C108" i="19" s="1"/>
  <c r="E359" i="5"/>
  <c r="E438" i="5" s="1"/>
  <c r="D111" i="19" s="1"/>
  <c r="E357" i="5"/>
  <c r="E436" i="5" s="1"/>
  <c r="D109" i="19" s="1"/>
  <c r="F353" i="5"/>
  <c r="F432" i="5" s="1"/>
  <c r="E105" i="19" s="1"/>
  <c r="D513" i="4"/>
  <c r="D630" i="4" s="1"/>
  <c r="D497" i="4"/>
  <c r="D614" i="4" s="1"/>
  <c r="E473" i="4"/>
  <c r="E590" i="4" s="1"/>
  <c r="D433" i="4"/>
  <c r="D550" i="4" s="1"/>
  <c r="E533" i="4"/>
  <c r="E650" i="4" s="1"/>
  <c r="E517" i="4"/>
  <c r="E634" i="4" s="1"/>
  <c r="D477" i="4"/>
  <c r="D594" i="4" s="1"/>
  <c r="D533" i="4"/>
  <c r="D650" i="4" s="1"/>
  <c r="D517" i="4"/>
  <c r="D634" i="4" s="1"/>
  <c r="D487" i="4"/>
  <c r="D604" i="4" s="1"/>
  <c r="D478" i="4"/>
  <c r="D595" i="4" s="1"/>
  <c r="D450" i="4"/>
  <c r="D567" i="4" s="1"/>
  <c r="E438" i="4"/>
  <c r="E555" i="4" s="1"/>
  <c r="E507" i="4"/>
  <c r="E624" i="4" s="1"/>
  <c r="E490" i="4"/>
  <c r="E607" i="4" s="1"/>
  <c r="D469" i="4"/>
  <c r="D586" i="4" s="1"/>
  <c r="E486" i="4"/>
  <c r="E603" i="4" s="1"/>
  <c r="D476" i="4"/>
  <c r="D593" i="4" s="1"/>
  <c r="E450" i="4"/>
  <c r="E567" i="4" s="1"/>
  <c r="F362" i="5"/>
  <c r="F441" i="5" s="1"/>
  <c r="E114" i="19" s="1"/>
  <c r="D358" i="5"/>
  <c r="D437" i="5" s="1"/>
  <c r="C110" i="19" s="1"/>
  <c r="F370" i="5"/>
  <c r="F449" i="5" s="1"/>
  <c r="E122" i="19" s="1"/>
  <c r="F354" i="5"/>
  <c r="F433" i="5" s="1"/>
  <c r="E106" i="19" s="1"/>
  <c r="F372" i="5"/>
  <c r="F451" i="5" s="1"/>
  <c r="E124" i="19" s="1"/>
  <c r="D362" i="5"/>
  <c r="D441" i="5" s="1"/>
  <c r="C114" i="19" s="1"/>
  <c r="F352" i="5"/>
  <c r="F431" i="5" s="1"/>
  <c r="E104" i="19" s="1"/>
  <c r="D359" i="5"/>
  <c r="D438" i="5" s="1"/>
  <c r="C111" i="19" s="1"/>
  <c r="D351" i="5"/>
  <c r="D430" i="5" s="1"/>
  <c r="C103" i="19" s="1"/>
  <c r="D367" i="5"/>
  <c r="D446" i="5" s="1"/>
  <c r="C119" i="19" s="1"/>
  <c r="F381" i="5"/>
  <c r="F460" i="5" s="1"/>
  <c r="E133" i="19" s="1"/>
  <c r="D355" i="5"/>
  <c r="D434" i="5" s="1"/>
  <c r="C107" i="19" s="1"/>
  <c r="F361" i="5"/>
  <c r="F440" i="5" s="1"/>
  <c r="E113" i="19" s="1"/>
  <c r="F377" i="5"/>
  <c r="F456" i="5" s="1"/>
  <c r="E129" i="19" s="1"/>
  <c r="D377" i="5"/>
  <c r="D456" i="5" s="1"/>
  <c r="C129" i="19" s="1"/>
  <c r="D532" i="4"/>
  <c r="D649" i="4" s="1"/>
  <c r="D438" i="4"/>
  <c r="D555" i="4" s="1"/>
  <c r="E531" i="4"/>
  <c r="E648" i="4" s="1"/>
  <c r="E515" i="4"/>
  <c r="E632" i="4" s="1"/>
  <c r="D530" i="4"/>
  <c r="D647" i="4" s="1"/>
  <c r="D514" i="4"/>
  <c r="D631" i="4" s="1"/>
  <c r="D488" i="4"/>
  <c r="D605" i="4" s="1"/>
  <c r="E463" i="4"/>
  <c r="E580" i="4" s="1"/>
  <c r="D491" i="4"/>
  <c r="D608" i="4" s="1"/>
  <c r="E496" i="4"/>
  <c r="E613" i="4" s="1"/>
  <c r="D531" i="4"/>
  <c r="D648" i="4" s="1"/>
  <c r="D515" i="4"/>
  <c r="D632" i="4" s="1"/>
  <c r="E451" i="4"/>
  <c r="E568" i="4" s="1"/>
  <c r="D454" i="4"/>
  <c r="D571" i="4" s="1"/>
  <c r="E475" i="4"/>
  <c r="E592" i="4" s="1"/>
  <c r="D435" i="4"/>
  <c r="D552" i="4" s="1"/>
  <c r="E518" i="4"/>
  <c r="E635" i="4" s="1"/>
  <c r="E454" i="4"/>
  <c r="E571" i="4" s="1"/>
  <c r="D467" i="4"/>
  <c r="D584" i="4" s="1"/>
  <c r="E432" i="4"/>
  <c r="E549" i="4" s="1"/>
  <c r="D485" i="4"/>
  <c r="D602" i="4" s="1"/>
  <c r="E470" i="4"/>
  <c r="E587" i="4" s="1"/>
  <c r="D446" i="4"/>
  <c r="D563" i="4" s="1"/>
  <c r="D525" i="4"/>
  <c r="D642" i="4" s="1"/>
  <c r="D509" i="4"/>
  <c r="D626" i="4" s="1"/>
  <c r="D492" i="4"/>
  <c r="D609" i="4" s="1"/>
  <c r="D427" i="4"/>
  <c r="D544" i="4" s="1"/>
  <c r="L106" i="19"/>
  <c r="P111" i="19"/>
  <c r="P15" i="19" s="1"/>
  <c r="P108" i="19"/>
  <c r="P12" i="19" s="1"/>
  <c r="P119" i="19"/>
  <c r="P23" i="19" s="1"/>
  <c r="O129" i="19"/>
  <c r="O33" i="19" s="1"/>
  <c r="D373" i="5"/>
  <c r="D452" i="5" s="1"/>
  <c r="C125" i="19" s="1"/>
  <c r="D494" i="4"/>
  <c r="D611" i="4" s="1"/>
  <c r="E455" i="4"/>
  <c r="E572" i="4" s="1"/>
  <c r="E471" i="4"/>
  <c r="E588" i="4" s="1"/>
  <c r="E355" i="5"/>
  <c r="E434" i="5" s="1"/>
  <c r="D107" i="19" s="1"/>
  <c r="D375" i="5"/>
  <c r="D454" i="5" s="1"/>
  <c r="C127" i="19" s="1"/>
  <c r="E366" i="5"/>
  <c r="E445" i="5" s="1"/>
  <c r="D118" i="19" s="1"/>
  <c r="D379" i="5"/>
  <c r="D458" i="5" s="1"/>
  <c r="C131" i="19" s="1"/>
  <c r="F355" i="5"/>
  <c r="F434" i="5" s="1"/>
  <c r="E107" i="19" s="1"/>
  <c r="D535" i="4"/>
  <c r="D652" i="4" s="1"/>
  <c r="E472" i="4"/>
  <c r="E589" i="4" s="1"/>
  <c r="D458" i="4"/>
  <c r="D575" i="4" s="1"/>
  <c r="D442" i="4"/>
  <c r="D559" i="4" s="1"/>
  <c r="D464" i="4"/>
  <c r="D581" i="4" s="1"/>
  <c r="D428" i="4"/>
  <c r="D545" i="4" s="1"/>
  <c r="E519" i="4"/>
  <c r="E636" i="4" s="1"/>
  <c r="E377" i="5"/>
  <c r="E456" i="5" s="1"/>
  <c r="D129" i="19" s="1"/>
  <c r="E361" i="5"/>
  <c r="E440" i="5" s="1"/>
  <c r="D113" i="19" s="1"/>
  <c r="D369" i="5"/>
  <c r="D448" i="5" s="1"/>
  <c r="C121" i="19" s="1"/>
  <c r="E445" i="4"/>
  <c r="E562" i="4" s="1"/>
  <c r="D486" i="4"/>
  <c r="D603" i="4" s="1"/>
  <c r="E353" i="5"/>
  <c r="E432" i="5" s="1"/>
  <c r="D105" i="19" s="1"/>
  <c r="F357" i="5"/>
  <c r="F436" i="5" s="1"/>
  <c r="E109" i="19" s="1"/>
  <c r="F359" i="5"/>
  <c r="F438" i="5" s="1"/>
  <c r="E111" i="19" s="1"/>
  <c r="D519" i="4"/>
  <c r="D636" i="4" s="1"/>
  <c r="D426" i="4"/>
  <c r="D543" i="4" s="1"/>
  <c r="D505" i="4"/>
  <c r="D622" i="4" s="1"/>
  <c r="D508" i="4"/>
  <c r="D625" i="4" s="1"/>
  <c r="E485" i="4"/>
  <c r="E602" i="4" s="1"/>
  <c r="D489" i="4"/>
  <c r="D606" i="4" s="1"/>
  <c r="E489" i="4"/>
  <c r="E606" i="4" s="1"/>
  <c r="D483" i="4"/>
  <c r="D600" i="4" s="1"/>
  <c r="E429" i="4"/>
  <c r="E546" i="4" s="1"/>
  <c r="E535" i="4"/>
  <c r="E652" i="4" s="1"/>
  <c r="D474" i="4"/>
  <c r="D591" i="4" s="1"/>
  <c r="D534" i="4"/>
  <c r="D651" i="4" s="1"/>
  <c r="E365" i="5"/>
  <c r="E444" i="5" s="1"/>
  <c r="D117" i="19" s="1"/>
  <c r="D360" i="5"/>
  <c r="D439" i="5" s="1"/>
  <c r="C112" i="19" s="1"/>
  <c r="D384" i="5"/>
  <c r="D463" i="5" s="1"/>
  <c r="C136" i="19" s="1"/>
  <c r="D368" i="5"/>
  <c r="D447" i="5" s="1"/>
  <c r="C120" i="19" s="1"/>
  <c r="E381" i="5"/>
  <c r="E460" i="5" s="1"/>
  <c r="D133" i="19" s="1"/>
  <c r="E382" i="5"/>
  <c r="E461" i="5" s="1"/>
  <c r="D134" i="19" s="1"/>
  <c r="F373" i="5"/>
  <c r="F452" i="5" s="1"/>
  <c r="E125" i="19" s="1"/>
  <c r="E378" i="5"/>
  <c r="E457" i="5" s="1"/>
  <c r="D130" i="19" s="1"/>
  <c r="F351" i="5"/>
  <c r="F430" i="5" s="1"/>
  <c r="E103" i="19" s="1"/>
  <c r="F363" i="5"/>
  <c r="F442" i="5" s="1"/>
  <c r="E115" i="19" s="1"/>
  <c r="D496" i="4"/>
  <c r="D613" i="4" s="1"/>
  <c r="E477" i="4"/>
  <c r="E594" i="4" s="1"/>
  <c r="D437" i="4"/>
  <c r="D554" i="4" s="1"/>
  <c r="D516" i="4"/>
  <c r="D633" i="4" s="1"/>
  <c r="H67" i="19"/>
  <c r="D520" i="4"/>
  <c r="D637" i="4" s="1"/>
  <c r="D493" i="4"/>
  <c r="D610" i="4" s="1"/>
  <c r="E468" i="4"/>
  <c r="E585" i="4" s="1"/>
  <c r="E491" i="4"/>
  <c r="E608" i="4" s="1"/>
  <c r="D451" i="4"/>
  <c r="D568" i="4" s="1"/>
  <c r="D504" i="4"/>
  <c r="D621" i="4" s="1"/>
  <c r="E523" i="4"/>
  <c r="E640" i="4" s="1"/>
  <c r="D431" i="4"/>
  <c r="D548" i="4" s="1"/>
  <c r="D523" i="4"/>
  <c r="D640" i="4" s="1"/>
  <c r="D507" i="4"/>
  <c r="D624" i="4" s="1"/>
  <c r="D490" i="4"/>
  <c r="D607" i="4" s="1"/>
  <c r="E448" i="4"/>
  <c r="E565" i="4" s="1"/>
  <c r="D463" i="4"/>
  <c r="D580" i="4" s="1"/>
  <c r="E467" i="4"/>
  <c r="E584" i="4" s="1"/>
  <c r="D512" i="4"/>
  <c r="D629" i="4" s="1"/>
  <c r="E285" i="19"/>
  <c r="E52" i="19" s="1"/>
  <c r="F270" i="11"/>
  <c r="M134" i="19"/>
  <c r="O118" i="19"/>
  <c r="O22" i="19" s="1"/>
  <c r="N106" i="19"/>
  <c r="N10" i="19" s="1"/>
  <c r="E367" i="5"/>
  <c r="E446" i="5" s="1"/>
  <c r="D119" i="19" s="1"/>
  <c r="F365" i="5"/>
  <c r="F444" i="5" s="1"/>
  <c r="E117" i="19" s="1"/>
  <c r="E380" i="5"/>
  <c r="E459" i="5" s="1"/>
  <c r="D132" i="19" s="1"/>
  <c r="E441" i="4"/>
  <c r="E558" i="4" s="1"/>
  <c r="F368" i="5"/>
  <c r="F447" i="5" s="1"/>
  <c r="E120" i="19" s="1"/>
  <c r="F384" i="5"/>
  <c r="F463" i="5" s="1"/>
  <c r="E136" i="19" s="1"/>
  <c r="D383" i="5"/>
  <c r="D462" i="5" s="1"/>
  <c r="C135" i="19" s="1"/>
  <c r="D363" i="5"/>
  <c r="D442" i="5" s="1"/>
  <c r="C115" i="19" s="1"/>
  <c r="D381" i="5"/>
  <c r="D460" i="5" s="1"/>
  <c r="C133" i="19" s="1"/>
  <c r="D503" i="4"/>
  <c r="D620" i="4" s="1"/>
  <c r="E437" i="4"/>
  <c r="E554" i="4" s="1"/>
  <c r="D432" i="4"/>
  <c r="D549" i="4" s="1"/>
  <c r="D521" i="4"/>
  <c r="D638" i="4" s="1"/>
  <c r="E447" i="4"/>
  <c r="E564" i="4" s="1"/>
  <c r="D518" i="4"/>
  <c r="D635" i="4" s="1"/>
  <c r="D502" i="4"/>
  <c r="D619" i="4" s="1"/>
  <c r="E443" i="4"/>
  <c r="E560" i="4" s="1"/>
  <c r="D495" i="4"/>
  <c r="D612" i="4" s="1"/>
  <c r="D380" i="5"/>
  <c r="D459" i="5" s="1"/>
  <c r="C132" i="19" s="1"/>
  <c r="D376" i="5"/>
  <c r="D455" i="5" s="1"/>
  <c r="C128" i="19" s="1"/>
  <c r="F358" i="5"/>
  <c r="F437" i="5" s="1"/>
  <c r="E110" i="19" s="1"/>
  <c r="D378" i="5"/>
  <c r="D457" i="5" s="1"/>
  <c r="C130" i="19" s="1"/>
  <c r="D374" i="5"/>
  <c r="D453" i="5" s="1"/>
  <c r="C126" i="19" s="1"/>
  <c r="E379" i="5"/>
  <c r="E458" i="5" s="1"/>
  <c r="D131" i="19" s="1"/>
  <c r="E363" i="5"/>
  <c r="E442" i="5" s="1"/>
  <c r="D115" i="19" s="1"/>
  <c r="F356" i="5"/>
  <c r="F435" i="5" s="1"/>
  <c r="E108" i="19" s="1"/>
  <c r="F382" i="5"/>
  <c r="F461" i="5" s="1"/>
  <c r="E134" i="19" s="1"/>
  <c r="F366" i="5"/>
  <c r="F445" i="5" s="1"/>
  <c r="E118" i="19" s="1"/>
  <c r="D352" i="5"/>
  <c r="D431" i="5" s="1"/>
  <c r="C104" i="19" s="1"/>
  <c r="F376" i="5"/>
  <c r="F455" i="5" s="1"/>
  <c r="E128" i="19" s="1"/>
  <c r="E358" i="5"/>
  <c r="E437" i="5" s="1"/>
  <c r="D110" i="19" s="1"/>
  <c r="E362" i="5"/>
  <c r="E441" i="5" s="1"/>
  <c r="D114" i="19" s="1"/>
  <c r="E356" i="5"/>
  <c r="E435" i="5" s="1"/>
  <c r="D108" i="19" s="1"/>
  <c r="E360" i="5"/>
  <c r="E439" i="5" s="1"/>
  <c r="D112" i="19" s="1"/>
  <c r="F367" i="5"/>
  <c r="F446" i="5" s="1"/>
  <c r="E119" i="19" s="1"/>
  <c r="F371" i="5"/>
  <c r="F450" i="5" s="1"/>
  <c r="E123" i="19" s="1"/>
  <c r="D456" i="4"/>
  <c r="D573" i="4" s="1"/>
  <c r="E488" i="4"/>
  <c r="E605" i="4" s="1"/>
  <c r="D448" i="4"/>
  <c r="D565" i="4" s="1"/>
  <c r="E479" i="4"/>
  <c r="E596" i="4" s="1"/>
  <c r="D455" i="4"/>
  <c r="D572" i="4" s="1"/>
  <c r="C95" i="19" s="1"/>
  <c r="E469" i="4"/>
  <c r="E586" i="4" s="1"/>
  <c r="D471" i="4"/>
  <c r="D588" i="4" s="1"/>
  <c r="E504" i="4"/>
  <c r="E621" i="4" s="1"/>
  <c r="D466" i="4"/>
  <c r="D583" i="4" s="1"/>
  <c r="D526" i="4"/>
  <c r="D643" i="4" s="1"/>
  <c r="D510" i="4"/>
  <c r="D627" i="4" s="1"/>
  <c r="E524" i="4"/>
  <c r="E641" i="4" s="1"/>
  <c r="E508" i="4"/>
  <c r="E625" i="4" s="1"/>
  <c r="D468" i="4"/>
  <c r="D585" i="4" s="1"/>
  <c r="E502" i="4"/>
  <c r="E619" i="4" s="1"/>
  <c r="E529" i="4"/>
  <c r="E646" i="4" s="1"/>
  <c r="D529" i="4"/>
  <c r="D646" i="4" s="1"/>
  <c r="D480" i="4"/>
  <c r="D597" i="4" s="1"/>
  <c r="D447" i="4"/>
  <c r="D564" i="4" s="1"/>
  <c r="D443" i="4"/>
  <c r="D560" i="4" s="1"/>
  <c r="E466" i="4"/>
  <c r="E583" i="4" s="1"/>
  <c r="O121" i="19"/>
  <c r="O25" i="19" s="1"/>
  <c r="E506" i="4"/>
  <c r="E623" i="4" s="1"/>
  <c r="E433" i="4"/>
  <c r="E550" i="4" s="1"/>
  <c r="E534" i="4"/>
  <c r="E651" i="4" s="1"/>
  <c r="D372" i="5"/>
  <c r="D451" i="5" s="1"/>
  <c r="C124" i="19" s="1"/>
  <c r="F380" i="5"/>
  <c r="F459" i="5" s="1"/>
  <c r="E132" i="19" s="1"/>
  <c r="D371" i="5"/>
  <c r="D450" i="5" s="1"/>
  <c r="C123" i="19" s="1"/>
  <c r="D370" i="5"/>
  <c r="D449" i="5" s="1"/>
  <c r="C122" i="19" s="1"/>
  <c r="E373" i="5"/>
  <c r="E452" i="5" s="1"/>
  <c r="D125" i="19" s="1"/>
  <c r="E374" i="5"/>
  <c r="E453" i="5" s="1"/>
  <c r="D126" i="19" s="1"/>
  <c r="E370" i="5"/>
  <c r="E449" i="5" s="1"/>
  <c r="D122" i="19" s="1"/>
  <c r="E352" i="5"/>
  <c r="E431" i="5" s="1"/>
  <c r="D104" i="19" s="1"/>
  <c r="E364" i="5"/>
  <c r="E443" i="5" s="1"/>
  <c r="D116" i="19" s="1"/>
  <c r="F383" i="5"/>
  <c r="F462" i="5" s="1"/>
  <c r="E135" i="19" s="1"/>
  <c r="E493" i="4"/>
  <c r="E610" i="4" s="1"/>
  <c r="E505" i="4"/>
  <c r="E622" i="4" s="1"/>
  <c r="D465" i="4"/>
  <c r="D582" i="4" s="1"/>
  <c r="E487" i="4"/>
  <c r="E604" i="4" s="1"/>
  <c r="E522" i="4"/>
  <c r="E639" i="4" s="1"/>
  <c r="D482" i="4"/>
  <c r="D599" i="4" s="1"/>
  <c r="E426" i="4"/>
  <c r="E543" i="4" s="1"/>
  <c r="D475" i="4"/>
  <c r="D592" i="4" s="1"/>
  <c r="E452" i="4"/>
  <c r="E569" i="4" s="1"/>
  <c r="E480" i="4"/>
  <c r="E597" i="4" s="1"/>
  <c r="E465" i="4"/>
  <c r="E582" i="4" s="1"/>
  <c r="E476" i="4"/>
  <c r="E593" i="4" s="1"/>
  <c r="D436" i="4"/>
  <c r="D553" i="4" s="1"/>
  <c r="E532" i="4"/>
  <c r="E649" i="4" s="1"/>
  <c r="C286" i="19"/>
  <c r="C285" i="19" s="1"/>
  <c r="C52" i="19" s="1"/>
  <c r="D270" i="11"/>
  <c r="E371" i="5"/>
  <c r="E450" i="5" s="1"/>
  <c r="D123" i="19" s="1"/>
  <c r="D366" i="5"/>
  <c r="D445" i="5" s="1"/>
  <c r="C118" i="19" s="1"/>
  <c r="F360" i="5"/>
  <c r="F439" i="5" s="1"/>
  <c r="E112" i="19" s="1"/>
  <c r="D357" i="5"/>
  <c r="D436" i="5" s="1"/>
  <c r="C109" i="19" s="1"/>
  <c r="D361" i="5"/>
  <c r="D440" i="5" s="1"/>
  <c r="C113" i="19" s="1"/>
  <c r="E368" i="5"/>
  <c r="E447" i="5" s="1"/>
  <c r="D120" i="19" s="1"/>
  <c r="E372" i="5"/>
  <c r="E451" i="5" s="1"/>
  <c r="D124" i="19" s="1"/>
  <c r="F379" i="5"/>
  <c r="F458" i="5" s="1"/>
  <c r="E131" i="19" s="1"/>
  <c r="D511" i="4"/>
  <c r="D628" i="4" s="1"/>
  <c r="E436" i="4"/>
  <c r="E553" i="4" s="1"/>
  <c r="E513" i="4"/>
  <c r="E630" i="4" s="1"/>
  <c r="E526" i="4"/>
  <c r="E643" i="4" s="1"/>
  <c r="E510" i="4"/>
  <c r="E627" i="4" s="1"/>
  <c r="D470" i="4"/>
  <c r="D587" i="4" s="1"/>
  <c r="D453" i="4"/>
  <c r="D570" i="4" s="1"/>
  <c r="E528" i="4"/>
  <c r="E645" i="4" s="1"/>
  <c r="E512" i="4"/>
  <c r="E629" i="4" s="1"/>
  <c r="D472" i="4"/>
  <c r="D589" i="4" s="1"/>
  <c r="E478" i="4"/>
  <c r="E595" i="4" s="1"/>
  <c r="E464" i="4"/>
  <c r="E581" i="4" s="1"/>
  <c r="E456" i="4"/>
  <c r="E573" i="4" s="1"/>
  <c r="E484" i="4"/>
  <c r="E601" i="4" s="1"/>
  <c r="E435" i="4"/>
  <c r="E552" i="4" s="1"/>
  <c r="D484" i="4"/>
  <c r="D601" i="4" s="1"/>
  <c r="E442" i="4"/>
  <c r="E559" i="4" s="1"/>
  <c r="D522" i="4"/>
  <c r="D639" i="4" s="1"/>
  <c r="D473" i="4"/>
  <c r="D590" i="4" s="1"/>
  <c r="E457" i="4"/>
  <c r="E574" i="4" s="1"/>
  <c r="E520" i="4"/>
  <c r="E637" i="4" s="1"/>
  <c r="D528" i="4"/>
  <c r="D645" i="4" s="1"/>
  <c r="D441" i="4"/>
  <c r="D558" i="4" s="1"/>
  <c r="E525" i="4"/>
  <c r="E642" i="4" s="1"/>
  <c r="E509" i="4"/>
  <c r="E626" i="4" s="1"/>
  <c r="D452" i="4"/>
  <c r="D569" i="4" s="1"/>
  <c r="E453" i="4"/>
  <c r="E570" i="4" s="1"/>
  <c r="L110" i="19"/>
  <c r="N108" i="19"/>
  <c r="N12" i="19" s="1"/>
  <c r="O125" i="19"/>
  <c r="O29" i="19" s="1"/>
  <c r="E383" i="5"/>
  <c r="E462" i="5" s="1"/>
  <c r="D135" i="19" s="1"/>
  <c r="F378" i="5"/>
  <c r="F457" i="5" s="1"/>
  <c r="E130" i="19" s="1"/>
  <c r="F374" i="5"/>
  <c r="F453" i="5" s="1"/>
  <c r="E126" i="19" s="1"/>
  <c r="E369" i="5"/>
  <c r="E448" i="5" s="1"/>
  <c r="D121" i="19" s="1"/>
  <c r="E354" i="5"/>
  <c r="E433" i="5" s="1"/>
  <c r="D106" i="19" s="1"/>
  <c r="F375" i="5"/>
  <c r="F454" i="5" s="1"/>
  <c r="E127" i="19" s="1"/>
  <c r="D524" i="4"/>
  <c r="D641" i="4" s="1"/>
  <c r="E521" i="4"/>
  <c r="E638" i="4" s="1"/>
  <c r="E495" i="4"/>
  <c r="E612" i="4" s="1"/>
  <c r="E494" i="4"/>
  <c r="E611" i="4" s="1"/>
  <c r="D479" i="4"/>
  <c r="D596" i="4" s="1"/>
  <c r="E492" i="4"/>
  <c r="E609" i="4" s="1"/>
  <c r="E516" i="4"/>
  <c r="E633" i="4" s="1"/>
  <c r="E483" i="4"/>
  <c r="E600" i="4" s="1"/>
  <c r="D354" i="5"/>
  <c r="D433" i="5" s="1"/>
  <c r="C106" i="19" s="1"/>
  <c r="D364" i="5"/>
  <c r="D443" i="5" s="1"/>
  <c r="C116" i="19" s="1"/>
  <c r="E351" i="5"/>
  <c r="E430" i="5" s="1"/>
  <c r="D103" i="19" s="1"/>
  <c r="F364" i="5"/>
  <c r="F443" i="5" s="1"/>
  <c r="E116" i="19" s="1"/>
  <c r="D382" i="5"/>
  <c r="D461" i="5" s="1"/>
  <c r="C134" i="19" s="1"/>
  <c r="E375" i="5"/>
  <c r="E454" i="5" s="1"/>
  <c r="D127" i="19" s="1"/>
  <c r="F369" i="5"/>
  <c r="F448" i="5" s="1"/>
  <c r="E121" i="19" s="1"/>
  <c r="D353" i="5"/>
  <c r="D432" i="5" s="1"/>
  <c r="C105" i="19" s="1"/>
  <c r="D365" i="5"/>
  <c r="D444" i="5" s="1"/>
  <c r="C117" i="19" s="1"/>
  <c r="E376" i="5"/>
  <c r="E455" i="5" s="1"/>
  <c r="D128" i="19" s="1"/>
  <c r="E384" i="5"/>
  <c r="E463" i="5" s="1"/>
  <c r="D136" i="19" s="1"/>
  <c r="D429" i="4"/>
  <c r="D546" i="4" s="1"/>
  <c r="D506" i="4"/>
  <c r="D623" i="4" s="1"/>
  <c r="E431" i="4"/>
  <c r="E548" i="4" s="1"/>
  <c r="E428" i="4"/>
  <c r="E545" i="4" s="1"/>
  <c r="D481" i="4"/>
  <c r="D598" i="4" s="1"/>
  <c r="E446" i="4"/>
  <c r="E563" i="4" s="1"/>
  <c r="E527" i="4"/>
  <c r="E644" i="4" s="1"/>
  <c r="E458" i="4"/>
  <c r="E575" i="4" s="1"/>
  <c r="E511" i="4"/>
  <c r="E628" i="4" s="1"/>
  <c r="D527" i="4"/>
  <c r="D644" i="4" s="1"/>
  <c r="D445" i="4"/>
  <c r="D562" i="4" s="1"/>
  <c r="E474" i="4"/>
  <c r="E591" i="4" s="1"/>
  <c r="E530" i="4"/>
  <c r="E647" i="4" s="1"/>
  <c r="E514" i="4"/>
  <c r="E631" i="4" s="1"/>
  <c r="E497" i="4"/>
  <c r="E614" i="4" s="1"/>
  <c r="E481" i="4"/>
  <c r="E598" i="4" s="1"/>
  <c r="D457" i="4"/>
  <c r="D574" i="4" s="1"/>
  <c r="E427" i="4"/>
  <c r="E544" i="4" s="1"/>
  <c r="E503" i="4"/>
  <c r="E620" i="4" s="1"/>
  <c r="E482" i="4"/>
  <c r="E599" i="4" s="1"/>
  <c r="D285" i="19"/>
  <c r="D52" i="19" s="1"/>
  <c r="E270" i="11"/>
  <c r="O122" i="19"/>
  <c r="O26" i="19" s="1"/>
  <c r="Q273" i="13"/>
  <c r="P323" i="19"/>
  <c r="P322" i="19" s="1"/>
  <c r="P53" i="19" s="1"/>
  <c r="P273" i="13"/>
  <c r="O323" i="19"/>
  <c r="O322" i="19" s="1"/>
  <c r="O53" i="19" s="1"/>
  <c r="O273" i="13"/>
  <c r="N323" i="19"/>
  <c r="N322" i="19" s="1"/>
  <c r="N53" i="19" s="1"/>
  <c r="N273" i="7"/>
  <c r="Q275" i="6"/>
  <c r="P138" i="19"/>
  <c r="P137" i="19" s="1"/>
  <c r="P48" i="19" s="1"/>
  <c r="P275" i="6"/>
  <c r="O138" i="19"/>
  <c r="O137" i="19" s="1"/>
  <c r="O48" i="19" s="1"/>
  <c r="O275" i="6"/>
  <c r="N138" i="19"/>
  <c r="N137" i="19" s="1"/>
  <c r="N48" i="19" s="1"/>
  <c r="P117" i="19"/>
  <c r="P21" i="19" s="1"/>
  <c r="N119" i="19"/>
  <c r="N23" i="19" s="1"/>
  <c r="L134" i="19"/>
  <c r="P123" i="19"/>
  <c r="P27" i="19" s="1"/>
  <c r="O123" i="19"/>
  <c r="O27" i="19" s="1"/>
  <c r="O116" i="19"/>
  <c r="O20" i="19" s="1"/>
  <c r="O111" i="19"/>
  <c r="O15" i="19" s="1"/>
  <c r="N120" i="19"/>
  <c r="N24" i="19" s="1"/>
  <c r="N36" i="19"/>
  <c r="N129" i="19"/>
  <c r="N33" i="19" s="1"/>
  <c r="N105" i="19"/>
  <c r="N9" i="19" s="1"/>
  <c r="N133" i="19"/>
  <c r="N37" i="19" s="1"/>
  <c r="L104" i="19"/>
  <c r="P101" i="19"/>
  <c r="N126" i="19"/>
  <c r="N30" i="19" s="1"/>
  <c r="P106" i="19"/>
  <c r="P10" i="19" s="1"/>
  <c r="O120" i="19"/>
  <c r="O24" i="19" s="1"/>
  <c r="P134" i="19"/>
  <c r="P38" i="19" s="1"/>
  <c r="N109" i="19"/>
  <c r="N13" i="19" s="1"/>
  <c r="O127" i="19"/>
  <c r="O31" i="19" s="1"/>
  <c r="O119" i="19"/>
  <c r="O23" i="19" s="1"/>
  <c r="P122" i="19"/>
  <c r="P26" i="19" s="1"/>
  <c r="N112" i="19"/>
  <c r="N16" i="19" s="1"/>
  <c r="N103" i="19"/>
  <c r="N7" i="19" s="1"/>
  <c r="N131" i="19"/>
  <c r="N35" i="19" s="1"/>
  <c r="N124" i="19"/>
  <c r="N28" i="19" s="1"/>
  <c r="N114" i="19"/>
  <c r="N18" i="19" s="1"/>
  <c r="N117" i="19"/>
  <c r="N21" i="19" s="1"/>
  <c r="O115" i="19"/>
  <c r="O19" i="19" s="1"/>
  <c r="N107" i="19"/>
  <c r="N11" i="19" s="1"/>
  <c r="O126" i="19"/>
  <c r="O30" i="19" s="1"/>
  <c r="N123" i="19"/>
  <c r="N27" i="19" s="1"/>
  <c r="P130" i="19"/>
  <c r="P34" i="19" s="1"/>
  <c r="O117" i="19"/>
  <c r="O21" i="19" s="1"/>
  <c r="M112" i="19"/>
  <c r="P118" i="19"/>
  <c r="P22" i="19" s="1"/>
  <c r="P115" i="19"/>
  <c r="P19" i="19" s="1"/>
  <c r="O103" i="19"/>
  <c r="O7" i="19" s="1"/>
  <c r="O131" i="19"/>
  <c r="O35" i="19" s="1"/>
  <c r="P129" i="19"/>
  <c r="P33" i="19" s="1"/>
  <c r="O134" i="19"/>
  <c r="O38" i="19" s="1"/>
  <c r="O112" i="19"/>
  <c r="O16" i="19" s="1"/>
  <c r="P131" i="19"/>
  <c r="P35" i="19" s="1"/>
  <c r="P120" i="19"/>
  <c r="P24" i="19" s="1"/>
  <c r="N110" i="19"/>
  <c r="N14" i="19" s="1"/>
  <c r="P105" i="19"/>
  <c r="P9" i="19" s="1"/>
  <c r="P104" i="19"/>
  <c r="P8" i="19" s="1"/>
  <c r="N125" i="19"/>
  <c r="N29" i="19" s="1"/>
  <c r="N122" i="19"/>
  <c r="N26" i="19" s="1"/>
  <c r="O133" i="19"/>
  <c r="O37" i="19" s="1"/>
  <c r="O101" i="19"/>
  <c r="O124" i="19"/>
  <c r="O28" i="19" s="1"/>
  <c r="P126" i="19"/>
  <c r="P30" i="19" s="1"/>
  <c r="O104" i="19"/>
  <c r="O8" i="19" s="1"/>
  <c r="N128" i="19"/>
  <c r="N32" i="19" s="1"/>
  <c r="O130" i="19"/>
  <c r="O34" i="19" s="1"/>
  <c r="P112" i="19"/>
  <c r="P16" i="19" s="1"/>
  <c r="O109" i="19"/>
  <c r="O13" i="19" s="1"/>
  <c r="O107" i="19"/>
  <c r="O11" i="19" s="1"/>
  <c r="P128" i="19"/>
  <c r="P32" i="19" s="1"/>
  <c r="N101" i="19"/>
  <c r="P109" i="19"/>
  <c r="P13" i="19" s="1"/>
  <c r="P124" i="19"/>
  <c r="P28" i="19" s="1"/>
  <c r="P107" i="19"/>
  <c r="P11" i="19" s="1"/>
  <c r="P114" i="19"/>
  <c r="P18" i="19" s="1"/>
  <c r="N116" i="19"/>
  <c r="N20" i="19" s="1"/>
  <c r="P110" i="19"/>
  <c r="P14" i="19" s="1"/>
  <c r="N130" i="19"/>
  <c r="N34" i="19" s="1"/>
  <c r="L532" i="4"/>
  <c r="L649" i="4" s="1"/>
  <c r="L511" i="4"/>
  <c r="L628" i="4" s="1"/>
  <c r="L457" i="4"/>
  <c r="L574" i="4" s="1"/>
  <c r="L502" i="4"/>
  <c r="L619" i="4" s="1"/>
  <c r="L433" i="4"/>
  <c r="L550" i="4" s="1"/>
  <c r="N510" i="4"/>
  <c r="N627" i="4" s="1"/>
  <c r="N436" i="4"/>
  <c r="N553" i="4" s="1"/>
  <c r="M427" i="4"/>
  <c r="M544" i="4" s="1"/>
  <c r="M455" i="4"/>
  <c r="M572" i="4" s="1"/>
  <c r="M525" i="4"/>
  <c r="M642" i="4" s="1"/>
  <c r="M441" i="4"/>
  <c r="M558" i="4" s="1"/>
  <c r="M431" i="4"/>
  <c r="M548" i="4" s="1"/>
  <c r="N527" i="4"/>
  <c r="N644" i="4" s="1"/>
  <c r="M512" i="4"/>
  <c r="M629" i="4" s="1"/>
  <c r="M481" i="4"/>
  <c r="M598" i="4" s="1"/>
  <c r="M510" i="4"/>
  <c r="M627" i="4" s="1"/>
  <c r="M428" i="4"/>
  <c r="M545" i="4" s="1"/>
  <c r="L448" i="4"/>
  <c r="L565" i="4" s="1"/>
  <c r="L516" i="4"/>
  <c r="L633" i="4" s="1"/>
  <c r="L438" i="4"/>
  <c r="L555" i="4" s="1"/>
  <c r="L523" i="4"/>
  <c r="L640" i="4" s="1"/>
  <c r="L490" i="4"/>
  <c r="L607" i="4" s="1"/>
  <c r="L442" i="4"/>
  <c r="L559" i="4" s="1"/>
  <c r="L491" i="4"/>
  <c r="L608" i="4" s="1"/>
  <c r="L449" i="4"/>
  <c r="L566" i="4" s="1"/>
  <c r="L451" i="4"/>
  <c r="L568" i="4" s="1"/>
  <c r="L435" i="4"/>
  <c r="L552" i="4" s="1"/>
  <c r="N468" i="4"/>
  <c r="N585" i="4" s="1"/>
  <c r="N449" i="4"/>
  <c r="N566" i="4" s="1"/>
  <c r="N444" i="4"/>
  <c r="N561" i="4" s="1"/>
  <c r="M445" i="4"/>
  <c r="M562" i="4" s="1"/>
  <c r="M435" i="4"/>
  <c r="M552" i="4" s="1"/>
  <c r="N439" i="4"/>
  <c r="N556" i="4" s="1"/>
  <c r="N467" i="4"/>
  <c r="N584" i="4" s="1"/>
  <c r="M486" i="4"/>
  <c r="M603" i="4" s="1"/>
  <c r="N469" i="4"/>
  <c r="N586" i="4" s="1"/>
  <c r="N448" i="4"/>
  <c r="N565" i="4" s="1"/>
  <c r="M449" i="4"/>
  <c r="M566" i="4" s="1"/>
  <c r="M439" i="4"/>
  <c r="M556" i="4" s="1"/>
  <c r="N452" i="4"/>
  <c r="N569" i="4" s="1"/>
  <c r="M495" i="4"/>
  <c r="M612" i="4" s="1"/>
  <c r="M491" i="4"/>
  <c r="M608" i="4" s="1"/>
  <c r="N517" i="4"/>
  <c r="N634" i="4" s="1"/>
  <c r="M477" i="4"/>
  <c r="M594" i="4" s="1"/>
  <c r="N429" i="4"/>
  <c r="N546" i="4" s="1"/>
  <c r="M506" i="4"/>
  <c r="M623" i="4" s="1"/>
  <c r="N464" i="4"/>
  <c r="N581" i="4" s="1"/>
  <c r="M532" i="4"/>
  <c r="M649" i="4" s="1"/>
  <c r="M450" i="4"/>
  <c r="M567" i="4" s="1"/>
  <c r="L494" i="4"/>
  <c r="L611" i="4" s="1"/>
  <c r="L475" i="4"/>
  <c r="L592" i="4" s="1"/>
  <c r="L519" i="4"/>
  <c r="L636" i="4" s="1"/>
  <c r="L474" i="4"/>
  <c r="L591" i="4" s="1"/>
  <c r="L441" i="4"/>
  <c r="L558" i="4" s="1"/>
  <c r="L439" i="4"/>
  <c r="L556" i="4" s="1"/>
  <c r="N501" i="4"/>
  <c r="N618" i="4" s="1"/>
  <c r="M527" i="4"/>
  <c r="M644" i="4" s="1"/>
  <c r="N426" i="4"/>
  <c r="N543" i="4" s="1"/>
  <c r="M451" i="4"/>
  <c r="M568" i="4" s="1"/>
  <c r="M466" i="4"/>
  <c r="M583" i="4" s="1"/>
  <c r="N458" i="4"/>
  <c r="N575" i="4" s="1"/>
  <c r="N463" i="4"/>
  <c r="N580" i="4" s="1"/>
  <c r="N430" i="4"/>
  <c r="N547" i="4" s="1"/>
  <c r="M518" i="4"/>
  <c r="M635" i="4" s="1"/>
  <c r="N521" i="4"/>
  <c r="N638" i="4" s="1"/>
  <c r="N435" i="4"/>
  <c r="N552" i="4" s="1"/>
  <c r="M471" i="4"/>
  <c r="M588" i="4" s="1"/>
  <c r="N455" i="4"/>
  <c r="N572" i="4" s="1"/>
  <c r="L488" i="4"/>
  <c r="L605" i="4" s="1"/>
  <c r="L530" i="4"/>
  <c r="L647" i="4" s="1"/>
  <c r="L432" i="4"/>
  <c r="L549" i="4" s="1"/>
  <c r="L521" i="4"/>
  <c r="L638" i="4" s="1"/>
  <c r="L528" i="4"/>
  <c r="L645" i="4" s="1"/>
  <c r="L507" i="4"/>
  <c r="L624" i="4" s="1"/>
  <c r="L467" i="4"/>
  <c r="L584" i="4" s="1"/>
  <c r="L531" i="4"/>
  <c r="L648" i="4" s="1"/>
  <c r="L466" i="4"/>
  <c r="L583" i="4" s="1"/>
  <c r="L504" i="4"/>
  <c r="L621" i="4" s="1"/>
  <c r="L426" i="4"/>
  <c r="L543" i="4" s="1"/>
  <c r="M459" i="4"/>
  <c r="M576" i="4" s="1"/>
  <c r="M453" i="4"/>
  <c r="M570" i="4" s="1"/>
  <c r="M464" i="4"/>
  <c r="M581" i="4" s="1"/>
  <c r="N475" i="4"/>
  <c r="N592" i="4" s="1"/>
  <c r="N456" i="4"/>
  <c r="N573" i="4" s="1"/>
  <c r="M443" i="4"/>
  <c r="M560" i="4" s="1"/>
  <c r="M490" i="4"/>
  <c r="M607" i="4" s="1"/>
  <c r="M515" i="4"/>
  <c r="M632" i="4" s="1"/>
  <c r="M478" i="4"/>
  <c r="M595" i="4" s="1"/>
  <c r="M457" i="4"/>
  <c r="M574" i="4" s="1"/>
  <c r="M468" i="4"/>
  <c r="M585" i="4" s="1"/>
  <c r="M480" i="4"/>
  <c r="M597" i="4" s="1"/>
  <c r="M463" i="4"/>
  <c r="M580" i="4" s="1"/>
  <c r="M426" i="4"/>
  <c r="M543" i="4" s="1"/>
  <c r="N453" i="4"/>
  <c r="N570" i="4" s="1"/>
  <c r="N474" i="4"/>
  <c r="N591" i="4" s="1"/>
  <c r="N511" i="4"/>
  <c r="N628" i="4" s="1"/>
  <c r="M473" i="4"/>
  <c r="M590" i="4" s="1"/>
  <c r="M456" i="4"/>
  <c r="M573" i="4" s="1"/>
  <c r="M528" i="4"/>
  <c r="M645" i="4" s="1"/>
  <c r="N445" i="4"/>
  <c r="N562" i="4" s="1"/>
  <c r="L431" i="4"/>
  <c r="L548" i="4" s="1"/>
  <c r="L503" i="4"/>
  <c r="L620" i="4" s="1"/>
  <c r="L436" i="4"/>
  <c r="L553" i="4" s="1"/>
  <c r="L515" i="4"/>
  <c r="L632" i="4" s="1"/>
  <c r="L428" i="4"/>
  <c r="L545" i="4" s="1"/>
  <c r="L454" i="4"/>
  <c r="L571" i="4" s="1"/>
  <c r="L533" i="4"/>
  <c r="L650" i="4" s="1"/>
  <c r="L483" i="4"/>
  <c r="L600" i="4" s="1"/>
  <c r="N516" i="4"/>
  <c r="N633" i="4" s="1"/>
  <c r="M433" i="4"/>
  <c r="M550" i="4" s="1"/>
  <c r="N465" i="4"/>
  <c r="N582" i="4" s="1"/>
  <c r="M484" i="4"/>
  <c r="M601" i="4" s="1"/>
  <c r="M467" i="4"/>
  <c r="M584" i="4" s="1"/>
  <c r="M494" i="4"/>
  <c r="M611" i="4" s="1"/>
  <c r="N502" i="4"/>
  <c r="N619" i="4" s="1"/>
  <c r="N434" i="4"/>
  <c r="N551" i="4" s="1"/>
  <c r="M509" i="4"/>
  <c r="M626" i="4" s="1"/>
  <c r="M519" i="4"/>
  <c r="M636" i="4" s="1"/>
  <c r="M470" i="4"/>
  <c r="M587" i="4" s="1"/>
  <c r="N508" i="4"/>
  <c r="N625" i="4" s="1"/>
  <c r="N471" i="4"/>
  <c r="N588" i="4" s="1"/>
  <c r="M522" i="4"/>
  <c r="M639" i="4" s="1"/>
  <c r="M436" i="4"/>
  <c r="M553" i="4" s="1"/>
  <c r="M448" i="4"/>
  <c r="M565" i="4" s="1"/>
  <c r="N507" i="4"/>
  <c r="N624" i="4" s="1"/>
  <c r="N466" i="4"/>
  <c r="N583" i="4" s="1"/>
  <c r="N533" i="4"/>
  <c r="N650" i="4" s="1"/>
  <c r="M493" i="4"/>
  <c r="M610" i="4" s="1"/>
  <c r="N451" i="4"/>
  <c r="N568" i="4" s="1"/>
  <c r="N523" i="4"/>
  <c r="N640" i="4" s="1"/>
  <c r="M483" i="4"/>
  <c r="M600" i="4" s="1"/>
  <c r="N441" i="4"/>
  <c r="N558" i="4" s="1"/>
  <c r="L486" i="4"/>
  <c r="L603" i="4" s="1"/>
  <c r="L453" i="4"/>
  <c r="L570" i="4" s="1"/>
  <c r="L481" i="4"/>
  <c r="L598" i="4" s="1"/>
  <c r="L429" i="4"/>
  <c r="L546" i="4" s="1"/>
  <c r="L456" i="4"/>
  <c r="L573" i="4" s="1"/>
  <c r="L440" i="4"/>
  <c r="L557" i="4" s="1"/>
  <c r="L447" i="4"/>
  <c r="L564" i="4" s="1"/>
  <c r="L437" i="4"/>
  <c r="L554" i="4" s="1"/>
  <c r="L455" i="4"/>
  <c r="L572" i="4" s="1"/>
  <c r="L434" i="4"/>
  <c r="L551" i="4" s="1"/>
  <c r="L471" i="4"/>
  <c r="L588" i="4" s="1"/>
  <c r="L476" i="4"/>
  <c r="L593" i="4" s="1"/>
  <c r="L459" i="4"/>
  <c r="L576" i="4" s="1"/>
  <c r="L443" i="4"/>
  <c r="L560" i="4" s="1"/>
  <c r="L427" i="4"/>
  <c r="L544" i="4" s="1"/>
  <c r="L520" i="4"/>
  <c r="L637" i="4" s="1"/>
  <c r="L517" i="4"/>
  <c r="L634" i="4" s="1"/>
  <c r="M434" i="4"/>
  <c r="M551" i="4" s="1"/>
  <c r="M465" i="4"/>
  <c r="M582" i="4" s="1"/>
  <c r="M487" i="4"/>
  <c r="M604" i="4" s="1"/>
  <c r="M488" i="4"/>
  <c r="M605" i="4" s="1"/>
  <c r="M513" i="4"/>
  <c r="M630" i="4" s="1"/>
  <c r="M476" i="4"/>
  <c r="M593" i="4" s="1"/>
  <c r="M454" i="4"/>
  <c r="M571" i="4" s="1"/>
  <c r="M521" i="4"/>
  <c r="M638" i="4" s="1"/>
  <c r="N514" i="4"/>
  <c r="N631" i="4" s="1"/>
  <c r="N473" i="4"/>
  <c r="N590" i="4" s="1"/>
  <c r="N522" i="4"/>
  <c r="N639" i="4" s="1"/>
  <c r="M535" i="4"/>
  <c r="M652" i="4" s="1"/>
  <c r="M492" i="4"/>
  <c r="M609" i="4" s="1"/>
  <c r="N526" i="4"/>
  <c r="N643" i="4" s="1"/>
  <c r="M497" i="4"/>
  <c r="M614" i="4" s="1"/>
  <c r="M504" i="4"/>
  <c r="M621" i="4" s="1"/>
  <c r="M508" i="4"/>
  <c r="M625" i="4" s="1"/>
  <c r="N431" i="4"/>
  <c r="N548" i="4" s="1"/>
  <c r="N503" i="4"/>
  <c r="N620" i="4" s="1"/>
  <c r="N457" i="4"/>
  <c r="N574" i="4" s="1"/>
  <c r="N529" i="4"/>
  <c r="N646" i="4" s="1"/>
  <c r="M489" i="4"/>
  <c r="M606" i="4" s="1"/>
  <c r="M446" i="4"/>
  <c r="M563" i="4" s="1"/>
  <c r="N519" i="4"/>
  <c r="N636" i="4" s="1"/>
  <c r="M479" i="4"/>
  <c r="M596" i="4" s="1"/>
  <c r="N437" i="4"/>
  <c r="N554" i="4" s="1"/>
  <c r="L445" i="4"/>
  <c r="L562" i="4" s="1"/>
  <c r="L430" i="4"/>
  <c r="L547" i="4" s="1"/>
  <c r="L450" i="4"/>
  <c r="L567" i="4" s="1"/>
  <c r="L464" i="4"/>
  <c r="L581" i="4" s="1"/>
  <c r="L514" i="4"/>
  <c r="L631" i="4" s="1"/>
  <c r="L469" i="4"/>
  <c r="L586" i="4" s="1"/>
  <c r="L452" i="4"/>
  <c r="L569" i="4" s="1"/>
  <c r="L446" i="4"/>
  <c r="L563" i="4" s="1"/>
  <c r="L525" i="4"/>
  <c r="L642" i="4" s="1"/>
  <c r="L465" i="4"/>
  <c r="L582" i="4" s="1"/>
  <c r="L444" i="4"/>
  <c r="L561" i="4" s="1"/>
  <c r="L484" i="4"/>
  <c r="L601" i="4" s="1"/>
  <c r="N472" i="4"/>
  <c r="N589" i="4" s="1"/>
  <c r="M474" i="4"/>
  <c r="M591" i="4" s="1"/>
  <c r="M496" i="4"/>
  <c r="M613" i="4" s="1"/>
  <c r="N425" i="4"/>
  <c r="N542" i="4" s="1"/>
  <c r="M507" i="4"/>
  <c r="M624" i="4" s="1"/>
  <c r="N454" i="4"/>
  <c r="N571" i="4" s="1"/>
  <c r="N534" i="4"/>
  <c r="N651" i="4" s="1"/>
  <c r="M531" i="4"/>
  <c r="M648" i="4" s="1"/>
  <c r="N515" i="4"/>
  <c r="N632" i="4" s="1"/>
  <c r="M482" i="4"/>
  <c r="M599" i="4" s="1"/>
  <c r="N504" i="4"/>
  <c r="N621" i="4" s="1"/>
  <c r="M503" i="4"/>
  <c r="M620" i="4" s="1"/>
  <c r="N440" i="4"/>
  <c r="N557" i="4" s="1"/>
  <c r="M511" i="4"/>
  <c r="M628" i="4" s="1"/>
  <c r="M458" i="4"/>
  <c r="M575" i="4" s="1"/>
  <c r="M469" i="4"/>
  <c r="M586" i="4" s="1"/>
  <c r="M534" i="4"/>
  <c r="M651" i="4" s="1"/>
  <c r="M452" i="4"/>
  <c r="M569" i="4" s="1"/>
  <c r="M524" i="4"/>
  <c r="M641" i="4" s="1"/>
  <c r="M442" i="4"/>
  <c r="M559" i="4" s="1"/>
  <c r="N513" i="4"/>
  <c r="N630" i="4" s="1"/>
  <c r="M475" i="4"/>
  <c r="M592" i="4" s="1"/>
  <c r="M432" i="4"/>
  <c r="M549" i="4" s="1"/>
  <c r="L524" i="4"/>
  <c r="L641" i="4" s="1"/>
  <c r="L522" i="4"/>
  <c r="L639" i="4" s="1"/>
  <c r="L529" i="4"/>
  <c r="L646" i="4" s="1"/>
  <c r="L479" i="4"/>
  <c r="L596" i="4" s="1"/>
  <c r="L508" i="4"/>
  <c r="L625" i="4" s="1"/>
  <c r="L534" i="4"/>
  <c r="L651" i="4" s="1"/>
  <c r="L509" i="4"/>
  <c r="L626" i="4" s="1"/>
  <c r="L470" i="4"/>
  <c r="L587" i="4" s="1"/>
  <c r="L526" i="4"/>
  <c r="L643" i="4" s="1"/>
  <c r="M505" i="4"/>
  <c r="M622" i="4" s="1"/>
  <c r="M502" i="4"/>
  <c r="M619" i="4" s="1"/>
  <c r="N518" i="4"/>
  <c r="N635" i="4" s="1"/>
  <c r="N512" i="4"/>
  <c r="N629" i="4" s="1"/>
  <c r="N459" i="4"/>
  <c r="N576" i="4" s="1"/>
  <c r="N520" i="4"/>
  <c r="N637" i="4" s="1"/>
  <c r="M501" i="4"/>
  <c r="M618" i="4" s="1"/>
  <c r="N438" i="4"/>
  <c r="N555" i="4" s="1"/>
  <c r="N428" i="4"/>
  <c r="N545" i="4" s="1"/>
  <c r="M429" i="4"/>
  <c r="M546" i="4" s="1"/>
  <c r="N442" i="4"/>
  <c r="N559" i="4" s="1"/>
  <c r="M82" i="19" s="1"/>
  <c r="N528" i="4"/>
  <c r="N645" i="4" s="1"/>
  <c r="M523" i="4"/>
  <c r="M640" i="4" s="1"/>
  <c r="M517" i="4"/>
  <c r="M634" i="4" s="1"/>
  <c r="N524" i="4"/>
  <c r="N641" i="4" s="1"/>
  <c r="M440" i="4"/>
  <c r="M557" i="4" s="1"/>
  <c r="M444" i="4"/>
  <c r="M561" i="4" s="1"/>
  <c r="M530" i="4"/>
  <c r="M647" i="4" s="1"/>
  <c r="N447" i="4"/>
  <c r="N564" i="4" s="1"/>
  <c r="M520" i="4"/>
  <c r="M637" i="4" s="1"/>
  <c r="M438" i="4"/>
  <c r="M555" i="4" s="1"/>
  <c r="N509" i="4"/>
  <c r="N626" i="4" s="1"/>
  <c r="N470" i="4"/>
  <c r="N587" i="4" s="1"/>
  <c r="N427" i="4"/>
  <c r="N544" i="4" s="1"/>
  <c r="L535" i="4"/>
  <c r="L652" i="4" s="1"/>
  <c r="L458" i="4"/>
  <c r="L575" i="4" s="1"/>
  <c r="L527" i="4"/>
  <c r="L644" i="4" s="1"/>
  <c r="L506" i="4"/>
  <c r="L623" i="4" s="1"/>
  <c r="L489" i="4"/>
  <c r="L606" i="4" s="1"/>
  <c r="L513" i="4"/>
  <c r="L630" i="4" s="1"/>
  <c r="L496" i="4"/>
  <c r="L613" i="4" s="1"/>
  <c r="L480" i="4"/>
  <c r="L597" i="4" s="1"/>
  <c r="L518" i="4"/>
  <c r="L635" i="4" s="1"/>
  <c r="L485" i="4"/>
  <c r="L602" i="4" s="1"/>
  <c r="L512" i="4"/>
  <c r="L629" i="4" s="1"/>
  <c r="L495" i="4"/>
  <c r="L612" i="4" s="1"/>
  <c r="L505" i="4"/>
  <c r="L622" i="4" s="1"/>
  <c r="L510" i="4"/>
  <c r="L627" i="4" s="1"/>
  <c r="L493" i="4"/>
  <c r="L610" i="4" s="1"/>
  <c r="N432" i="4"/>
  <c r="N549" i="4" s="1"/>
  <c r="M516" i="4"/>
  <c r="M633" i="4" s="1"/>
  <c r="N532" i="4"/>
  <c r="N649" i="4" s="1"/>
  <c r="M526" i="4"/>
  <c r="M643" i="4" s="1"/>
  <c r="N506" i="4"/>
  <c r="N623" i="4" s="1"/>
  <c r="M529" i="4"/>
  <c r="M646" i="4" s="1"/>
  <c r="N446" i="4"/>
  <c r="N563" i="4" s="1"/>
  <c r="M447" i="4"/>
  <c r="M564" i="4" s="1"/>
  <c r="M437" i="4"/>
  <c r="M554" i="4" s="1"/>
  <c r="N450" i="4"/>
  <c r="N567" i="4" s="1"/>
  <c r="M472" i="4"/>
  <c r="M589" i="4" s="1"/>
  <c r="M430" i="4"/>
  <c r="M547" i="4" s="1"/>
  <c r="M533" i="4"/>
  <c r="M650" i="4" s="1"/>
  <c r="N530" i="4"/>
  <c r="N647" i="4" s="1"/>
  <c r="N535" i="4"/>
  <c r="N652" i="4" s="1"/>
  <c r="N531" i="4"/>
  <c r="N648" i="4" s="1"/>
  <c r="N525" i="4"/>
  <c r="N642" i="4" s="1"/>
  <c r="M485" i="4"/>
  <c r="M602" i="4" s="1"/>
  <c r="N443" i="4"/>
  <c r="N560" i="4" s="1"/>
  <c r="M514" i="4"/>
  <c r="M631" i="4" s="1"/>
  <c r="N433" i="4"/>
  <c r="N550" i="4" s="1"/>
  <c r="N505" i="4"/>
  <c r="N622" i="4" s="1"/>
  <c r="Q302" i="5"/>
  <c r="Q350" i="5"/>
  <c r="O350" i="5"/>
  <c r="O302" i="5"/>
  <c r="P350" i="5"/>
  <c r="P302" i="5"/>
  <c r="Q391" i="5"/>
  <c r="Q347" i="5"/>
  <c r="P347" i="5"/>
  <c r="P391" i="5"/>
  <c r="O391" i="5"/>
  <c r="O347" i="5"/>
  <c r="M105" i="19"/>
  <c r="Q264" i="5"/>
  <c r="P264" i="5"/>
  <c r="O264" i="5"/>
  <c r="M113" i="19"/>
  <c r="L135" i="19"/>
  <c r="L125" i="19"/>
  <c r="L115" i="19"/>
  <c r="M133" i="19"/>
  <c r="H136" i="19"/>
  <c r="G119" i="19"/>
  <c r="I133" i="19"/>
  <c r="M128" i="19"/>
  <c r="M124" i="19"/>
  <c r="L114" i="19"/>
  <c r="H105" i="19"/>
  <c r="H123" i="19"/>
  <c r="F104" i="19"/>
  <c r="H104" i="19"/>
  <c r="F106" i="19"/>
  <c r="K109" i="19"/>
  <c r="G113" i="19"/>
  <c r="H120" i="19"/>
  <c r="F122" i="19"/>
  <c r="K125" i="19"/>
  <c r="I127" i="19"/>
  <c r="G129" i="19"/>
  <c r="L120" i="19"/>
  <c r="G114" i="19"/>
  <c r="L127" i="19"/>
  <c r="M122" i="19"/>
  <c r="K134" i="19"/>
  <c r="M106" i="19"/>
  <c r="M107" i="19"/>
  <c r="F112" i="19"/>
  <c r="H126" i="19"/>
  <c r="I111" i="19"/>
  <c r="J118" i="19"/>
  <c r="L126" i="19"/>
  <c r="M118" i="19"/>
  <c r="M121" i="19"/>
  <c r="G111" i="19"/>
  <c r="M131" i="19"/>
  <c r="M273" i="16"/>
  <c r="L397" i="19"/>
  <c r="L396" i="19" s="1"/>
  <c r="L55" i="19" s="1"/>
  <c r="N273" i="16"/>
  <c r="M397" i="19"/>
  <c r="M396" i="19" s="1"/>
  <c r="M55" i="19" s="1"/>
  <c r="M359" i="19"/>
  <c r="M54" i="19" s="1"/>
  <c r="N273" i="15"/>
  <c r="N273" i="13"/>
  <c r="M323" i="19"/>
  <c r="L323" i="19"/>
  <c r="M273" i="13"/>
  <c r="N270" i="11"/>
  <c r="M285" i="19"/>
  <c r="M52" i="19" s="1"/>
  <c r="M270" i="11"/>
  <c r="L285" i="19"/>
  <c r="L52" i="19" s="1"/>
  <c r="L249" i="19"/>
  <c r="L248" i="19" s="1"/>
  <c r="L51" i="19" s="1"/>
  <c r="M273" i="9"/>
  <c r="M249" i="19"/>
  <c r="M248" i="19" s="1"/>
  <c r="M51" i="19" s="1"/>
  <c r="N273" i="9"/>
  <c r="N273" i="8"/>
  <c r="M212" i="19"/>
  <c r="M211" i="19" s="1"/>
  <c r="M50" i="19" s="1"/>
  <c r="M273" i="8"/>
  <c r="L212" i="19"/>
  <c r="L211" i="19" s="1"/>
  <c r="L50" i="19" s="1"/>
  <c r="L175" i="19"/>
  <c r="L174" i="19" s="1"/>
  <c r="L49" i="19" s="1"/>
  <c r="M273" i="7"/>
  <c r="M138" i="19"/>
  <c r="M137" i="19" s="1"/>
  <c r="M48" i="19" s="1"/>
  <c r="N275" i="6"/>
  <c r="L138" i="19"/>
  <c r="L137" i="19" s="1"/>
  <c r="L48" i="19" s="1"/>
  <c r="M275" i="6"/>
  <c r="J121" i="19"/>
  <c r="L117" i="19"/>
  <c r="M117" i="19"/>
  <c r="L131" i="19"/>
  <c r="L136" i="19"/>
  <c r="M126" i="19"/>
  <c r="M119" i="19"/>
  <c r="L133" i="19"/>
  <c r="N302" i="5"/>
  <c r="M264" i="5"/>
  <c r="L130" i="19"/>
  <c r="J115" i="19"/>
  <c r="M104" i="19"/>
  <c r="M136" i="19"/>
  <c r="L121" i="19"/>
  <c r="L108" i="19"/>
  <c r="M114" i="19"/>
  <c r="M130" i="19"/>
  <c r="L109" i="19"/>
  <c r="L122" i="19"/>
  <c r="M115" i="19"/>
  <c r="M103" i="19"/>
  <c r="J134" i="19"/>
  <c r="L118" i="19"/>
  <c r="M111" i="19"/>
  <c r="L112" i="19"/>
  <c r="L113" i="19"/>
  <c r="M109" i="19"/>
  <c r="M123" i="19"/>
  <c r="L107" i="19"/>
  <c r="M135" i="19"/>
  <c r="M110" i="19"/>
  <c r="L119" i="19"/>
  <c r="L111" i="19"/>
  <c r="M120" i="19"/>
  <c r="M129" i="19"/>
  <c r="M125" i="19"/>
  <c r="N264" i="5"/>
  <c r="L116" i="19"/>
  <c r="L105" i="19"/>
  <c r="M127" i="19"/>
  <c r="M108" i="19"/>
  <c r="L123" i="19"/>
  <c r="M302" i="5"/>
  <c r="N415" i="4"/>
  <c r="N339" i="4"/>
  <c r="N377" i="4"/>
  <c r="M377" i="4"/>
  <c r="M415" i="4"/>
  <c r="K128" i="19"/>
  <c r="F429" i="5"/>
  <c r="E102" i="19" s="1"/>
  <c r="D429" i="5"/>
  <c r="C102" i="19" s="1"/>
  <c r="J429" i="5"/>
  <c r="I102" i="19" s="1"/>
  <c r="H429" i="5"/>
  <c r="G102" i="19" s="1"/>
  <c r="E429" i="5"/>
  <c r="D102" i="19" s="1"/>
  <c r="I429" i="5"/>
  <c r="H102" i="19" s="1"/>
  <c r="G429" i="5"/>
  <c r="F102" i="19" s="1"/>
  <c r="L429" i="5"/>
  <c r="K429" i="5"/>
  <c r="J102" i="19" s="1"/>
  <c r="K428" i="5"/>
  <c r="K302" i="5"/>
  <c r="I428" i="5"/>
  <c r="I302" i="5"/>
  <c r="F349" i="5"/>
  <c r="F428" i="5" s="1"/>
  <c r="F302" i="5"/>
  <c r="H428" i="5"/>
  <c r="H302" i="5"/>
  <c r="G428" i="5"/>
  <c r="G302" i="5"/>
  <c r="J428" i="5"/>
  <c r="J302" i="5"/>
  <c r="L428" i="5"/>
  <c r="L302" i="5"/>
  <c r="E428" i="5"/>
  <c r="E302" i="5"/>
  <c r="D428" i="5"/>
  <c r="D302" i="5"/>
  <c r="E311" i="5"/>
  <c r="E264" i="5"/>
  <c r="J123" i="19"/>
  <c r="H125" i="19"/>
  <c r="I264" i="5"/>
  <c r="K107" i="19"/>
  <c r="J264" i="5"/>
  <c r="J108" i="19"/>
  <c r="K115" i="19"/>
  <c r="L264" i="5"/>
  <c r="I103" i="19"/>
  <c r="G105" i="19"/>
  <c r="J110" i="19"/>
  <c r="F114" i="19"/>
  <c r="I119" i="19"/>
  <c r="H128" i="19"/>
  <c r="F130" i="19"/>
  <c r="K133" i="19"/>
  <c r="I135" i="19"/>
  <c r="K264" i="5"/>
  <c r="F125" i="19"/>
  <c r="G264" i="5"/>
  <c r="D311" i="5"/>
  <c r="D264" i="5"/>
  <c r="F311" i="5"/>
  <c r="F264" i="5"/>
  <c r="H264" i="5"/>
  <c r="H112" i="19"/>
  <c r="K117" i="19"/>
  <c r="G121" i="19"/>
  <c r="J126" i="19"/>
  <c r="E618" i="4"/>
  <c r="L618" i="4"/>
  <c r="I618" i="4"/>
  <c r="H618" i="4"/>
  <c r="D618" i="4"/>
  <c r="J618" i="4"/>
  <c r="F618" i="4"/>
  <c r="K618" i="4"/>
  <c r="G618" i="4"/>
  <c r="G86" i="19"/>
  <c r="H69" i="19"/>
  <c r="H90" i="19"/>
  <c r="F78" i="19"/>
  <c r="L617" i="4"/>
  <c r="L415" i="4"/>
  <c r="K500" i="4"/>
  <c r="K617" i="4" s="1"/>
  <c r="E617" i="4"/>
  <c r="E415" i="4"/>
  <c r="H98" i="19"/>
  <c r="G91" i="19"/>
  <c r="J88" i="19"/>
  <c r="I81" i="19"/>
  <c r="J72" i="19"/>
  <c r="J500" i="4"/>
  <c r="J617" i="4" s="1"/>
  <c r="J415" i="4"/>
  <c r="D617" i="4"/>
  <c r="D415" i="4"/>
  <c r="F500" i="4"/>
  <c r="F617" i="4" s="1"/>
  <c r="F415" i="4"/>
  <c r="G500" i="4"/>
  <c r="G617" i="4" s="1"/>
  <c r="G415" i="4"/>
  <c r="H500" i="4"/>
  <c r="H617" i="4" s="1"/>
  <c r="H73" i="19"/>
  <c r="I500" i="4"/>
  <c r="I617" i="4" s="1"/>
  <c r="I415" i="4"/>
  <c r="E377" i="4"/>
  <c r="G462" i="4"/>
  <c r="I462" i="4"/>
  <c r="J462" i="4"/>
  <c r="F462" i="4"/>
  <c r="F377" i="4"/>
  <c r="D377" i="4"/>
  <c r="I424" i="4"/>
  <c r="F424" i="4"/>
  <c r="H96" i="19"/>
  <c r="I92" i="19"/>
  <c r="H113" i="19"/>
  <c r="H134" i="19"/>
  <c r="G135" i="19"/>
  <c r="K113" i="19"/>
  <c r="I115" i="19"/>
  <c r="G133" i="19"/>
  <c r="I128" i="19"/>
  <c r="G127" i="19"/>
  <c r="K130" i="19"/>
  <c r="F128" i="19"/>
  <c r="K129" i="19"/>
  <c r="I124" i="19"/>
  <c r="J122" i="19"/>
  <c r="H124" i="19"/>
  <c r="F120" i="19"/>
  <c r="K106" i="19"/>
  <c r="J106" i="19"/>
  <c r="H108" i="19"/>
  <c r="F110" i="19"/>
  <c r="J105" i="19"/>
  <c r="G116" i="19"/>
  <c r="F119" i="19"/>
  <c r="F109" i="19"/>
  <c r="J107" i="19"/>
  <c r="I114" i="19"/>
  <c r="G134" i="19"/>
  <c r="I104" i="19"/>
  <c r="F135" i="19"/>
  <c r="I108" i="19"/>
  <c r="I109" i="19"/>
  <c r="K122" i="19"/>
  <c r="K123" i="19"/>
  <c r="K110" i="19"/>
  <c r="I130" i="19"/>
  <c r="H107" i="19"/>
  <c r="H133" i="19"/>
  <c r="J116" i="19"/>
  <c r="I125" i="19"/>
  <c r="G103" i="19"/>
  <c r="H110" i="19"/>
  <c r="J124" i="19"/>
  <c r="K105" i="19"/>
  <c r="I107" i="19"/>
  <c r="G109" i="19"/>
  <c r="J114" i="19"/>
  <c r="H116" i="19"/>
  <c r="I123" i="19"/>
  <c r="G125" i="19"/>
  <c r="J130" i="19"/>
  <c r="F134" i="19"/>
  <c r="J86" i="19"/>
  <c r="E85" i="19"/>
  <c r="E72" i="19"/>
  <c r="G76" i="19"/>
  <c r="F98" i="19"/>
  <c r="E91" i="19"/>
  <c r="J78" i="19"/>
  <c r="H92" i="19"/>
  <c r="I76" i="19"/>
  <c r="H66" i="19"/>
  <c r="E69" i="19"/>
  <c r="I97" i="19"/>
  <c r="J91" i="19"/>
  <c r="I87" i="19"/>
  <c r="F83" i="19"/>
  <c r="J96" i="19"/>
  <c r="E77" i="19"/>
  <c r="F68" i="19"/>
  <c r="J90" i="19"/>
  <c r="G81" i="19"/>
  <c r="E68" i="19"/>
  <c r="G73" i="19"/>
  <c r="G66" i="19"/>
  <c r="E96" i="19"/>
  <c r="F87" i="19"/>
  <c r="E93" i="19"/>
  <c r="H82" i="19"/>
  <c r="I73" i="19"/>
  <c r="H76" i="19"/>
  <c r="F92" i="19"/>
  <c r="G83" i="19"/>
  <c r="F76" i="19"/>
  <c r="G67" i="19"/>
  <c r="G117" i="19"/>
  <c r="F126" i="19"/>
  <c r="I131" i="19"/>
  <c r="K118" i="19"/>
  <c r="I117" i="19"/>
  <c r="K131" i="19"/>
  <c r="F118" i="19"/>
  <c r="K121" i="19"/>
  <c r="G118" i="19"/>
  <c r="I136" i="19"/>
  <c r="F111" i="19"/>
  <c r="F136" i="19"/>
  <c r="H118" i="19"/>
  <c r="E75" i="19"/>
  <c r="H135" i="19"/>
  <c r="G128" i="19"/>
  <c r="F121" i="19"/>
  <c r="G273" i="13"/>
  <c r="F323" i="19"/>
  <c r="I112" i="19"/>
  <c r="J133" i="19"/>
  <c r="K124" i="19"/>
  <c r="J117" i="19"/>
  <c r="I110" i="19"/>
  <c r="H103" i="19"/>
  <c r="F123" i="19"/>
  <c r="J111" i="19"/>
  <c r="H273" i="13"/>
  <c r="G323" i="19"/>
  <c r="G122" i="19"/>
  <c r="K136" i="19"/>
  <c r="J129" i="19"/>
  <c r="I122" i="19"/>
  <c r="H115" i="19"/>
  <c r="G108" i="19"/>
  <c r="F127" i="19"/>
  <c r="K116" i="19"/>
  <c r="J109" i="19"/>
  <c r="I120" i="19"/>
  <c r="F131" i="19"/>
  <c r="K103" i="19"/>
  <c r="F124" i="19"/>
  <c r="G131" i="19"/>
  <c r="I71" i="19"/>
  <c r="I98" i="19"/>
  <c r="H91" i="19"/>
  <c r="I82" i="19"/>
  <c r="J73" i="19"/>
  <c r="H85" i="19"/>
  <c r="E83" i="19"/>
  <c r="G92" i="19"/>
  <c r="F71" i="19"/>
  <c r="I83" i="19"/>
  <c r="I67" i="19"/>
  <c r="G96" i="19"/>
  <c r="H87" i="19"/>
  <c r="J69" i="19"/>
  <c r="H97" i="19"/>
  <c r="G90" i="19"/>
  <c r="I68" i="19"/>
  <c r="I85" i="19"/>
  <c r="J76" i="19"/>
  <c r="I69" i="19"/>
  <c r="H88" i="19"/>
  <c r="I90" i="19"/>
  <c r="J83" i="19"/>
  <c r="G93" i="19"/>
  <c r="F86" i="19"/>
  <c r="J66" i="19"/>
  <c r="J71" i="19"/>
  <c r="G88" i="19"/>
  <c r="F81" i="19"/>
  <c r="F88" i="19"/>
  <c r="E81" i="19"/>
  <c r="J68" i="19"/>
  <c r="L273" i="13"/>
  <c r="K323" i="19"/>
  <c r="J273" i="13"/>
  <c r="I323" i="19"/>
  <c r="I273" i="13"/>
  <c r="H323" i="19"/>
  <c r="K273" i="13"/>
  <c r="J323" i="19"/>
  <c r="I126" i="19"/>
  <c r="H119" i="19"/>
  <c r="G112" i="19"/>
  <c r="F105" i="19"/>
  <c r="J127" i="19"/>
  <c r="H109" i="19"/>
  <c r="H117" i="19"/>
  <c r="I116" i="19"/>
  <c r="K120" i="19"/>
  <c r="J113" i="19"/>
  <c r="I106" i="19"/>
  <c r="J131" i="19"/>
  <c r="G136" i="19"/>
  <c r="F129" i="19"/>
  <c r="J135" i="19"/>
  <c r="K126" i="19"/>
  <c r="F103" i="19"/>
  <c r="I105" i="19"/>
  <c r="J112" i="19"/>
  <c r="K119" i="19"/>
  <c r="J104" i="19"/>
  <c r="K111" i="19"/>
  <c r="E76" i="19"/>
  <c r="F85" i="19"/>
  <c r="J85" i="19"/>
  <c r="I88" i="19"/>
  <c r="J92" i="19"/>
  <c r="J98" i="19"/>
  <c r="I91" i="19"/>
  <c r="J82" i="19"/>
  <c r="H81" i="19"/>
  <c r="J67" i="19"/>
  <c r="J93" i="19"/>
  <c r="I86" i="19"/>
  <c r="J77" i="19"/>
  <c r="G82" i="19"/>
  <c r="I93" i="19"/>
  <c r="H86" i="19"/>
  <c r="I77" i="19"/>
  <c r="D273" i="7"/>
  <c r="C175" i="19"/>
  <c r="L273" i="7"/>
  <c r="K175" i="19"/>
  <c r="J273" i="7"/>
  <c r="I175" i="19"/>
  <c r="G273" i="7"/>
  <c r="F175" i="19"/>
  <c r="F133" i="19"/>
  <c r="K104" i="19"/>
  <c r="G126" i="19"/>
  <c r="F115" i="19"/>
  <c r="I134" i="19"/>
  <c r="H127" i="19"/>
  <c r="G120" i="19"/>
  <c r="F113" i="19"/>
  <c r="G130" i="19"/>
  <c r="H121" i="19"/>
  <c r="J119" i="19"/>
  <c r="G107" i="19"/>
  <c r="H114" i="19"/>
  <c r="I121" i="19"/>
  <c r="J128" i="19"/>
  <c r="K135" i="19"/>
  <c r="H106" i="19"/>
  <c r="I113" i="19"/>
  <c r="J120" i="19"/>
  <c r="K127" i="19"/>
  <c r="F77" i="19"/>
  <c r="G68" i="19"/>
  <c r="H72" i="19"/>
  <c r="E78" i="19"/>
  <c r="H93" i="19"/>
  <c r="E87" i="19"/>
  <c r="E71" i="19"/>
  <c r="I72" i="19"/>
  <c r="E82" i="19"/>
  <c r="F73" i="19"/>
  <c r="E66" i="19"/>
  <c r="E73" i="19"/>
  <c r="G97" i="19"/>
  <c r="J81" i="19"/>
  <c r="H77" i="19"/>
  <c r="G98" i="19"/>
  <c r="F91" i="19"/>
  <c r="F67" i="19"/>
  <c r="F273" i="13"/>
  <c r="E323" i="19"/>
  <c r="K108" i="19"/>
  <c r="H129" i="19"/>
  <c r="G106" i="19"/>
  <c r="H131" i="19"/>
  <c r="G124" i="19"/>
  <c r="F117" i="19"/>
  <c r="J103" i="19"/>
  <c r="G110" i="19"/>
  <c r="J125" i="19"/>
  <c r="I118" i="19"/>
  <c r="H111" i="19"/>
  <c r="G104" i="19"/>
  <c r="F107" i="19"/>
  <c r="K114" i="19"/>
  <c r="F116" i="19"/>
  <c r="G123" i="19"/>
  <c r="H130" i="19"/>
  <c r="F108" i="19"/>
  <c r="G115" i="19"/>
  <c r="H122" i="19"/>
  <c r="I129" i="19"/>
  <c r="J136" i="19"/>
  <c r="H83" i="19"/>
  <c r="F82" i="19"/>
  <c r="F66" i="19"/>
  <c r="F93" i="19"/>
  <c r="E86" i="19"/>
  <c r="I66" i="19"/>
  <c r="F90" i="19"/>
  <c r="E67" i="19"/>
  <c r="J97" i="19"/>
  <c r="E88" i="19"/>
  <c r="G85" i="19"/>
  <c r="G69" i="19"/>
  <c r="G78" i="19"/>
  <c r="E98" i="19"/>
  <c r="I78" i="19"/>
  <c r="H71" i="19"/>
  <c r="E92" i="19"/>
  <c r="F96" i="19"/>
  <c r="G87" i="19"/>
  <c r="H78" i="19"/>
  <c r="G71" i="19"/>
  <c r="E94" i="19"/>
  <c r="F69" i="19"/>
  <c r="G77" i="19"/>
  <c r="H68" i="19"/>
  <c r="F97" i="19"/>
  <c r="E90" i="19"/>
  <c r="G72" i="19"/>
  <c r="I96" i="19"/>
  <c r="J87" i="19"/>
  <c r="E97" i="19"/>
  <c r="F72" i="19"/>
  <c r="H273" i="7"/>
  <c r="G175" i="19"/>
  <c r="K273" i="7"/>
  <c r="J175" i="19"/>
  <c r="F273" i="7"/>
  <c r="E175" i="19"/>
  <c r="E273" i="7"/>
  <c r="D175" i="19"/>
  <c r="I273" i="7"/>
  <c r="H175" i="19"/>
  <c r="H273" i="8"/>
  <c r="G212" i="19"/>
  <c r="C249" i="19"/>
  <c r="D273" i="9"/>
  <c r="E273" i="8"/>
  <c r="D212" i="19"/>
  <c r="H270" i="11"/>
  <c r="G285" i="19"/>
  <c r="G52" i="19" s="1"/>
  <c r="H273" i="9"/>
  <c r="G249" i="19"/>
  <c r="G270" i="11"/>
  <c r="D275" i="6"/>
  <c r="C138" i="19"/>
  <c r="I273" i="8"/>
  <c r="H212" i="19"/>
  <c r="F249" i="19"/>
  <c r="G273" i="9"/>
  <c r="E273" i="9"/>
  <c r="D249" i="19"/>
  <c r="K273" i="8"/>
  <c r="J212" i="19"/>
  <c r="F273" i="8"/>
  <c r="E212" i="19"/>
  <c r="L273" i="16"/>
  <c r="K397" i="19"/>
  <c r="L273" i="8"/>
  <c r="K212" i="19"/>
  <c r="E275" i="6"/>
  <c r="D138" i="19"/>
  <c r="F275" i="6"/>
  <c r="E138" i="19"/>
  <c r="I273" i="16"/>
  <c r="H397" i="19"/>
  <c r="H396" i="19" s="1"/>
  <c r="H55" i="19" s="1"/>
  <c r="G273" i="8"/>
  <c r="F212" i="19"/>
  <c r="J275" i="6"/>
  <c r="I138" i="19"/>
  <c r="I275" i="6"/>
  <c r="H138" i="19"/>
  <c r="F273" i="9"/>
  <c r="E249" i="19"/>
  <c r="H273" i="16"/>
  <c r="G397" i="19"/>
  <c r="K249" i="19"/>
  <c r="L273" i="9"/>
  <c r="H275" i="6"/>
  <c r="G138" i="19"/>
  <c r="E273" i="16"/>
  <c r="D397" i="19"/>
  <c r="K273" i="16"/>
  <c r="J397" i="19"/>
  <c r="J396" i="19" s="1"/>
  <c r="J55" i="19" s="1"/>
  <c r="J273" i="16"/>
  <c r="I397" i="19"/>
  <c r="I396" i="19" s="1"/>
  <c r="I55" i="19" s="1"/>
  <c r="K270" i="11"/>
  <c r="G273" i="16"/>
  <c r="F397" i="19"/>
  <c r="J273" i="8"/>
  <c r="I212" i="19"/>
  <c r="J249" i="19"/>
  <c r="K273" i="9"/>
  <c r="D273" i="8"/>
  <c r="C212" i="19"/>
  <c r="H249" i="19"/>
  <c r="I273" i="9"/>
  <c r="G275" i="6"/>
  <c r="F138" i="19"/>
  <c r="J270" i="11"/>
  <c r="I285" i="19"/>
  <c r="I52" i="19" s="1"/>
  <c r="L270" i="11"/>
  <c r="K285" i="19"/>
  <c r="K52" i="19" s="1"/>
  <c r="I270" i="11"/>
  <c r="H285" i="19"/>
  <c r="H52" i="19" s="1"/>
  <c r="F273" i="16"/>
  <c r="E397" i="19"/>
  <c r="E396" i="19" s="1"/>
  <c r="E55" i="19" s="1"/>
  <c r="D273" i="16"/>
  <c r="C397" i="19"/>
  <c r="C396" i="19" s="1"/>
  <c r="C55" i="19" s="1"/>
  <c r="I249" i="19"/>
  <c r="J273" i="9"/>
  <c r="L95" i="19" l="1"/>
  <c r="D95" i="19"/>
  <c r="K95" i="19"/>
  <c r="M95" i="19"/>
  <c r="G396" i="19"/>
  <c r="G55" i="19" s="1"/>
  <c r="F396" i="19"/>
  <c r="F55" i="19" s="1"/>
  <c r="F285" i="19"/>
  <c r="F52" i="19" s="1"/>
  <c r="D396" i="19"/>
  <c r="D55" i="19" s="1"/>
  <c r="K396" i="19"/>
  <c r="K55" i="19" s="1"/>
  <c r="F211" i="19"/>
  <c r="F50" i="19" s="1"/>
  <c r="I211" i="19"/>
  <c r="I50" i="19" s="1"/>
  <c r="G211" i="19"/>
  <c r="G50" i="19" s="1"/>
  <c r="H211" i="19"/>
  <c r="H50" i="19" s="1"/>
  <c r="C211" i="19"/>
  <c r="C50" i="19" s="1"/>
  <c r="J285" i="19"/>
  <c r="J52" i="19" s="1"/>
  <c r="E211" i="19"/>
  <c r="E50" i="19" s="1"/>
  <c r="D211" i="19"/>
  <c r="D50" i="19" s="1"/>
  <c r="G322" i="19"/>
  <c r="G53" i="19" s="1"/>
  <c r="E322" i="19"/>
  <c r="E53" i="19" s="1"/>
  <c r="D248" i="19"/>
  <c r="D51" i="19" s="1"/>
  <c r="F248" i="19"/>
  <c r="F51" i="19" s="1"/>
  <c r="I248" i="19"/>
  <c r="I51" i="19" s="1"/>
  <c r="G248" i="19"/>
  <c r="G51" i="19" s="1"/>
  <c r="H248" i="19"/>
  <c r="H51" i="19" s="1"/>
  <c r="E248" i="19"/>
  <c r="E51" i="19" s="1"/>
  <c r="J248" i="19"/>
  <c r="J51" i="19" s="1"/>
  <c r="M83" i="19"/>
  <c r="M24" i="19" s="1"/>
  <c r="M90" i="19"/>
  <c r="M31" i="19" s="1"/>
  <c r="M81" i="19"/>
  <c r="M22" i="19" s="1"/>
  <c r="M85" i="19"/>
  <c r="M26" i="19" s="1"/>
  <c r="M99" i="19"/>
  <c r="M40" i="19" s="1"/>
  <c r="M80" i="19"/>
  <c r="M21" i="19" s="1"/>
  <c r="M73" i="19"/>
  <c r="M14" i="19" s="1"/>
  <c r="K92" i="19"/>
  <c r="D96" i="19"/>
  <c r="L77" i="19"/>
  <c r="D83" i="19"/>
  <c r="D94" i="19"/>
  <c r="C69" i="19"/>
  <c r="C78" i="19"/>
  <c r="C75" i="19"/>
  <c r="C96" i="19"/>
  <c r="C90" i="19"/>
  <c r="L70" i="19"/>
  <c r="M87" i="19"/>
  <c r="C85" i="19"/>
  <c r="C87" i="19"/>
  <c r="D93" i="19"/>
  <c r="C83" i="19"/>
  <c r="C71" i="19"/>
  <c r="C98" i="19"/>
  <c r="L92" i="19"/>
  <c r="C81" i="19"/>
  <c r="D73" i="19"/>
  <c r="D77" i="19"/>
  <c r="D88" i="19"/>
  <c r="C77" i="19"/>
  <c r="M68" i="19"/>
  <c r="M9" i="19" s="1"/>
  <c r="C82" i="19"/>
  <c r="D69" i="19"/>
  <c r="C88" i="19"/>
  <c r="M78" i="19"/>
  <c r="M19" i="19" s="1"/>
  <c r="D71" i="19"/>
  <c r="D85" i="19"/>
  <c r="D91" i="19"/>
  <c r="M91" i="19"/>
  <c r="M32" i="19" s="1"/>
  <c r="D81" i="19"/>
  <c r="D98" i="19"/>
  <c r="K85" i="19"/>
  <c r="D68" i="19"/>
  <c r="C92" i="19"/>
  <c r="D87" i="19"/>
  <c r="D82" i="19"/>
  <c r="D75" i="19"/>
  <c r="D97" i="19"/>
  <c r="C68" i="19"/>
  <c r="C72" i="19"/>
  <c r="D76" i="19"/>
  <c r="C93" i="19"/>
  <c r="C97" i="19"/>
  <c r="D86" i="19"/>
  <c r="D92" i="19"/>
  <c r="C66" i="19"/>
  <c r="C94" i="19"/>
  <c r="D67" i="19"/>
  <c r="C76" i="19"/>
  <c r="C86" i="19"/>
  <c r="C73" i="19"/>
  <c r="D66" i="19"/>
  <c r="D90" i="19"/>
  <c r="C91" i="19"/>
  <c r="C67" i="19"/>
  <c r="D72" i="19"/>
  <c r="D78" i="19"/>
  <c r="M71" i="19"/>
  <c r="M12" i="19" s="1"/>
  <c r="P5" i="19"/>
  <c r="L82" i="19"/>
  <c r="M65" i="19"/>
  <c r="M6" i="19" s="1"/>
  <c r="L86" i="19"/>
  <c r="Q426" i="5"/>
  <c r="M28" i="19"/>
  <c r="O5" i="19"/>
  <c r="O426" i="5"/>
  <c r="P426" i="5"/>
  <c r="N5" i="19"/>
  <c r="M72" i="19"/>
  <c r="M13" i="19" s="1"/>
  <c r="M86" i="19"/>
  <c r="M27" i="19" s="1"/>
  <c r="L78" i="19"/>
  <c r="L83" i="19"/>
  <c r="L84" i="19"/>
  <c r="K98" i="19"/>
  <c r="M67" i="19"/>
  <c r="M8" i="19" s="1"/>
  <c r="K96" i="19"/>
  <c r="K69" i="19"/>
  <c r="L99" i="19"/>
  <c r="M92" i="19"/>
  <c r="M33" i="19" s="1"/>
  <c r="L75" i="19"/>
  <c r="L67" i="19"/>
  <c r="K86" i="19"/>
  <c r="M77" i="19"/>
  <c r="M18" i="19" s="1"/>
  <c r="K76" i="19"/>
  <c r="K66" i="19"/>
  <c r="K72" i="19"/>
  <c r="M70" i="19"/>
  <c r="M11" i="19" s="1"/>
  <c r="L79" i="19"/>
  <c r="L85" i="19"/>
  <c r="K82" i="19"/>
  <c r="M76" i="19"/>
  <c r="M17" i="19" s="1"/>
  <c r="L74" i="19"/>
  <c r="K93" i="19"/>
  <c r="L73" i="19"/>
  <c r="M93" i="19"/>
  <c r="M34" i="19" s="1"/>
  <c r="K81" i="19"/>
  <c r="L89" i="19"/>
  <c r="M84" i="19"/>
  <c r="M25" i="19" s="1"/>
  <c r="L69" i="19"/>
  <c r="K71" i="19"/>
  <c r="L66" i="19"/>
  <c r="M98" i="19"/>
  <c r="M39" i="19" s="1"/>
  <c r="M69" i="19"/>
  <c r="M10" i="19" s="1"/>
  <c r="M88" i="19"/>
  <c r="M29" i="19" s="1"/>
  <c r="M89" i="19"/>
  <c r="M30" i="19" s="1"/>
  <c r="K73" i="19"/>
  <c r="L94" i="19"/>
  <c r="K77" i="19"/>
  <c r="L88" i="19"/>
  <c r="M74" i="19"/>
  <c r="M15" i="19" s="1"/>
  <c r="M96" i="19"/>
  <c r="M37" i="19" s="1"/>
  <c r="M36" i="19"/>
  <c r="K78" i="19"/>
  <c r="L71" i="19"/>
  <c r="L80" i="19"/>
  <c r="K67" i="19"/>
  <c r="K87" i="19"/>
  <c r="L76" i="19"/>
  <c r="L91" i="19"/>
  <c r="L81" i="19"/>
  <c r="K97" i="19"/>
  <c r="L87" i="19"/>
  <c r="L72" i="19"/>
  <c r="L98" i="19"/>
  <c r="K90" i="19"/>
  <c r="K83" i="19"/>
  <c r="L96" i="19"/>
  <c r="M75" i="19"/>
  <c r="M16" i="19" s="1"/>
  <c r="M66" i="19"/>
  <c r="M7" i="19" s="1"/>
  <c r="K91" i="19"/>
  <c r="K88" i="19"/>
  <c r="M94" i="19"/>
  <c r="M35" i="19" s="1"/>
  <c r="M97" i="19"/>
  <c r="M38" i="19" s="1"/>
  <c r="K68" i="19"/>
  <c r="L97" i="19"/>
  <c r="L93" i="19"/>
  <c r="L90" i="19"/>
  <c r="M79" i="19"/>
  <c r="M20" i="19" s="1"/>
  <c r="L68" i="19"/>
  <c r="P385" i="5"/>
  <c r="P429" i="5"/>
  <c r="P464" i="5" s="1"/>
  <c r="O385" i="5"/>
  <c r="O429" i="5"/>
  <c r="O464" i="5" s="1"/>
  <c r="Q429" i="5"/>
  <c r="Q464" i="5" s="1"/>
  <c r="Q385" i="5"/>
  <c r="M23" i="19"/>
  <c r="J322" i="19"/>
  <c r="J53" i="19" s="1"/>
  <c r="I322" i="19"/>
  <c r="I53" i="19" s="1"/>
  <c r="F322" i="19"/>
  <c r="F53" i="19" s="1"/>
  <c r="L322" i="19"/>
  <c r="L53" i="19" s="1"/>
  <c r="H322" i="19"/>
  <c r="H53" i="19" s="1"/>
  <c r="K322" i="19"/>
  <c r="K53" i="19" s="1"/>
  <c r="M322" i="19"/>
  <c r="M53" i="19" s="1"/>
  <c r="N428" i="5"/>
  <c r="N464" i="5" s="1"/>
  <c r="N385" i="5"/>
  <c r="N390" i="5"/>
  <c r="N347" i="5"/>
  <c r="M390" i="5"/>
  <c r="M347" i="5"/>
  <c r="M428" i="5"/>
  <c r="M464" i="5" s="1"/>
  <c r="M385" i="5"/>
  <c r="I385" i="5"/>
  <c r="M617" i="4"/>
  <c r="M653" i="4" s="1"/>
  <c r="M536" i="4"/>
  <c r="N541" i="4"/>
  <c r="N460" i="4"/>
  <c r="N579" i="4"/>
  <c r="N615" i="4" s="1"/>
  <c r="N498" i="4"/>
  <c r="M541" i="4"/>
  <c r="M579" i="4"/>
  <c r="M615" i="4" s="1"/>
  <c r="M498" i="4"/>
  <c r="N617" i="4"/>
  <c r="N653" i="4" s="1"/>
  <c r="N536" i="4"/>
  <c r="K536" i="4"/>
  <c r="E653" i="4"/>
  <c r="L385" i="5"/>
  <c r="H385" i="5"/>
  <c r="D385" i="5"/>
  <c r="L464" i="5"/>
  <c r="K385" i="5"/>
  <c r="G385" i="5"/>
  <c r="E385" i="5"/>
  <c r="J385" i="5"/>
  <c r="F385" i="5"/>
  <c r="J464" i="5"/>
  <c r="G653" i="4"/>
  <c r="D653" i="4"/>
  <c r="F653" i="4"/>
  <c r="I653" i="4"/>
  <c r="J536" i="4"/>
  <c r="L536" i="4"/>
  <c r="G536" i="4"/>
  <c r="F536" i="4"/>
  <c r="D536" i="4"/>
  <c r="I536" i="4"/>
  <c r="E536" i="4"/>
  <c r="H536" i="4"/>
  <c r="K653" i="4"/>
  <c r="J653" i="4"/>
  <c r="H653" i="4"/>
  <c r="L653" i="4"/>
  <c r="K464" i="5"/>
  <c r="G464" i="5"/>
  <c r="F464" i="5"/>
  <c r="I464" i="5"/>
  <c r="H464" i="5"/>
  <c r="D464" i="5"/>
  <c r="E464" i="5"/>
  <c r="H390" i="5"/>
  <c r="G101" i="19" s="1"/>
  <c r="H347" i="5"/>
  <c r="J390" i="5"/>
  <c r="I101" i="19" s="1"/>
  <c r="J347" i="5"/>
  <c r="E390" i="5"/>
  <c r="D101" i="19" s="1"/>
  <c r="E347" i="5"/>
  <c r="G390" i="5"/>
  <c r="F101" i="19" s="1"/>
  <c r="G347" i="5"/>
  <c r="L390" i="5"/>
  <c r="K101" i="19" s="1"/>
  <c r="L347" i="5"/>
  <c r="D390" i="5"/>
  <c r="D347" i="5"/>
  <c r="K390" i="5"/>
  <c r="J101" i="19" s="1"/>
  <c r="K347" i="5"/>
  <c r="F390" i="5"/>
  <c r="E101" i="19" s="1"/>
  <c r="F347" i="5"/>
  <c r="I390" i="5"/>
  <c r="H101" i="19" s="1"/>
  <c r="I347" i="5"/>
  <c r="I579" i="4"/>
  <c r="K579" i="4"/>
  <c r="J579" i="4"/>
  <c r="L579" i="4"/>
  <c r="F579" i="4"/>
  <c r="F615" i="4" s="1"/>
  <c r="F498" i="4"/>
  <c r="G579" i="4"/>
  <c r="D579" i="4"/>
  <c r="D615" i="4" s="1"/>
  <c r="D498" i="4"/>
  <c r="H579" i="4"/>
  <c r="E579" i="4"/>
  <c r="E615" i="4" s="1"/>
  <c r="E498" i="4"/>
  <c r="L541" i="4"/>
  <c r="H541" i="4"/>
  <c r="I541" i="4"/>
  <c r="K541" i="4"/>
  <c r="F541" i="4"/>
  <c r="D541" i="4"/>
  <c r="J541" i="4"/>
  <c r="I64" i="19" s="1"/>
  <c r="E541" i="4"/>
  <c r="G541" i="4"/>
  <c r="K211" i="19"/>
  <c r="K50" i="19" s="1"/>
  <c r="J211" i="19"/>
  <c r="J50" i="19" s="1"/>
  <c r="N102" i="19" l="1"/>
  <c r="C248" i="19"/>
  <c r="C51" i="19" s="1"/>
  <c r="K248" i="19"/>
  <c r="K51" i="19" s="1"/>
  <c r="F174" i="19"/>
  <c r="F49" i="19" s="1"/>
  <c r="G174" i="19"/>
  <c r="G49" i="19" s="1"/>
  <c r="H174" i="19"/>
  <c r="H49" i="19" s="1"/>
  <c r="J174" i="19"/>
  <c r="J49" i="19" s="1"/>
  <c r="C174" i="19"/>
  <c r="C49" i="19" s="1"/>
  <c r="D174" i="19"/>
  <c r="D49" i="19" s="1"/>
  <c r="D64" i="19"/>
  <c r="E64" i="19"/>
  <c r="H64" i="19"/>
  <c r="G64" i="19"/>
  <c r="K64" i="19"/>
  <c r="M101" i="19"/>
  <c r="M100" i="19" s="1"/>
  <c r="M47" i="19" s="1"/>
  <c r="O102" i="19"/>
  <c r="P102" i="19"/>
  <c r="L101" i="19"/>
  <c r="L100" i="19" s="1"/>
  <c r="L47" i="19" s="1"/>
  <c r="L64" i="19"/>
  <c r="M64" i="19"/>
  <c r="J64" i="19"/>
  <c r="F64" i="19"/>
  <c r="C64" i="19"/>
  <c r="N426" i="5"/>
  <c r="M426" i="5"/>
  <c r="N577" i="4"/>
  <c r="F426" i="5"/>
  <c r="C101" i="19"/>
  <c r="D426" i="5"/>
  <c r="G426" i="5"/>
  <c r="J426" i="5"/>
  <c r="I426" i="5"/>
  <c r="K426" i="5"/>
  <c r="L426" i="5"/>
  <c r="E426" i="5"/>
  <c r="H426" i="5"/>
  <c r="I174" i="19" l="1"/>
  <c r="I49" i="19" s="1"/>
  <c r="E174" i="19"/>
  <c r="E49" i="19" s="1"/>
  <c r="K174" i="19"/>
  <c r="K49" i="19" s="1"/>
  <c r="N6" i="19"/>
  <c r="N41" i="19" s="1"/>
  <c r="N100" i="19"/>
  <c r="P6" i="19"/>
  <c r="P41" i="19" s="1"/>
  <c r="P100" i="19"/>
  <c r="O6" i="19"/>
  <c r="O41" i="19" s="1"/>
  <c r="O100" i="19"/>
  <c r="M5" i="19"/>
  <c r="M41" i="19" s="1"/>
  <c r="M63" i="19"/>
  <c r="M470" i="19" s="1"/>
  <c r="D92" i="15"/>
  <c r="D96" i="15"/>
  <c r="D85" i="15"/>
  <c r="D91" i="15"/>
  <c r="D95" i="15"/>
  <c r="D94" i="15"/>
  <c r="D99" i="15"/>
  <c r="D74" i="15"/>
  <c r="D90" i="15"/>
  <c r="D97" i="15"/>
  <c r="D88" i="15"/>
  <c r="D87" i="15"/>
  <c r="D72" i="15"/>
  <c r="D75" i="15"/>
  <c r="D77" i="15"/>
  <c r="D79" i="15"/>
  <c r="D82" i="15"/>
  <c r="D66" i="15"/>
  <c r="D76" i="15"/>
  <c r="D68" i="15"/>
  <c r="D89" i="15"/>
  <c r="D67" i="15"/>
  <c r="D70" i="15"/>
  <c r="D81" i="15"/>
  <c r="D80" i="15"/>
  <c r="D86" i="15"/>
  <c r="D69" i="15"/>
  <c r="D93" i="15"/>
  <c r="D71" i="15"/>
  <c r="D100" i="15"/>
  <c r="D83" i="15"/>
  <c r="D78" i="15"/>
  <c r="D98" i="15"/>
  <c r="D84" i="15"/>
  <c r="D73" i="15"/>
  <c r="D169" i="15" l="1"/>
  <c r="D214" i="15" s="1"/>
  <c r="D255" i="15" s="1"/>
  <c r="D186" i="15"/>
  <c r="D231" i="15" s="1"/>
  <c r="D272" i="15" s="1"/>
  <c r="C395" i="19" s="1"/>
  <c r="D153" i="15"/>
  <c r="D198" i="15" s="1"/>
  <c r="D239" i="15" s="1"/>
  <c r="D161" i="15"/>
  <c r="D206" i="15" s="1"/>
  <c r="D247" i="15" s="1"/>
  <c r="C370" i="19" s="1"/>
  <c r="D180" i="15"/>
  <c r="D225" i="15" s="1"/>
  <c r="D266" i="15" s="1"/>
  <c r="D175" i="15"/>
  <c r="D220" i="15" s="1"/>
  <c r="D261" i="15" s="1"/>
  <c r="D158" i="15"/>
  <c r="D203" i="15" s="1"/>
  <c r="D244" i="15" s="1"/>
  <c r="D181" i="15"/>
  <c r="D226" i="15" s="1"/>
  <c r="D267" i="15" s="1"/>
  <c r="D163" i="15"/>
  <c r="D208" i="15" s="1"/>
  <c r="D249" i="15" s="1"/>
  <c r="D154" i="15"/>
  <c r="D199" i="15" s="1"/>
  <c r="D240" i="15" s="1"/>
  <c r="D173" i="15"/>
  <c r="D218" i="15" s="1"/>
  <c r="D259" i="15" s="1"/>
  <c r="D177" i="15"/>
  <c r="D222" i="15" s="1"/>
  <c r="D263" i="15" s="1"/>
  <c r="D157" i="15"/>
  <c r="D202" i="15" s="1"/>
  <c r="D243" i="15" s="1"/>
  <c r="C366" i="19" s="1"/>
  <c r="D159" i="15"/>
  <c r="D204" i="15" s="1"/>
  <c r="D245" i="15" s="1"/>
  <c r="D155" i="15"/>
  <c r="D200" i="15" s="1"/>
  <c r="D241" i="15" s="1"/>
  <c r="D162" i="15"/>
  <c r="D207" i="15" s="1"/>
  <c r="D248" i="15" s="1"/>
  <c r="D174" i="15"/>
  <c r="D219" i="15" s="1"/>
  <c r="D260" i="15" s="1"/>
  <c r="D171" i="15"/>
  <c r="D216" i="15" s="1"/>
  <c r="D257" i="15" s="1"/>
  <c r="C380" i="19" s="1"/>
  <c r="D185" i="15"/>
  <c r="D230" i="15" s="1"/>
  <c r="D271" i="15" s="1"/>
  <c r="D179" i="15"/>
  <c r="D224" i="15" s="1"/>
  <c r="D265" i="15" s="1"/>
  <c r="D170" i="15"/>
  <c r="D215" i="15" s="1"/>
  <c r="D256" i="15" s="1"/>
  <c r="D172" i="15"/>
  <c r="D217" i="15" s="1"/>
  <c r="D258" i="15" s="1"/>
  <c r="D152" i="15"/>
  <c r="D197" i="15" s="1"/>
  <c r="D238" i="15" s="1"/>
  <c r="C361" i="19" s="1"/>
  <c r="D183" i="15"/>
  <c r="D228" i="15" s="1"/>
  <c r="D269" i="15" s="1"/>
  <c r="D182" i="15"/>
  <c r="D227" i="15" s="1"/>
  <c r="D268" i="15" s="1"/>
  <c r="C391" i="19" s="1"/>
  <c r="D184" i="15"/>
  <c r="D229" i="15" s="1"/>
  <c r="D270" i="15" s="1"/>
  <c r="D166" i="15"/>
  <c r="D211" i="15" s="1"/>
  <c r="D252" i="15" s="1"/>
  <c r="C375" i="19" s="1"/>
  <c r="D168" i="15"/>
  <c r="D213" i="15" s="1"/>
  <c r="D254" i="15" s="1"/>
  <c r="D176" i="15"/>
  <c r="D221" i="15" s="1"/>
  <c r="D262" i="15" s="1"/>
  <c r="C385" i="19" s="1"/>
  <c r="D178" i="15"/>
  <c r="D223" i="15" s="1"/>
  <c r="D264" i="15" s="1"/>
  <c r="D156" i="15"/>
  <c r="D201" i="15" s="1"/>
  <c r="D242" i="15" s="1"/>
  <c r="D164" i="15"/>
  <c r="D209" i="15" s="1"/>
  <c r="D250" i="15" s="1"/>
  <c r="D167" i="15"/>
  <c r="D212" i="15" s="1"/>
  <c r="D253" i="15" s="1"/>
  <c r="C376" i="19" s="1"/>
  <c r="D165" i="15"/>
  <c r="D210" i="15" s="1"/>
  <c r="D251" i="15" s="1"/>
  <c r="D160" i="15"/>
  <c r="D205" i="15" s="1"/>
  <c r="D246" i="15" s="1"/>
  <c r="P47" i="19"/>
  <c r="P57" i="19" s="1"/>
  <c r="P470" i="19"/>
  <c r="N47" i="19"/>
  <c r="N57" i="19" s="1"/>
  <c r="N470" i="19"/>
  <c r="O47" i="19"/>
  <c r="O57" i="19" s="1"/>
  <c r="O470" i="19"/>
  <c r="M46" i="19"/>
  <c r="M57" i="19" s="1"/>
  <c r="D56" i="15"/>
  <c r="D65" i="15"/>
  <c r="D151" i="15" s="1"/>
  <c r="C22" i="19" l="1"/>
  <c r="C377" i="19"/>
  <c r="C373" i="19"/>
  <c r="C18" i="19" s="1"/>
  <c r="C371" i="19"/>
  <c r="C16" i="19" s="1"/>
  <c r="C10" i="19"/>
  <c r="C365" i="19"/>
  <c r="C9" i="19"/>
  <c r="C364" i="19"/>
  <c r="C387" i="19"/>
  <c r="C32" i="19" s="1"/>
  <c r="C381" i="19"/>
  <c r="C26" i="19" s="1"/>
  <c r="C13" i="19"/>
  <c r="C368" i="19"/>
  <c r="C29" i="19"/>
  <c r="C384" i="19"/>
  <c r="C392" i="19"/>
  <c r="C37" i="19" s="1"/>
  <c r="C390" i="19"/>
  <c r="C35" i="19" s="1"/>
  <c r="C12" i="19"/>
  <c r="C367" i="19"/>
  <c r="C24" i="19"/>
  <c r="C379" i="19"/>
  <c r="C389" i="19"/>
  <c r="C34" i="19" s="1"/>
  <c r="C388" i="19"/>
  <c r="C33" i="19" s="1"/>
  <c r="C31" i="19"/>
  <c r="C386" i="19"/>
  <c r="C14" i="19"/>
  <c r="C369" i="19"/>
  <c r="C394" i="19"/>
  <c r="C39" i="19" s="1"/>
  <c r="C362" i="19"/>
  <c r="C7" i="19" s="1"/>
  <c r="C19" i="19"/>
  <c r="C374" i="19"/>
  <c r="C38" i="19"/>
  <c r="C393" i="19"/>
  <c r="C363" i="19"/>
  <c r="C8" i="19" s="1"/>
  <c r="C382" i="19"/>
  <c r="C27" i="19" s="1"/>
  <c r="C28" i="19"/>
  <c r="C383" i="19"/>
  <c r="C17" i="19"/>
  <c r="C372" i="19"/>
  <c r="C378" i="19"/>
  <c r="C23" i="19" s="1"/>
  <c r="F100" i="19"/>
  <c r="F47" i="19" s="1"/>
  <c r="K100" i="19"/>
  <c r="K47" i="19" s="1"/>
  <c r="I100" i="19"/>
  <c r="I47" i="19" s="1"/>
  <c r="D101" i="15"/>
  <c r="D196" i="15"/>
  <c r="G100" i="19" l="1"/>
  <c r="G47" i="19" s="1"/>
  <c r="H100" i="19"/>
  <c r="H47" i="19" s="1"/>
  <c r="E100" i="19"/>
  <c r="E47" i="19" s="1"/>
  <c r="J100" i="19"/>
  <c r="J47" i="19" s="1"/>
  <c r="C100" i="19"/>
  <c r="C47" i="19" s="1"/>
  <c r="D100" i="19"/>
  <c r="D47" i="19" s="1"/>
  <c r="D237" i="15"/>
  <c r="D187" i="15"/>
  <c r="D232" i="15" l="1"/>
  <c r="E56" i="15"/>
  <c r="I56" i="15"/>
  <c r="H56" i="15"/>
  <c r="F56" i="15"/>
  <c r="F65" i="15"/>
  <c r="H99" i="15"/>
  <c r="E65" i="15"/>
  <c r="E151" i="15" s="1"/>
  <c r="I65" i="15"/>
  <c r="I151" i="15" s="1"/>
  <c r="F74" i="15"/>
  <c r="G56" i="15"/>
  <c r="F70" i="15"/>
  <c r="E89" i="15"/>
  <c r="J71" i="15"/>
  <c r="I86" i="15"/>
  <c r="H74" i="15"/>
  <c r="H72" i="15"/>
  <c r="E91" i="15"/>
  <c r="F91" i="15"/>
  <c r="E77" i="15"/>
  <c r="I79" i="15"/>
  <c r="J70" i="15"/>
  <c r="J91" i="15"/>
  <c r="F67" i="15"/>
  <c r="J80" i="15"/>
  <c r="E93" i="15"/>
  <c r="J96" i="15"/>
  <c r="E94" i="15"/>
  <c r="F79" i="15"/>
  <c r="H79" i="15"/>
  <c r="I71" i="15"/>
  <c r="F97" i="15"/>
  <c r="J97" i="15"/>
  <c r="I98" i="15"/>
  <c r="I82" i="15"/>
  <c r="J88" i="15"/>
  <c r="E97" i="15"/>
  <c r="G74" i="15"/>
  <c r="H68" i="15"/>
  <c r="E84" i="15"/>
  <c r="F98" i="15"/>
  <c r="I99" i="15"/>
  <c r="E80" i="15"/>
  <c r="I91" i="15"/>
  <c r="E79" i="15"/>
  <c r="I94" i="15"/>
  <c r="J89" i="15"/>
  <c r="H71" i="15"/>
  <c r="E96" i="15"/>
  <c r="I83" i="15"/>
  <c r="F73" i="15"/>
  <c r="F69" i="15"/>
  <c r="E71" i="15"/>
  <c r="I88" i="15"/>
  <c r="J82" i="15"/>
  <c r="G90" i="15"/>
  <c r="F75" i="15"/>
  <c r="J78" i="15"/>
  <c r="G70" i="15"/>
  <c r="I69" i="15"/>
  <c r="H97" i="15"/>
  <c r="G89" i="15"/>
  <c r="G73" i="15"/>
  <c r="E86" i="15"/>
  <c r="J56" i="15"/>
  <c r="J65" i="15"/>
  <c r="J151" i="15" s="1"/>
  <c r="F94" i="15"/>
  <c r="G98" i="15"/>
  <c r="E99" i="15"/>
  <c r="H93" i="15"/>
  <c r="F93" i="15"/>
  <c r="G85" i="15"/>
  <c r="G76" i="15"/>
  <c r="I89" i="15"/>
  <c r="F100" i="15"/>
  <c r="E74" i="15"/>
  <c r="F83" i="15"/>
  <c r="J79" i="15"/>
  <c r="F85" i="15"/>
  <c r="I78" i="15"/>
  <c r="H92" i="15"/>
  <c r="I85" i="15"/>
  <c r="H85" i="15"/>
  <c r="E69" i="15"/>
  <c r="F82" i="15"/>
  <c r="H87" i="15"/>
  <c r="I96" i="15"/>
  <c r="J100" i="15"/>
  <c r="F99" i="15"/>
  <c r="J66" i="15"/>
  <c r="J99" i="15"/>
  <c r="J76" i="15"/>
  <c r="H88" i="15"/>
  <c r="J72" i="15"/>
  <c r="H76" i="15"/>
  <c r="G86" i="15"/>
  <c r="G94" i="15"/>
  <c r="H100" i="15"/>
  <c r="E67" i="15"/>
  <c r="H65" i="15"/>
  <c r="E83" i="15"/>
  <c r="G77" i="15"/>
  <c r="F84" i="15"/>
  <c r="E100" i="15"/>
  <c r="G81" i="15"/>
  <c r="J84" i="15"/>
  <c r="I100" i="15"/>
  <c r="H89" i="15"/>
  <c r="J77" i="15"/>
  <c r="J95" i="15"/>
  <c r="G93" i="15"/>
  <c r="H82" i="15"/>
  <c r="H77" i="15"/>
  <c r="E98" i="15"/>
  <c r="J74" i="15"/>
  <c r="I80" i="15"/>
  <c r="E88" i="15"/>
  <c r="H66" i="15"/>
  <c r="E70" i="15"/>
  <c r="I70" i="15"/>
  <c r="J68" i="15"/>
  <c r="F80" i="15"/>
  <c r="F66" i="15"/>
  <c r="F152" i="15" s="1"/>
  <c r="G97" i="15"/>
  <c r="I93" i="15"/>
  <c r="J92" i="15"/>
  <c r="G96" i="15"/>
  <c r="G92" i="15"/>
  <c r="J85" i="15"/>
  <c r="G78" i="15"/>
  <c r="G72" i="15"/>
  <c r="F76" i="15"/>
  <c r="G88" i="15"/>
  <c r="I66" i="15"/>
  <c r="J73" i="15"/>
  <c r="H69" i="15"/>
  <c r="I81" i="15"/>
  <c r="G91" i="15"/>
  <c r="G82" i="15"/>
  <c r="H86" i="15"/>
  <c r="E75" i="15"/>
  <c r="I68" i="15"/>
  <c r="G100" i="15"/>
  <c r="F72" i="15"/>
  <c r="G75" i="15"/>
  <c r="G95" i="15"/>
  <c r="F68" i="15"/>
  <c r="I95" i="15"/>
  <c r="J98" i="15"/>
  <c r="H81" i="15"/>
  <c r="J93" i="15"/>
  <c r="E82" i="15"/>
  <c r="J69" i="15"/>
  <c r="E85" i="15"/>
  <c r="G67" i="15"/>
  <c r="H98" i="15"/>
  <c r="E95" i="15"/>
  <c r="E72" i="15"/>
  <c r="E66" i="15"/>
  <c r="E68" i="15"/>
  <c r="H80" i="15"/>
  <c r="E81" i="15"/>
  <c r="F96" i="15"/>
  <c r="G87" i="15"/>
  <c r="G79" i="15"/>
  <c r="J67" i="15"/>
  <c r="F78" i="15"/>
  <c r="H78" i="15"/>
  <c r="H70" i="15"/>
  <c r="H84" i="15"/>
  <c r="I67" i="15"/>
  <c r="G83" i="15"/>
  <c r="I74" i="15"/>
  <c r="G80" i="15"/>
  <c r="E78" i="15"/>
  <c r="F92" i="15"/>
  <c r="I97" i="15"/>
  <c r="F81" i="15"/>
  <c r="J83" i="15"/>
  <c r="I92" i="15"/>
  <c r="F88" i="15"/>
  <c r="H91" i="15"/>
  <c r="F90" i="15"/>
  <c r="J81" i="15"/>
  <c r="G99" i="15"/>
  <c r="F87" i="15"/>
  <c r="I77" i="15"/>
  <c r="I75" i="15"/>
  <c r="H75" i="15"/>
  <c r="I84" i="15"/>
  <c r="E76" i="15"/>
  <c r="F71" i="15"/>
  <c r="G66" i="15"/>
  <c r="E87" i="15"/>
  <c r="E73" i="15"/>
  <c r="F95" i="15"/>
  <c r="I73" i="15"/>
  <c r="J87" i="15"/>
  <c r="H94" i="15"/>
  <c r="H90" i="15"/>
  <c r="G65" i="15"/>
  <c r="J94" i="15"/>
  <c r="I72" i="15"/>
  <c r="H95" i="15"/>
  <c r="I76" i="15"/>
  <c r="G84" i="15"/>
  <c r="I87" i="15"/>
  <c r="H67" i="15"/>
  <c r="H73" i="15"/>
  <c r="F77" i="15"/>
  <c r="E90" i="15"/>
  <c r="G71" i="15"/>
  <c r="H96" i="15"/>
  <c r="H83" i="15"/>
  <c r="J75" i="15"/>
  <c r="F89" i="15"/>
  <c r="G68" i="15"/>
  <c r="J90" i="15"/>
  <c r="E92" i="15"/>
  <c r="J86" i="15"/>
  <c r="F86" i="15"/>
  <c r="G69" i="15"/>
  <c r="I90" i="15"/>
  <c r="J167" i="15" l="1"/>
  <c r="J212" i="15" s="1"/>
  <c r="J253" i="15" s="1"/>
  <c r="I376" i="19" s="1"/>
  <c r="G178" i="15"/>
  <c r="G223" i="15" s="1"/>
  <c r="G264" i="15" s="1"/>
  <c r="I164" i="15"/>
  <c r="I209" i="15" s="1"/>
  <c r="I250" i="15" s="1"/>
  <c r="E170" i="15"/>
  <c r="E215" i="15" s="1"/>
  <c r="E256" i="15" s="1"/>
  <c r="J161" i="15"/>
  <c r="J206" i="15" s="1"/>
  <c r="J247" i="15" s="1"/>
  <c r="I370" i="19" s="1"/>
  <c r="I173" i="15"/>
  <c r="I218" i="15" s="1"/>
  <c r="I259" i="15" s="1"/>
  <c r="H180" i="15"/>
  <c r="H225" i="15" s="1"/>
  <c r="H266" i="15" s="1"/>
  <c r="E162" i="15"/>
  <c r="E207" i="15" s="1"/>
  <c r="E248" i="15" s="1"/>
  <c r="F176" i="15"/>
  <c r="F221" i="15" s="1"/>
  <c r="F262" i="15" s="1"/>
  <c r="E385" i="19" s="1"/>
  <c r="E164" i="15"/>
  <c r="E209" i="15" s="1"/>
  <c r="E250" i="15" s="1"/>
  <c r="F164" i="15"/>
  <c r="F209" i="15" s="1"/>
  <c r="F250" i="15" s="1"/>
  <c r="E152" i="15"/>
  <c r="E197" i="15" s="1"/>
  <c r="E238" i="15" s="1"/>
  <c r="D361" i="19" s="1"/>
  <c r="J179" i="15"/>
  <c r="J224" i="15" s="1"/>
  <c r="J265" i="15" s="1"/>
  <c r="G186" i="15"/>
  <c r="G231" i="15" s="1"/>
  <c r="G272" i="15" s="1"/>
  <c r="F395" i="19" s="1"/>
  <c r="J159" i="15"/>
  <c r="J204" i="15" s="1"/>
  <c r="J245" i="15" s="1"/>
  <c r="G182" i="15"/>
  <c r="G227" i="15" s="1"/>
  <c r="G268" i="15" s="1"/>
  <c r="F391" i="19" s="1"/>
  <c r="E156" i="15"/>
  <c r="E201" i="15" s="1"/>
  <c r="E242" i="15" s="1"/>
  <c r="G179" i="15"/>
  <c r="G224" i="15" s="1"/>
  <c r="G265" i="15" s="1"/>
  <c r="F170" i="15"/>
  <c r="F215" i="15" s="1"/>
  <c r="F256" i="15" s="1"/>
  <c r="H162" i="15"/>
  <c r="H207" i="15" s="1"/>
  <c r="H248" i="15" s="1"/>
  <c r="G371" i="19" s="1"/>
  <c r="I182" i="15"/>
  <c r="I227" i="15" s="1"/>
  <c r="I268" i="15" s="1"/>
  <c r="H391" i="19" s="1"/>
  <c r="F171" i="15"/>
  <c r="F216" i="15" s="1"/>
  <c r="F257" i="15" s="1"/>
  <c r="E380" i="19" s="1"/>
  <c r="F179" i="15"/>
  <c r="F224" i="15" s="1"/>
  <c r="F265" i="15" s="1"/>
  <c r="G159" i="15"/>
  <c r="G204" i="15" s="1"/>
  <c r="G245" i="15" s="1"/>
  <c r="J168" i="15"/>
  <c r="J213" i="15" s="1"/>
  <c r="J254" i="15" s="1"/>
  <c r="J175" i="15"/>
  <c r="J220" i="15" s="1"/>
  <c r="J261" i="15" s="1"/>
  <c r="H154" i="15"/>
  <c r="H199" i="15" s="1"/>
  <c r="H240" i="15" s="1"/>
  <c r="I157" i="15"/>
  <c r="I202" i="15" s="1"/>
  <c r="I243" i="15" s="1"/>
  <c r="H366" i="19" s="1"/>
  <c r="J177" i="15"/>
  <c r="J222" i="15" s="1"/>
  <c r="J263" i="15" s="1"/>
  <c r="I172" i="15"/>
  <c r="I217" i="15" s="1"/>
  <c r="I258" i="15" s="1"/>
  <c r="H185" i="15"/>
  <c r="H230" i="15" s="1"/>
  <c r="H271" i="15" s="1"/>
  <c r="F158" i="15"/>
  <c r="F203" i="15" s="1"/>
  <c r="F244" i="15" s="1"/>
  <c r="H169" i="15"/>
  <c r="H214" i="15" s="1"/>
  <c r="H255" i="15" s="1"/>
  <c r="G170" i="15"/>
  <c r="G215" i="15" s="1"/>
  <c r="G256" i="15" s="1"/>
  <c r="J173" i="15"/>
  <c r="J218" i="15" s="1"/>
  <c r="J259" i="15" s="1"/>
  <c r="I170" i="15"/>
  <c r="I215" i="15" s="1"/>
  <c r="I256" i="15" s="1"/>
  <c r="H177" i="15"/>
  <c r="H222" i="15" s="1"/>
  <c r="H263" i="15" s="1"/>
  <c r="G166" i="15"/>
  <c r="G211" i="15" s="1"/>
  <c r="G252" i="15" s="1"/>
  <c r="F375" i="19" s="1"/>
  <c r="J153" i="15"/>
  <c r="J198" i="15" s="1"/>
  <c r="J239" i="15" s="1"/>
  <c r="E158" i="15"/>
  <c r="E203" i="15" s="1"/>
  <c r="E244" i="15" s="1"/>
  <c r="H167" i="15"/>
  <c r="H212" i="15" s="1"/>
  <c r="H253" i="15" s="1"/>
  <c r="G376" i="19" s="1"/>
  <c r="I154" i="15"/>
  <c r="I199" i="15" s="1"/>
  <c r="I240" i="15" s="1"/>
  <c r="I152" i="15"/>
  <c r="I197" i="15" s="1"/>
  <c r="J178" i="15"/>
  <c r="J223" i="15" s="1"/>
  <c r="J264" i="15" s="1"/>
  <c r="H152" i="15"/>
  <c r="H197" i="15" s="1"/>
  <c r="H238" i="15" s="1"/>
  <c r="G361" i="19" s="1"/>
  <c r="J181" i="15"/>
  <c r="J226" i="15" s="1"/>
  <c r="J267" i="15" s="1"/>
  <c r="I390" i="19" s="1"/>
  <c r="G163" i="15"/>
  <c r="G208" i="15" s="1"/>
  <c r="G249" i="15" s="1"/>
  <c r="J158" i="15"/>
  <c r="J203" i="15" s="1"/>
  <c r="J244" i="15" s="1"/>
  <c r="H173" i="15"/>
  <c r="H218" i="15" s="1"/>
  <c r="H259" i="15" s="1"/>
  <c r="J165" i="15"/>
  <c r="J210" i="15" s="1"/>
  <c r="J251" i="15" s="1"/>
  <c r="H179" i="15"/>
  <c r="H224" i="15" s="1"/>
  <c r="H265" i="15" s="1"/>
  <c r="G175" i="15"/>
  <c r="G220" i="15" s="1"/>
  <c r="G261" i="15" s="1"/>
  <c r="I174" i="15"/>
  <c r="I219" i="15" s="1"/>
  <c r="I260" i="15" s="1"/>
  <c r="I180" i="15"/>
  <c r="I225" i="15" s="1"/>
  <c r="I266" i="15" s="1"/>
  <c r="G160" i="15"/>
  <c r="G205" i="15" s="1"/>
  <c r="G246" i="15" s="1"/>
  <c r="H165" i="15"/>
  <c r="H210" i="15" s="1"/>
  <c r="H251" i="15" s="1"/>
  <c r="J156" i="15"/>
  <c r="J201" i="15" s="1"/>
  <c r="J242" i="15" s="1"/>
  <c r="J157" i="15"/>
  <c r="J202" i="15" s="1"/>
  <c r="J243" i="15" s="1"/>
  <c r="I366" i="19" s="1"/>
  <c r="F151" i="15"/>
  <c r="F196" i="15" s="1"/>
  <c r="F237" i="15" s="1"/>
  <c r="H153" i="15"/>
  <c r="H198" i="15" s="1"/>
  <c r="H239" i="15" s="1"/>
  <c r="H164" i="15"/>
  <c r="H209" i="15" s="1"/>
  <c r="H250" i="15" s="1"/>
  <c r="G172" i="15"/>
  <c r="G217" i="15" s="1"/>
  <c r="G258" i="15" s="1"/>
  <c r="F153" i="15"/>
  <c r="F198" i="15" s="1"/>
  <c r="F239" i="15" s="1"/>
  <c r="I176" i="15"/>
  <c r="I221" i="15" s="1"/>
  <c r="I262" i="15" s="1"/>
  <c r="H385" i="19" s="1"/>
  <c r="F172" i="15"/>
  <c r="F217" i="15" s="1"/>
  <c r="F258" i="15" s="1"/>
  <c r="H182" i="15"/>
  <c r="H227" i="15" s="1"/>
  <c r="H268" i="15" s="1"/>
  <c r="G391" i="19" s="1"/>
  <c r="I162" i="15"/>
  <c r="I207" i="15" s="1"/>
  <c r="I248" i="15" s="1"/>
  <c r="H371" i="19" s="1"/>
  <c r="I159" i="15"/>
  <c r="I204" i="15" s="1"/>
  <c r="I245" i="15" s="1"/>
  <c r="H161" i="15"/>
  <c r="H206" i="15" s="1"/>
  <c r="H247" i="15" s="1"/>
  <c r="G370" i="19" s="1"/>
  <c r="F174" i="15"/>
  <c r="F219" i="15" s="1"/>
  <c r="F260" i="15" s="1"/>
  <c r="I160" i="15"/>
  <c r="I205" i="15" s="1"/>
  <c r="I246" i="15" s="1"/>
  <c r="G165" i="15"/>
  <c r="G210" i="15" s="1"/>
  <c r="G251" i="15" s="1"/>
  <c r="E181" i="15"/>
  <c r="E226" i="15" s="1"/>
  <c r="E267" i="15" s="1"/>
  <c r="J184" i="15"/>
  <c r="J229" i="15" s="1"/>
  <c r="J270" i="15" s="1"/>
  <c r="E161" i="15"/>
  <c r="E206" i="15" s="1"/>
  <c r="E247" i="15" s="1"/>
  <c r="D370" i="19" s="1"/>
  <c r="G174" i="15"/>
  <c r="G219" i="15" s="1"/>
  <c r="G260" i="15" s="1"/>
  <c r="I179" i="15"/>
  <c r="I224" i="15" s="1"/>
  <c r="I265" i="15" s="1"/>
  <c r="E174" i="15"/>
  <c r="E219" i="15" s="1"/>
  <c r="E260" i="15" s="1"/>
  <c r="J163" i="15"/>
  <c r="J208" i="15" s="1"/>
  <c r="J249" i="15" s="1"/>
  <c r="E169" i="15"/>
  <c r="E214" i="15" s="1"/>
  <c r="E255" i="15" s="1"/>
  <c r="H174" i="15"/>
  <c r="H219" i="15" s="1"/>
  <c r="H260" i="15" s="1"/>
  <c r="F168" i="15"/>
  <c r="F213" i="15" s="1"/>
  <c r="F254" i="15" s="1"/>
  <c r="F169" i="15"/>
  <c r="F214" i="15" s="1"/>
  <c r="F255" i="15" s="1"/>
  <c r="E185" i="15"/>
  <c r="E230" i="15" s="1"/>
  <c r="E271" i="15" s="1"/>
  <c r="H183" i="15"/>
  <c r="H228" i="15" s="1"/>
  <c r="H269" i="15" s="1"/>
  <c r="E157" i="15"/>
  <c r="E202" i="15" s="1"/>
  <c r="E243" i="15" s="1"/>
  <c r="D366" i="19" s="1"/>
  <c r="E165" i="15"/>
  <c r="E210" i="15" s="1"/>
  <c r="E251" i="15" s="1"/>
  <c r="E183" i="15"/>
  <c r="E228" i="15" s="1"/>
  <c r="E269" i="15" s="1"/>
  <c r="F165" i="15"/>
  <c r="F210" i="15" s="1"/>
  <c r="F251" i="15" s="1"/>
  <c r="I165" i="15"/>
  <c r="I210" i="15" s="1"/>
  <c r="I251" i="15" s="1"/>
  <c r="E175" i="15"/>
  <c r="E220" i="15" s="1"/>
  <c r="E261" i="15" s="1"/>
  <c r="E154" i="15"/>
  <c r="E199" i="15" s="1"/>
  <c r="E240" i="15" s="1"/>
  <c r="E186" i="15"/>
  <c r="E231" i="15" s="1"/>
  <c r="E272" i="15" s="1"/>
  <c r="D395" i="19" s="1"/>
  <c r="H160" i="15"/>
  <c r="H205" i="15" s="1"/>
  <c r="H246" i="15" s="1"/>
  <c r="G155" i="15"/>
  <c r="G200" i="15" s="1"/>
  <c r="G241" i="15" s="1"/>
  <c r="J172" i="15"/>
  <c r="J217" i="15" s="1"/>
  <c r="J258" i="15" s="1"/>
  <c r="G157" i="15"/>
  <c r="G202" i="15" s="1"/>
  <c r="G243" i="15" s="1"/>
  <c r="F366" i="19" s="1"/>
  <c r="H181" i="15"/>
  <c r="H226" i="15" s="1"/>
  <c r="H267" i="15" s="1"/>
  <c r="G390" i="19" s="1"/>
  <c r="F181" i="15"/>
  <c r="F226" i="15" s="1"/>
  <c r="F267" i="15" s="1"/>
  <c r="I161" i="15"/>
  <c r="I206" i="15" s="1"/>
  <c r="I247" i="15" s="1"/>
  <c r="H370" i="19" s="1"/>
  <c r="I178" i="15"/>
  <c r="I223" i="15" s="1"/>
  <c r="I264" i="15" s="1"/>
  <c r="G169" i="15"/>
  <c r="G214" i="15" s="1"/>
  <c r="G255" i="15" s="1"/>
  <c r="G173" i="15"/>
  <c r="G218" i="15" s="1"/>
  <c r="G259" i="15" s="1"/>
  <c r="H184" i="15"/>
  <c r="H229" i="15" s="1"/>
  <c r="H270" i="15" s="1"/>
  <c r="I181" i="15"/>
  <c r="I226" i="15" s="1"/>
  <c r="I267" i="15" s="1"/>
  <c r="H390" i="19" s="1"/>
  <c r="H172" i="15"/>
  <c r="H217" i="15" s="1"/>
  <c r="H258" i="15" s="1"/>
  <c r="F162" i="15"/>
  <c r="F207" i="15" s="1"/>
  <c r="F248" i="15" s="1"/>
  <c r="G183" i="15"/>
  <c r="G228" i="15" s="1"/>
  <c r="G269" i="15" s="1"/>
  <c r="I166" i="15"/>
  <c r="I211" i="15" s="1"/>
  <c r="I252" i="15" s="1"/>
  <c r="H375" i="19" s="1"/>
  <c r="H175" i="15"/>
  <c r="H220" i="15" s="1"/>
  <c r="H261" i="15" s="1"/>
  <c r="H151" i="15"/>
  <c r="H196" i="15" s="1"/>
  <c r="J162" i="15"/>
  <c r="J207" i="15" s="1"/>
  <c r="J248" i="15" s="1"/>
  <c r="I371" i="19" s="1"/>
  <c r="E155" i="15"/>
  <c r="E200" i="15" s="1"/>
  <c r="E241" i="15" s="1"/>
  <c r="E160" i="15"/>
  <c r="E205" i="15" s="1"/>
  <c r="E246" i="15" s="1"/>
  <c r="G184" i="15"/>
  <c r="G229" i="15" s="1"/>
  <c r="G270" i="15" s="1"/>
  <c r="I155" i="15"/>
  <c r="I200" i="15" s="1"/>
  <c r="I241" i="15" s="1"/>
  <c r="F155" i="15"/>
  <c r="F200" i="15" s="1"/>
  <c r="F241" i="15" s="1"/>
  <c r="I177" i="15"/>
  <c r="I222" i="15" s="1"/>
  <c r="I263" i="15" s="1"/>
  <c r="J174" i="15"/>
  <c r="J219" i="15" s="1"/>
  <c r="J260" i="15" s="1"/>
  <c r="E180" i="15"/>
  <c r="E225" i="15" s="1"/>
  <c r="E266" i="15" s="1"/>
  <c r="E163" i="15"/>
  <c r="E208" i="15" s="1"/>
  <c r="E249" i="15" s="1"/>
  <c r="F156" i="15"/>
  <c r="F201" i="15" s="1"/>
  <c r="F242" i="15" s="1"/>
  <c r="F178" i="15"/>
  <c r="F223" i="15" s="1"/>
  <c r="F264" i="15" s="1"/>
  <c r="I156" i="15"/>
  <c r="I201" i="15" s="1"/>
  <c r="I242" i="15" s="1"/>
  <c r="G176" i="15"/>
  <c r="G221" i="15" s="1"/>
  <c r="G262" i="15" s="1"/>
  <c r="F385" i="19" s="1"/>
  <c r="E176" i="15"/>
  <c r="E221" i="15" s="1"/>
  <c r="E262" i="15" s="1"/>
  <c r="D385" i="19" s="1"/>
  <c r="E159" i="15"/>
  <c r="E204" i="15" s="1"/>
  <c r="E245" i="15" s="1"/>
  <c r="I163" i="15"/>
  <c r="I208" i="15" s="1"/>
  <c r="I249" i="15" s="1"/>
  <c r="J169" i="15"/>
  <c r="J214" i="15" s="1"/>
  <c r="J255" i="15" s="1"/>
  <c r="I153" i="15"/>
  <c r="I198" i="15" s="1"/>
  <c r="I239" i="15" s="1"/>
  <c r="F182" i="15"/>
  <c r="F227" i="15" s="1"/>
  <c r="F268" i="15" s="1"/>
  <c r="E391" i="19" s="1"/>
  <c r="G153" i="15"/>
  <c r="G198" i="15" s="1"/>
  <c r="G239" i="15" s="1"/>
  <c r="F154" i="15"/>
  <c r="F199" i="15" s="1"/>
  <c r="F240" i="15" s="1"/>
  <c r="G168" i="15"/>
  <c r="G213" i="15" s="1"/>
  <c r="G254" i="15" s="1"/>
  <c r="G158" i="15"/>
  <c r="G203" i="15" s="1"/>
  <c r="G244" i="15" s="1"/>
  <c r="J160" i="15"/>
  <c r="J205" i="15" s="1"/>
  <c r="J246" i="15" s="1"/>
  <c r="I186" i="15"/>
  <c r="I231" i="15" s="1"/>
  <c r="I272" i="15" s="1"/>
  <c r="H395" i="19" s="1"/>
  <c r="E153" i="15"/>
  <c r="E198" i="15" s="1"/>
  <c r="E239" i="15" s="1"/>
  <c r="J185" i="15"/>
  <c r="J230" i="15" s="1"/>
  <c r="J271" i="15" s="1"/>
  <c r="H171" i="15"/>
  <c r="H216" i="15" s="1"/>
  <c r="H257" i="15" s="1"/>
  <c r="G380" i="19" s="1"/>
  <c r="F186" i="15"/>
  <c r="F231" i="15" s="1"/>
  <c r="F272" i="15" s="1"/>
  <c r="E395" i="19" s="1"/>
  <c r="F180" i="15"/>
  <c r="F225" i="15" s="1"/>
  <c r="F266" i="15" s="1"/>
  <c r="G156" i="15"/>
  <c r="G201" i="15" s="1"/>
  <c r="G242" i="15" s="1"/>
  <c r="F159" i="15"/>
  <c r="F204" i="15" s="1"/>
  <c r="F245" i="15" s="1"/>
  <c r="E166" i="15"/>
  <c r="E211" i="15" s="1"/>
  <c r="E252" i="15" s="1"/>
  <c r="D375" i="19" s="1"/>
  <c r="I168" i="15"/>
  <c r="I213" i="15" s="1"/>
  <c r="I254" i="15" s="1"/>
  <c r="J182" i="15"/>
  <c r="J227" i="15" s="1"/>
  <c r="J268" i="15" s="1"/>
  <c r="I391" i="19" s="1"/>
  <c r="F177" i="15"/>
  <c r="F222" i="15" s="1"/>
  <c r="F263" i="15" s="1"/>
  <c r="H176" i="15"/>
  <c r="H221" i="15" s="1"/>
  <c r="H262" i="15" s="1"/>
  <c r="G385" i="19" s="1"/>
  <c r="E168" i="15"/>
  <c r="E213" i="15" s="1"/>
  <c r="E254" i="15" s="1"/>
  <c r="H168" i="15"/>
  <c r="H213" i="15" s="1"/>
  <c r="H254" i="15" s="1"/>
  <c r="G171" i="15"/>
  <c r="G216" i="15" s="1"/>
  <c r="G257" i="15" s="1"/>
  <c r="F380" i="19" s="1"/>
  <c r="E172" i="15"/>
  <c r="E217" i="15" s="1"/>
  <c r="E258" i="15" s="1"/>
  <c r="H157" i="15"/>
  <c r="H202" i="15" s="1"/>
  <c r="H243" i="15" s="1"/>
  <c r="G366" i="19" s="1"/>
  <c r="E178" i="15"/>
  <c r="E223" i="15" s="1"/>
  <c r="E264" i="15" s="1"/>
  <c r="J176" i="15"/>
  <c r="J221" i="15" s="1"/>
  <c r="J262" i="15" s="1"/>
  <c r="I385" i="19" s="1"/>
  <c r="J180" i="15"/>
  <c r="J225" i="15" s="1"/>
  <c r="J266" i="15" s="1"/>
  <c r="E173" i="15"/>
  <c r="E218" i="15" s="1"/>
  <c r="E259" i="15" s="1"/>
  <c r="F173" i="15"/>
  <c r="F218" i="15" s="1"/>
  <c r="F259" i="15" s="1"/>
  <c r="F167" i="15"/>
  <c r="F212" i="15" s="1"/>
  <c r="F253" i="15" s="1"/>
  <c r="E376" i="19" s="1"/>
  <c r="H170" i="15"/>
  <c r="H215" i="15" s="1"/>
  <c r="H256" i="15" s="1"/>
  <c r="E167" i="15"/>
  <c r="E212" i="15" s="1"/>
  <c r="E253" i="15" s="1"/>
  <c r="D376" i="19" s="1"/>
  <c r="E171" i="15"/>
  <c r="E216" i="15" s="1"/>
  <c r="E257" i="15" s="1"/>
  <c r="D380" i="19" s="1"/>
  <c r="G181" i="15"/>
  <c r="G226" i="15" s="1"/>
  <c r="G267" i="15" s="1"/>
  <c r="F390" i="19" s="1"/>
  <c r="G177" i="15"/>
  <c r="G222" i="15" s="1"/>
  <c r="G263" i="15" s="1"/>
  <c r="G164" i="15"/>
  <c r="G209" i="15" s="1"/>
  <c r="G250" i="15" s="1"/>
  <c r="F166" i="15"/>
  <c r="F211" i="15" s="1"/>
  <c r="F252" i="15" s="1"/>
  <c r="E375" i="19" s="1"/>
  <c r="E184" i="15"/>
  <c r="E229" i="15" s="1"/>
  <c r="E270" i="15" s="1"/>
  <c r="J170" i="15"/>
  <c r="J215" i="15" s="1"/>
  <c r="J256" i="15" s="1"/>
  <c r="H186" i="15"/>
  <c r="H231" i="15" s="1"/>
  <c r="H272" i="15" s="1"/>
  <c r="G395" i="19" s="1"/>
  <c r="J152" i="15"/>
  <c r="J197" i="15" s="1"/>
  <c r="I171" i="15"/>
  <c r="I216" i="15" s="1"/>
  <c r="I257" i="15" s="1"/>
  <c r="H380" i="19" s="1"/>
  <c r="I175" i="15"/>
  <c r="I220" i="15" s="1"/>
  <c r="I261" i="15" s="1"/>
  <c r="J164" i="15"/>
  <c r="J209" i="15" s="1"/>
  <c r="J250" i="15" s="1"/>
  <c r="I169" i="15"/>
  <c r="I214" i="15" s="1"/>
  <c r="I255" i="15" s="1"/>
  <c r="I185" i="15"/>
  <c r="I230" i="15" s="1"/>
  <c r="I271" i="15" s="1"/>
  <c r="I184" i="15"/>
  <c r="I229" i="15" s="1"/>
  <c r="I270" i="15" s="1"/>
  <c r="E179" i="15"/>
  <c r="E224" i="15" s="1"/>
  <c r="E265" i="15" s="1"/>
  <c r="E177" i="15"/>
  <c r="E222" i="15" s="1"/>
  <c r="E263" i="15" s="1"/>
  <c r="F160" i="15"/>
  <c r="F205" i="15" s="1"/>
  <c r="F246" i="15" s="1"/>
  <c r="F175" i="15"/>
  <c r="F220" i="15" s="1"/>
  <c r="F261" i="15" s="1"/>
  <c r="F157" i="15"/>
  <c r="F202" i="15" s="1"/>
  <c r="F243" i="15" s="1"/>
  <c r="E366" i="19" s="1"/>
  <c r="H155" i="15"/>
  <c r="H200" i="15" s="1"/>
  <c r="H241" i="15" s="1"/>
  <c r="J186" i="15"/>
  <c r="J231" i="15" s="1"/>
  <c r="J272" i="15" s="1"/>
  <c r="I395" i="19" s="1"/>
  <c r="F183" i="15"/>
  <c r="F228" i="15" s="1"/>
  <c r="F269" i="15" s="1"/>
  <c r="I158" i="15"/>
  <c r="I203" i="15" s="1"/>
  <c r="I244" i="15" s="1"/>
  <c r="F163" i="15"/>
  <c r="F208" i="15" s="1"/>
  <c r="F249" i="15" s="1"/>
  <c r="G154" i="15"/>
  <c r="G199" i="15" s="1"/>
  <c r="G240" i="15" s="1"/>
  <c r="H159" i="15"/>
  <c r="H204" i="15" s="1"/>
  <c r="H245" i="15" s="1"/>
  <c r="G151" i="15"/>
  <c r="G196" i="15" s="1"/>
  <c r="G152" i="15"/>
  <c r="G197" i="15" s="1"/>
  <c r="G238" i="15" s="1"/>
  <c r="F361" i="19" s="1"/>
  <c r="G185" i="15"/>
  <c r="G230" i="15" s="1"/>
  <c r="G271" i="15" s="1"/>
  <c r="I183" i="15"/>
  <c r="I228" i="15" s="1"/>
  <c r="I269" i="15" s="1"/>
  <c r="H156" i="15"/>
  <c r="H201" i="15" s="1"/>
  <c r="H242" i="15" s="1"/>
  <c r="H166" i="15"/>
  <c r="H211" i="15" s="1"/>
  <c r="H252" i="15" s="1"/>
  <c r="G375" i="19" s="1"/>
  <c r="J155" i="15"/>
  <c r="J200" i="15" s="1"/>
  <c r="J241" i="15" s="1"/>
  <c r="G161" i="15"/>
  <c r="G206" i="15" s="1"/>
  <c r="G247" i="15" s="1"/>
  <c r="F370" i="19" s="1"/>
  <c r="I167" i="15"/>
  <c r="I212" i="15" s="1"/>
  <c r="I253" i="15" s="1"/>
  <c r="H376" i="19" s="1"/>
  <c r="J171" i="15"/>
  <c r="J216" i="15" s="1"/>
  <c r="J257" i="15" s="1"/>
  <c r="I380" i="19" s="1"/>
  <c r="J154" i="15"/>
  <c r="J199" i="15" s="1"/>
  <c r="J240" i="15" s="1"/>
  <c r="H163" i="15"/>
  <c r="H208" i="15" s="1"/>
  <c r="H249" i="15" s="1"/>
  <c r="G167" i="15"/>
  <c r="G212" i="15" s="1"/>
  <c r="G253" i="15" s="1"/>
  <c r="F376" i="19" s="1"/>
  <c r="G180" i="15"/>
  <c r="G225" i="15" s="1"/>
  <c r="G266" i="15" s="1"/>
  <c r="F185" i="15"/>
  <c r="F230" i="15" s="1"/>
  <c r="F271" i="15" s="1"/>
  <c r="H178" i="15"/>
  <c r="H223" i="15" s="1"/>
  <c r="H264" i="15" s="1"/>
  <c r="G162" i="15"/>
  <c r="G207" i="15" s="1"/>
  <c r="G248" i="15" s="1"/>
  <c r="F371" i="19" s="1"/>
  <c r="F161" i="15"/>
  <c r="F187" i="15" s="1"/>
  <c r="E182" i="15"/>
  <c r="E227" i="15" s="1"/>
  <c r="E268" i="15" s="1"/>
  <c r="D391" i="19" s="1"/>
  <c r="F184" i="15"/>
  <c r="F229" i="15" s="1"/>
  <c r="F270" i="15" s="1"/>
  <c r="J183" i="15"/>
  <c r="J228" i="15" s="1"/>
  <c r="J269" i="15" s="1"/>
  <c r="J166" i="15"/>
  <c r="J211" i="15" s="1"/>
  <c r="J252" i="15" s="1"/>
  <c r="I375" i="19" s="1"/>
  <c r="H158" i="15"/>
  <c r="H203" i="15" s="1"/>
  <c r="H244" i="15" s="1"/>
  <c r="J196" i="15"/>
  <c r="J237" i="15" s="1"/>
  <c r="I360" i="19" s="1"/>
  <c r="I196" i="15"/>
  <c r="I237" i="15" s="1"/>
  <c r="H360" i="19" s="1"/>
  <c r="D273" i="15"/>
  <c r="C360" i="19"/>
  <c r="C5" i="19" s="1"/>
  <c r="G101" i="15"/>
  <c r="H101" i="15"/>
  <c r="I101" i="15"/>
  <c r="F197" i="15"/>
  <c r="J101" i="15"/>
  <c r="E101" i="15"/>
  <c r="E196" i="15"/>
  <c r="F101" i="15"/>
  <c r="E27" i="19" l="1"/>
  <c r="E382" i="19"/>
  <c r="F367" i="19"/>
  <c r="F12" i="19" s="1"/>
  <c r="I372" i="19"/>
  <c r="I17" i="19" s="1"/>
  <c r="F369" i="19"/>
  <c r="F14" i="19" s="1"/>
  <c r="G34" i="19"/>
  <c r="G389" i="19"/>
  <c r="G367" i="19"/>
  <c r="G12" i="19" s="1"/>
  <c r="F363" i="19"/>
  <c r="F8" i="19" s="1"/>
  <c r="E386" i="19"/>
  <c r="E31" i="19" s="1"/>
  <c r="H10" i="19"/>
  <c r="H365" i="19"/>
  <c r="F383" i="19"/>
  <c r="F28" i="19" s="1"/>
  <c r="F384" i="19"/>
  <c r="F29" i="19" s="1"/>
  <c r="H379" i="19"/>
  <c r="H24" i="19" s="1"/>
  <c r="F34" i="19"/>
  <c r="F389" i="19"/>
  <c r="D386" i="19"/>
  <c r="D31" i="19" s="1"/>
  <c r="E387" i="19"/>
  <c r="E32" i="19" s="1"/>
  <c r="E390" i="19"/>
  <c r="E35" i="19" s="1"/>
  <c r="G33" i="19"/>
  <c r="G388" i="19"/>
  <c r="G363" i="19"/>
  <c r="G8" i="19" s="1"/>
  <c r="H373" i="19"/>
  <c r="H18" i="19" s="1"/>
  <c r="I363" i="19"/>
  <c r="I8" i="19" s="1"/>
  <c r="F39" i="19"/>
  <c r="F394" i="19"/>
  <c r="H394" i="19"/>
  <c r="H39" i="19" s="1"/>
  <c r="D393" i="19"/>
  <c r="D38" i="19" s="1"/>
  <c r="E368" i="19"/>
  <c r="E13" i="19" s="1"/>
  <c r="I14" i="19"/>
  <c r="I369" i="19"/>
  <c r="H372" i="19"/>
  <c r="H17" i="19" s="1"/>
  <c r="D389" i="19"/>
  <c r="D34" i="19" s="1"/>
  <c r="G393" i="19"/>
  <c r="G38" i="19" s="1"/>
  <c r="I26" i="19"/>
  <c r="I381" i="19"/>
  <c r="D392" i="19"/>
  <c r="D37" i="19" s="1"/>
  <c r="D378" i="19"/>
  <c r="D23" i="19" s="1"/>
  <c r="F374" i="19"/>
  <c r="F19" i="19" s="1"/>
  <c r="G19" i="19"/>
  <c r="G374" i="19"/>
  <c r="I367" i="19"/>
  <c r="I12" i="19" s="1"/>
  <c r="D367" i="19"/>
  <c r="D12" i="19" s="1"/>
  <c r="E367" i="19"/>
  <c r="E12" i="19" s="1"/>
  <c r="F13" i="19"/>
  <c r="F368" i="19"/>
  <c r="D371" i="19"/>
  <c r="D16" i="19" s="1"/>
  <c r="D368" i="19"/>
  <c r="D13" i="19" s="1"/>
  <c r="F364" i="19"/>
  <c r="F9" i="19" s="1"/>
  <c r="E7" i="19"/>
  <c r="E362" i="19"/>
  <c r="G394" i="19"/>
  <c r="G39" i="19" s="1"/>
  <c r="D382" i="19"/>
  <c r="D27" i="19" s="1"/>
  <c r="D377" i="19"/>
  <c r="D22" i="19" s="1"/>
  <c r="E34" i="19"/>
  <c r="E389" i="19"/>
  <c r="F377" i="19"/>
  <c r="F22" i="19" s="1"/>
  <c r="H386" i="19"/>
  <c r="H31" i="19" s="1"/>
  <c r="G384" i="19"/>
  <c r="G29" i="19" s="1"/>
  <c r="F23" i="19"/>
  <c r="F378" i="19"/>
  <c r="G369" i="19"/>
  <c r="G14" i="19" s="1"/>
  <c r="D383" i="19"/>
  <c r="D28" i="19" s="1"/>
  <c r="E383" i="19"/>
  <c r="E28" i="19" s="1"/>
  <c r="F26" i="19"/>
  <c r="F381" i="19"/>
  <c r="H389" i="19"/>
  <c r="H34" i="19" s="1"/>
  <c r="H381" i="19"/>
  <c r="H26" i="19" s="1"/>
  <c r="H382" i="19"/>
  <c r="H27" i="19" s="1"/>
  <c r="G32" i="19"/>
  <c r="G387" i="19"/>
  <c r="G368" i="19"/>
  <c r="G13" i="19" s="1"/>
  <c r="E384" i="19"/>
  <c r="E29" i="19" s="1"/>
  <c r="H384" i="19"/>
  <c r="H29" i="19" s="1"/>
  <c r="F31" i="19"/>
  <c r="F386" i="19"/>
  <c r="I389" i="19"/>
  <c r="I34" i="19" s="1"/>
  <c r="E363" i="19"/>
  <c r="E8" i="19" s="1"/>
  <c r="E364" i="19"/>
  <c r="E9" i="19" s="1"/>
  <c r="H32" i="19"/>
  <c r="H387" i="19"/>
  <c r="G392" i="19"/>
  <c r="G37" i="19" s="1"/>
  <c r="H388" i="19"/>
  <c r="H33" i="19" s="1"/>
  <c r="G373" i="19"/>
  <c r="G18" i="19" s="1"/>
  <c r="H28" i="19"/>
  <c r="H383" i="19"/>
  <c r="G386" i="19"/>
  <c r="G31" i="19" s="1"/>
  <c r="I386" i="19"/>
  <c r="I31" i="19" s="1"/>
  <c r="I388" i="19"/>
  <c r="I33" i="19" s="1"/>
  <c r="H23" i="19"/>
  <c r="H378" i="19"/>
  <c r="F365" i="19"/>
  <c r="F10" i="19" s="1"/>
  <c r="F382" i="19"/>
  <c r="F27" i="19" s="1"/>
  <c r="H369" i="19"/>
  <c r="H14" i="19" s="1"/>
  <c r="I7" i="19"/>
  <c r="I362" i="19"/>
  <c r="E388" i="19"/>
  <c r="E33" i="19" s="1"/>
  <c r="I373" i="19"/>
  <c r="I18" i="19" s="1"/>
  <c r="I364" i="19"/>
  <c r="I9" i="19" s="1"/>
  <c r="H9" i="19"/>
  <c r="H364" i="19"/>
  <c r="D363" i="19"/>
  <c r="D8" i="19" s="1"/>
  <c r="G362" i="19"/>
  <c r="G7" i="19" s="1"/>
  <c r="D379" i="19"/>
  <c r="D24" i="19" s="1"/>
  <c r="I39" i="19"/>
  <c r="I394" i="19"/>
  <c r="F393" i="19"/>
  <c r="F38" i="19" s="1"/>
  <c r="D384" i="19"/>
  <c r="D29" i="19" s="1"/>
  <c r="I382" i="19"/>
  <c r="I27" i="19" s="1"/>
  <c r="E18" i="19"/>
  <c r="E373" i="19"/>
  <c r="I392" i="19"/>
  <c r="I37" i="19" s="1"/>
  <c r="G365" i="19"/>
  <c r="G10" i="19" s="1"/>
  <c r="H367" i="19"/>
  <c r="H12" i="19" s="1"/>
  <c r="D33" i="19"/>
  <c r="D388" i="19"/>
  <c r="H377" i="19"/>
  <c r="H22" i="19" s="1"/>
  <c r="D362" i="19"/>
  <c r="D7" i="19" s="1"/>
  <c r="H362" i="19"/>
  <c r="H7" i="19" s="1"/>
  <c r="E10" i="19"/>
  <c r="E365" i="19"/>
  <c r="D369" i="19"/>
  <c r="D14" i="19" s="1"/>
  <c r="G381" i="19"/>
  <c r="G26" i="19" s="1"/>
  <c r="H374" i="19"/>
  <c r="H19" i="19" s="1"/>
  <c r="E22" i="19"/>
  <c r="E377" i="19"/>
  <c r="I393" i="19"/>
  <c r="I38" i="19" s="1"/>
  <c r="I374" i="19"/>
  <c r="I19" i="19" s="1"/>
  <c r="H363" i="19"/>
  <c r="H8" i="19" s="1"/>
  <c r="F24" i="19"/>
  <c r="F379" i="19"/>
  <c r="I384" i="19"/>
  <c r="I29" i="19" s="1"/>
  <c r="F388" i="19"/>
  <c r="F33" i="19" s="1"/>
  <c r="D373" i="19"/>
  <c r="D18" i="19" s="1"/>
  <c r="F32" i="19"/>
  <c r="F387" i="19"/>
  <c r="G364" i="19"/>
  <c r="G9" i="19" s="1"/>
  <c r="G377" i="19"/>
  <c r="G22" i="19" s="1"/>
  <c r="I383" i="19"/>
  <c r="I28" i="19" s="1"/>
  <c r="D19" i="19"/>
  <c r="D374" i="19"/>
  <c r="F372" i="19"/>
  <c r="F17" i="19" s="1"/>
  <c r="I368" i="19"/>
  <c r="I13" i="19" s="1"/>
  <c r="F373" i="19"/>
  <c r="F18" i="19" s="1"/>
  <c r="E39" i="19"/>
  <c r="E394" i="19"/>
  <c r="E369" i="19"/>
  <c r="E14" i="19" s="1"/>
  <c r="F362" i="19"/>
  <c r="F7" i="19" s="1"/>
  <c r="F392" i="19"/>
  <c r="F37" i="19" s="1"/>
  <c r="D39" i="19"/>
  <c r="D394" i="19"/>
  <c r="H368" i="19"/>
  <c r="H13" i="19" s="1"/>
  <c r="I387" i="19"/>
  <c r="I32" i="19" s="1"/>
  <c r="E372" i="19"/>
  <c r="E17" i="19" s="1"/>
  <c r="D32" i="19"/>
  <c r="D387" i="19"/>
  <c r="E371" i="19"/>
  <c r="E16" i="19" s="1"/>
  <c r="E378" i="19"/>
  <c r="E23" i="19" s="1"/>
  <c r="E360" i="19"/>
  <c r="E5" i="19" s="1"/>
  <c r="E24" i="19"/>
  <c r="E379" i="19"/>
  <c r="E393" i="19"/>
  <c r="E38" i="19" s="1"/>
  <c r="G372" i="19"/>
  <c r="G17" i="19" s="1"/>
  <c r="H392" i="19"/>
  <c r="H37" i="19" s="1"/>
  <c r="E37" i="19"/>
  <c r="E392" i="19"/>
  <c r="H393" i="19"/>
  <c r="H38" i="19" s="1"/>
  <c r="I379" i="19"/>
  <c r="I24" i="19" s="1"/>
  <c r="G379" i="19"/>
  <c r="G24" i="19" s="1"/>
  <c r="D26" i="19"/>
  <c r="D381" i="19"/>
  <c r="I378" i="19"/>
  <c r="I23" i="19" s="1"/>
  <c r="D372" i="19"/>
  <c r="D17" i="19" s="1"/>
  <c r="D364" i="19"/>
  <c r="D9" i="19" s="1"/>
  <c r="E19" i="19"/>
  <c r="E374" i="19"/>
  <c r="G383" i="19"/>
  <c r="G28" i="19" s="1"/>
  <c r="D390" i="19"/>
  <c r="D35" i="19" s="1"/>
  <c r="E381" i="19"/>
  <c r="E26" i="19" s="1"/>
  <c r="I10" i="19"/>
  <c r="I365" i="19"/>
  <c r="G382" i="19"/>
  <c r="G27" i="19" s="1"/>
  <c r="G378" i="19"/>
  <c r="G23" i="19" s="1"/>
  <c r="I377" i="19"/>
  <c r="I22" i="19" s="1"/>
  <c r="D10" i="19"/>
  <c r="D365" i="19"/>
  <c r="J187" i="15"/>
  <c r="J232" i="15"/>
  <c r="J238" i="15"/>
  <c r="I361" i="19" s="1"/>
  <c r="I232" i="15"/>
  <c r="I238" i="15"/>
  <c r="H361" i="19" s="1"/>
  <c r="F206" i="15"/>
  <c r="F247" i="15" s="1"/>
  <c r="E370" i="19" s="1"/>
  <c r="I187" i="15"/>
  <c r="F238" i="15"/>
  <c r="E361" i="19" s="1"/>
  <c r="F232" i="15"/>
  <c r="H5" i="19"/>
  <c r="J273" i="15"/>
  <c r="I5" i="19"/>
  <c r="E187" i="15"/>
  <c r="E237" i="15"/>
  <c r="D360" i="19" s="1"/>
  <c r="H187" i="15"/>
  <c r="H237" i="15"/>
  <c r="G360" i="19" s="1"/>
  <c r="G187" i="15"/>
  <c r="G237" i="15"/>
  <c r="F360" i="19" s="1"/>
  <c r="E359" i="19" l="1"/>
  <c r="E54" i="19" s="1"/>
  <c r="I273" i="15"/>
  <c r="F273" i="15"/>
  <c r="I359" i="19"/>
  <c r="I54" i="19" s="1"/>
  <c r="H359" i="19"/>
  <c r="H54" i="19" s="1"/>
  <c r="H232" i="15"/>
  <c r="G232" i="15"/>
  <c r="E232" i="15"/>
  <c r="E273" i="15" l="1"/>
  <c r="D5" i="19"/>
  <c r="G273" i="15"/>
  <c r="F5" i="19"/>
  <c r="H273" i="15"/>
  <c r="G5" i="19"/>
  <c r="F359" i="19" l="1"/>
  <c r="F54" i="19" s="1"/>
  <c r="G359" i="19"/>
  <c r="G54" i="19" s="1"/>
  <c r="D359" i="19"/>
  <c r="D54" i="19" s="1"/>
  <c r="M100" i="15" l="1"/>
  <c r="M99" i="15"/>
  <c r="M98" i="15"/>
  <c r="M97" i="15"/>
  <c r="M96" i="15"/>
  <c r="M95" i="15"/>
  <c r="M94" i="15"/>
  <c r="M93" i="15"/>
  <c r="M91" i="15"/>
  <c r="M90" i="15"/>
  <c r="M88" i="15"/>
  <c r="M87" i="15"/>
  <c r="M86" i="15"/>
  <c r="M85" i="15"/>
  <c r="M84" i="15"/>
  <c r="M83" i="15"/>
  <c r="M82" i="15"/>
  <c r="M81" i="15"/>
  <c r="M80" i="15"/>
  <c r="M79" i="15"/>
  <c r="M78" i="15"/>
  <c r="M77" i="15"/>
  <c r="M76" i="15"/>
  <c r="M74" i="15"/>
  <c r="M73" i="15"/>
  <c r="M72" i="15"/>
  <c r="M71" i="15"/>
  <c r="M67" i="15"/>
  <c r="M66" i="15"/>
  <c r="M69" i="15"/>
  <c r="M70" i="15"/>
  <c r="M68" i="15"/>
  <c r="M75" i="15"/>
  <c r="M89" i="15"/>
  <c r="M92" i="15"/>
  <c r="M186" i="15" l="1"/>
  <c r="M231" i="15" s="1"/>
  <c r="M272" i="15" s="1"/>
  <c r="M162" i="15"/>
  <c r="M207" i="15" s="1"/>
  <c r="M248" i="15" s="1"/>
  <c r="M180" i="15"/>
  <c r="M225" i="15" s="1"/>
  <c r="M266" i="15" s="1"/>
  <c r="M168" i="15"/>
  <c r="M213" i="15" s="1"/>
  <c r="M254" i="15" s="1"/>
  <c r="M163" i="15"/>
  <c r="M208" i="15" s="1"/>
  <c r="M249" i="15" s="1"/>
  <c r="M177" i="15"/>
  <c r="M222" i="15" s="1"/>
  <c r="M263" i="15" s="1"/>
  <c r="M169" i="15"/>
  <c r="M214" i="15" s="1"/>
  <c r="M255" i="15" s="1"/>
  <c r="M171" i="15"/>
  <c r="M216" i="15" s="1"/>
  <c r="M257" i="15" s="1"/>
  <c r="M164" i="15"/>
  <c r="M209" i="15" s="1"/>
  <c r="M250" i="15" s="1"/>
  <c r="M172" i="15"/>
  <c r="M217" i="15" s="1"/>
  <c r="M258" i="15" s="1"/>
  <c r="M182" i="15"/>
  <c r="M227" i="15" s="1"/>
  <c r="M268" i="15" s="1"/>
  <c r="L391" i="19" s="1"/>
  <c r="M159" i="15"/>
  <c r="M204" i="15" s="1"/>
  <c r="M245" i="15" s="1"/>
  <c r="M179" i="15"/>
  <c r="M224" i="15" s="1"/>
  <c r="M265" i="15" s="1"/>
  <c r="M181" i="15"/>
  <c r="M226" i="15" s="1"/>
  <c r="M267" i="15" s="1"/>
  <c r="M165" i="15"/>
  <c r="M210" i="15" s="1"/>
  <c r="M251" i="15" s="1"/>
  <c r="M173" i="15"/>
  <c r="M218" i="15" s="1"/>
  <c r="M259" i="15" s="1"/>
  <c r="M183" i="15"/>
  <c r="M228" i="15" s="1"/>
  <c r="M269" i="15" s="1"/>
  <c r="M161" i="15"/>
  <c r="M206" i="15" s="1"/>
  <c r="M247" i="15" s="1"/>
  <c r="M160" i="15"/>
  <c r="M205" i="15" s="1"/>
  <c r="M246" i="15" s="1"/>
  <c r="M170" i="15"/>
  <c r="M215" i="15" s="1"/>
  <c r="M256" i="15" s="1"/>
  <c r="M152" i="15"/>
  <c r="M197" i="15" s="1"/>
  <c r="M238" i="15" s="1"/>
  <c r="L361" i="19" s="1"/>
  <c r="M166" i="15"/>
  <c r="M211" i="15" s="1"/>
  <c r="M252" i="15" s="1"/>
  <c r="M174" i="15"/>
  <c r="M219" i="15" s="1"/>
  <c r="M260" i="15" s="1"/>
  <c r="M184" i="15"/>
  <c r="M229" i="15" s="1"/>
  <c r="M270" i="15" s="1"/>
  <c r="M154" i="15"/>
  <c r="M199" i="15" s="1"/>
  <c r="M240" i="15" s="1"/>
  <c r="M156" i="15"/>
  <c r="M201" i="15" s="1"/>
  <c r="M242" i="15" s="1"/>
  <c r="M155" i="15"/>
  <c r="M200" i="15" s="1"/>
  <c r="M241" i="15" s="1"/>
  <c r="M153" i="15"/>
  <c r="M198" i="15" s="1"/>
  <c r="M239" i="15" s="1"/>
  <c r="M178" i="15"/>
  <c r="M223" i="15" s="1"/>
  <c r="M264" i="15" s="1"/>
  <c r="M157" i="15"/>
  <c r="M202" i="15" s="1"/>
  <c r="M243" i="15" s="1"/>
  <c r="M175" i="15"/>
  <c r="M220" i="15" s="1"/>
  <c r="M261" i="15" s="1"/>
  <c r="M158" i="15"/>
  <c r="M203" i="15" s="1"/>
  <c r="M244" i="15" s="1"/>
  <c r="M167" i="15"/>
  <c r="M212" i="15" s="1"/>
  <c r="M253" i="15" s="1"/>
  <c r="M176" i="15"/>
  <c r="M221" i="15" s="1"/>
  <c r="M262" i="15" s="1"/>
  <c r="M185" i="15"/>
  <c r="M230" i="15" s="1"/>
  <c r="M271" i="15" s="1"/>
  <c r="M65" i="15"/>
  <c r="M56" i="15"/>
  <c r="L29" i="19" l="1"/>
  <c r="L384" i="19"/>
  <c r="L23" i="19"/>
  <c r="L378" i="19"/>
  <c r="L366" i="19"/>
  <c r="L11" i="19" s="1"/>
  <c r="L375" i="19"/>
  <c r="L20" i="19" s="1"/>
  <c r="L35" i="19"/>
  <c r="L390" i="19"/>
  <c r="L31" i="19"/>
  <c r="L386" i="19"/>
  <c r="L25" i="19"/>
  <c r="L380" i="19"/>
  <c r="L388" i="19"/>
  <c r="L33" i="19" s="1"/>
  <c r="L17" i="19"/>
  <c r="L372" i="19"/>
  <c r="L28" i="19"/>
  <c r="L383" i="19"/>
  <c r="L19" i="19"/>
  <c r="L374" i="19"/>
  <c r="L387" i="19"/>
  <c r="L32" i="19" s="1"/>
  <c r="L7" i="19"/>
  <c r="L362" i="19"/>
  <c r="L24" i="19"/>
  <c r="L379" i="19"/>
  <c r="L13" i="19"/>
  <c r="L368" i="19"/>
  <c r="L377" i="19"/>
  <c r="L22" i="19" s="1"/>
  <c r="L12" i="19"/>
  <c r="L367" i="19"/>
  <c r="L39" i="19"/>
  <c r="L394" i="19"/>
  <c r="L14" i="19"/>
  <c r="L369" i="19"/>
  <c r="L389" i="19"/>
  <c r="L34" i="19" s="1"/>
  <c r="L27" i="19"/>
  <c r="L382" i="19"/>
  <c r="L9" i="19"/>
  <c r="L364" i="19"/>
  <c r="L30" i="19"/>
  <c r="L385" i="19"/>
  <c r="L365" i="19"/>
  <c r="L10" i="19" s="1"/>
  <c r="L15" i="19"/>
  <c r="L370" i="19"/>
  <c r="L26" i="19"/>
  <c r="L381" i="19"/>
  <c r="L16" i="19"/>
  <c r="L371" i="19"/>
  <c r="L393" i="19"/>
  <c r="L38" i="19" s="1"/>
  <c r="L21" i="19"/>
  <c r="L376" i="19"/>
  <c r="L8" i="19"/>
  <c r="L363" i="19"/>
  <c r="L37" i="19"/>
  <c r="L392" i="19"/>
  <c r="L373" i="19"/>
  <c r="L18" i="19" s="1"/>
  <c r="L40" i="19"/>
  <c r="L395" i="19"/>
  <c r="C359" i="19"/>
  <c r="C54" i="19" s="1"/>
  <c r="L36" i="19"/>
  <c r="M151" i="15"/>
  <c r="M196" i="15" s="1"/>
  <c r="M101" i="15"/>
  <c r="K97" i="15"/>
  <c r="K87" i="15"/>
  <c r="K79" i="15"/>
  <c r="K71" i="15"/>
  <c r="K95" i="15"/>
  <c r="K96" i="15"/>
  <c r="K88" i="15"/>
  <c r="K80" i="15"/>
  <c r="K72" i="15"/>
  <c r="K93" i="15"/>
  <c r="K85" i="15"/>
  <c r="K77" i="15"/>
  <c r="K69" i="15"/>
  <c r="K94" i="15"/>
  <c r="K86" i="15"/>
  <c r="K78" i="15"/>
  <c r="K70" i="15"/>
  <c r="K91" i="15"/>
  <c r="K83" i="15"/>
  <c r="K75" i="15"/>
  <c r="K67" i="15"/>
  <c r="K100" i="15"/>
  <c r="K92" i="15"/>
  <c r="K84" i="15"/>
  <c r="K76" i="15"/>
  <c r="K68" i="15"/>
  <c r="L98" i="15"/>
  <c r="L67" i="15"/>
  <c r="L69" i="15"/>
  <c r="L83" i="15"/>
  <c r="L87" i="15"/>
  <c r="L93" i="15"/>
  <c r="L95" i="15"/>
  <c r="L99" i="15"/>
  <c r="L66" i="15"/>
  <c r="L68" i="15"/>
  <c r="L70" i="15"/>
  <c r="L72" i="15"/>
  <c r="L74" i="15"/>
  <c r="L76" i="15"/>
  <c r="L78" i="15"/>
  <c r="L80" i="15"/>
  <c r="L82" i="15"/>
  <c r="L84" i="15"/>
  <c r="L86" i="15"/>
  <c r="L88" i="15"/>
  <c r="L90" i="15"/>
  <c r="L92" i="15"/>
  <c r="L94" i="15"/>
  <c r="L96" i="15"/>
  <c r="L100" i="15"/>
  <c r="L71" i="15"/>
  <c r="L75" i="15"/>
  <c r="L77" i="15"/>
  <c r="L81" i="15"/>
  <c r="L89" i="15"/>
  <c r="L79" i="15"/>
  <c r="L85" i="15"/>
  <c r="L91" i="15"/>
  <c r="L97" i="15"/>
  <c r="K89" i="15"/>
  <c r="K81" i="15"/>
  <c r="L73" i="15"/>
  <c r="K73" i="15"/>
  <c r="K99" i="15"/>
  <c r="K98" i="15"/>
  <c r="K90" i="15"/>
  <c r="K82" i="15"/>
  <c r="K74" i="15"/>
  <c r="K66" i="15"/>
  <c r="L172" i="15" l="1"/>
  <c r="L217" i="15" s="1"/>
  <c r="L258" i="15" s="1"/>
  <c r="K381" i="19" s="1"/>
  <c r="K181" i="15"/>
  <c r="K226" i="15" s="1"/>
  <c r="K267" i="15" s="1"/>
  <c r="J390" i="19" s="1"/>
  <c r="K168" i="15"/>
  <c r="K213" i="15" s="1"/>
  <c r="K254" i="15" s="1"/>
  <c r="J377" i="19" s="1"/>
  <c r="L183" i="15"/>
  <c r="L228" i="15" s="1"/>
  <c r="L269" i="15" s="1"/>
  <c r="K392" i="19" s="1"/>
  <c r="L157" i="15"/>
  <c r="L202" i="15" s="1"/>
  <c r="L243" i="15" s="1"/>
  <c r="K366" i="19" s="1"/>
  <c r="L170" i="15"/>
  <c r="L215" i="15" s="1"/>
  <c r="L256" i="15" s="1"/>
  <c r="K379" i="19" s="1"/>
  <c r="L154" i="15"/>
  <c r="L199" i="15" s="1"/>
  <c r="L240" i="15" s="1"/>
  <c r="K363" i="19" s="1"/>
  <c r="L153" i="15"/>
  <c r="L198" i="15" s="1"/>
  <c r="L239" i="15" s="1"/>
  <c r="K362" i="19" s="1"/>
  <c r="K161" i="15"/>
  <c r="K206" i="15" s="1"/>
  <c r="K247" i="15" s="1"/>
  <c r="J370" i="19" s="1"/>
  <c r="K163" i="15"/>
  <c r="K208" i="15" s="1"/>
  <c r="K249" i="15" s="1"/>
  <c r="J372" i="19" s="1"/>
  <c r="K157" i="15"/>
  <c r="K202" i="15" s="1"/>
  <c r="K243" i="15" s="1"/>
  <c r="J366" i="19" s="1"/>
  <c r="L186" i="15"/>
  <c r="L231" i="15" s="1"/>
  <c r="L272" i="15" s="1"/>
  <c r="K395" i="19" s="1"/>
  <c r="L155" i="15"/>
  <c r="L200" i="15" s="1"/>
  <c r="L241" i="15" s="1"/>
  <c r="K364" i="19" s="1"/>
  <c r="L177" i="15"/>
  <c r="L222" i="15" s="1"/>
  <c r="L263" i="15" s="1"/>
  <c r="K386" i="19" s="1"/>
  <c r="K169" i="15"/>
  <c r="K214" i="15" s="1"/>
  <c r="K255" i="15" s="1"/>
  <c r="J378" i="19" s="1"/>
  <c r="K184" i="15"/>
  <c r="K229" i="15" s="1"/>
  <c r="K270" i="15" s="1"/>
  <c r="J393" i="19" s="1"/>
  <c r="L182" i="15"/>
  <c r="L227" i="15" s="1"/>
  <c r="L268" i="15" s="1"/>
  <c r="K391" i="19" s="1"/>
  <c r="L166" i="15"/>
  <c r="L211" i="15" s="1"/>
  <c r="L252" i="15" s="1"/>
  <c r="K375" i="19" s="1"/>
  <c r="L185" i="15"/>
  <c r="L230" i="15" s="1"/>
  <c r="L271" i="15" s="1"/>
  <c r="K394" i="19" s="1"/>
  <c r="K154" i="15"/>
  <c r="K199" i="15" s="1"/>
  <c r="K240" i="15" s="1"/>
  <c r="J363" i="19" s="1"/>
  <c r="K177" i="15"/>
  <c r="K222" i="15" s="1"/>
  <c r="K263" i="15" s="1"/>
  <c r="J386" i="19" s="1"/>
  <c r="K179" i="15"/>
  <c r="K224" i="15" s="1"/>
  <c r="K265" i="15" s="1"/>
  <c r="J388" i="19" s="1"/>
  <c r="K173" i="15"/>
  <c r="K218" i="15" s="1"/>
  <c r="K259" i="15" s="1"/>
  <c r="J382" i="19" s="1"/>
  <c r="L156" i="15"/>
  <c r="L201" i="15" s="1"/>
  <c r="L242" i="15" s="1"/>
  <c r="K365" i="19" s="1"/>
  <c r="K176" i="15"/>
  <c r="K221" i="15" s="1"/>
  <c r="K262" i="15" s="1"/>
  <c r="J385" i="19" s="1"/>
  <c r="L152" i="15"/>
  <c r="L197" i="15" s="1"/>
  <c r="L238" i="15" s="1"/>
  <c r="K361" i="19" s="1"/>
  <c r="L184" i="15"/>
  <c r="L229" i="15" s="1"/>
  <c r="L270" i="15" s="1"/>
  <c r="K393" i="19" s="1"/>
  <c r="K165" i="15"/>
  <c r="K210" i="15" s="1"/>
  <c r="K251" i="15" s="1"/>
  <c r="J374" i="19" s="1"/>
  <c r="K185" i="15"/>
  <c r="K230" i="15" s="1"/>
  <c r="K271" i="15" s="1"/>
  <c r="J394" i="19" s="1"/>
  <c r="L180" i="15"/>
  <c r="L225" i="15" s="1"/>
  <c r="L266" i="15" s="1"/>
  <c r="K389" i="19" s="1"/>
  <c r="L164" i="15"/>
  <c r="L209" i="15" s="1"/>
  <c r="L250" i="15" s="1"/>
  <c r="K373" i="19" s="1"/>
  <c r="L181" i="15"/>
  <c r="L226" i="15" s="1"/>
  <c r="L267" i="15" s="1"/>
  <c r="K390" i="19" s="1"/>
  <c r="K162" i="15"/>
  <c r="K207" i="15" s="1"/>
  <c r="K248" i="15" s="1"/>
  <c r="J371" i="19" s="1"/>
  <c r="K156" i="15"/>
  <c r="K201" i="15" s="1"/>
  <c r="K242" i="15" s="1"/>
  <c r="J365" i="19" s="1"/>
  <c r="K158" i="15"/>
  <c r="K203" i="15" s="1"/>
  <c r="K244" i="15" s="1"/>
  <c r="J367" i="19" s="1"/>
  <c r="K183" i="15"/>
  <c r="K228" i="15" s="1"/>
  <c r="K269" i="15" s="1"/>
  <c r="J392" i="19" s="1"/>
  <c r="K175" i="15"/>
  <c r="K220" i="15" s="1"/>
  <c r="K261" i="15" s="1"/>
  <c r="J384" i="19" s="1"/>
  <c r="K153" i="15"/>
  <c r="K198" i="15" s="1"/>
  <c r="K239" i="15" s="1"/>
  <c r="J362" i="19" s="1"/>
  <c r="L168" i="15"/>
  <c r="L213" i="15" s="1"/>
  <c r="L254" i="15" s="1"/>
  <c r="K377" i="19" s="1"/>
  <c r="K171" i="15"/>
  <c r="K216" i="15" s="1"/>
  <c r="K257" i="15" s="1"/>
  <c r="J380" i="19" s="1"/>
  <c r="L171" i="15"/>
  <c r="L216" i="15" s="1"/>
  <c r="L257" i="15" s="1"/>
  <c r="K380" i="19" s="1"/>
  <c r="L165" i="15"/>
  <c r="L210" i="15" s="1"/>
  <c r="L251" i="15" s="1"/>
  <c r="K374" i="19" s="1"/>
  <c r="K159" i="15"/>
  <c r="K204" i="15" s="1"/>
  <c r="K245" i="15" s="1"/>
  <c r="J368" i="19" s="1"/>
  <c r="L175" i="15"/>
  <c r="L220" i="15" s="1"/>
  <c r="L261" i="15" s="1"/>
  <c r="K384" i="19" s="1"/>
  <c r="L178" i="15"/>
  <c r="L223" i="15" s="1"/>
  <c r="L264" i="15" s="1"/>
  <c r="K387" i="19" s="1"/>
  <c r="L162" i="15"/>
  <c r="L207" i="15" s="1"/>
  <c r="L248" i="15" s="1"/>
  <c r="K371" i="19" s="1"/>
  <c r="L179" i="15"/>
  <c r="L224" i="15" s="1"/>
  <c r="L265" i="15" s="1"/>
  <c r="K388" i="19" s="1"/>
  <c r="K170" i="15"/>
  <c r="K215" i="15" s="1"/>
  <c r="K256" i="15" s="1"/>
  <c r="J379" i="19" s="1"/>
  <c r="K164" i="15"/>
  <c r="K209" i="15" s="1"/>
  <c r="K250" i="15" s="1"/>
  <c r="J373" i="19" s="1"/>
  <c r="K166" i="15"/>
  <c r="K211" i="15" s="1"/>
  <c r="K252" i="15" s="1"/>
  <c r="J375" i="19" s="1"/>
  <c r="K160" i="15"/>
  <c r="K205" i="15" s="1"/>
  <c r="K246" i="15" s="1"/>
  <c r="J369" i="19" s="1"/>
  <c r="L159" i="15"/>
  <c r="L204" i="15" s="1"/>
  <c r="L245" i="15" s="1"/>
  <c r="K368" i="19" s="1"/>
  <c r="K172" i="15"/>
  <c r="K217" i="15" s="1"/>
  <c r="K258" i="15" s="1"/>
  <c r="J381" i="19" s="1"/>
  <c r="K174" i="15"/>
  <c r="K219" i="15" s="1"/>
  <c r="K260" i="15" s="1"/>
  <c r="J383" i="19" s="1"/>
  <c r="L161" i="15"/>
  <c r="L206" i="15" s="1"/>
  <c r="L247" i="15" s="1"/>
  <c r="K370" i="19" s="1"/>
  <c r="K155" i="15"/>
  <c r="K200" i="15" s="1"/>
  <c r="K241" i="15" s="1"/>
  <c r="J364" i="19" s="1"/>
  <c r="L167" i="15"/>
  <c r="L212" i="15" s="1"/>
  <c r="L253" i="15" s="1"/>
  <c r="K376" i="19" s="1"/>
  <c r="L176" i="15"/>
  <c r="L221" i="15" s="1"/>
  <c r="L262" i="15" s="1"/>
  <c r="K385" i="19" s="1"/>
  <c r="L160" i="15"/>
  <c r="L205" i="15" s="1"/>
  <c r="L246" i="15" s="1"/>
  <c r="K369" i="19" s="1"/>
  <c r="L173" i="15"/>
  <c r="L218" i="15" s="1"/>
  <c r="L259" i="15" s="1"/>
  <c r="K382" i="19" s="1"/>
  <c r="K178" i="15"/>
  <c r="K223" i="15" s="1"/>
  <c r="K264" i="15" s="1"/>
  <c r="J387" i="19" s="1"/>
  <c r="K152" i="15"/>
  <c r="K197" i="15" s="1"/>
  <c r="K238" i="15" s="1"/>
  <c r="J361" i="19" s="1"/>
  <c r="K167" i="15"/>
  <c r="K212" i="15" s="1"/>
  <c r="K253" i="15" s="1"/>
  <c r="J376" i="19" s="1"/>
  <c r="L163" i="15"/>
  <c r="L208" i="15" s="1"/>
  <c r="L249" i="15" s="1"/>
  <c r="K372" i="19" s="1"/>
  <c r="L174" i="15"/>
  <c r="L219" i="15" s="1"/>
  <c r="L260" i="15" s="1"/>
  <c r="K383" i="19" s="1"/>
  <c r="L158" i="15"/>
  <c r="L203" i="15" s="1"/>
  <c r="L244" i="15" s="1"/>
  <c r="K367" i="19" s="1"/>
  <c r="L169" i="15"/>
  <c r="L214" i="15" s="1"/>
  <c r="L255" i="15" s="1"/>
  <c r="K378" i="19" s="1"/>
  <c r="K186" i="15"/>
  <c r="K231" i="15" s="1"/>
  <c r="K272" i="15" s="1"/>
  <c r="J395" i="19" s="1"/>
  <c r="K180" i="15"/>
  <c r="K225" i="15" s="1"/>
  <c r="K266" i="15" s="1"/>
  <c r="J389" i="19" s="1"/>
  <c r="K182" i="15"/>
  <c r="K227" i="15" s="1"/>
  <c r="K268" i="15" s="1"/>
  <c r="J391" i="19" s="1"/>
  <c r="M237" i="15"/>
  <c r="L360" i="19" s="1"/>
  <c r="M187" i="15"/>
  <c r="L65" i="15"/>
  <c r="L56" i="15"/>
  <c r="K56" i="15"/>
  <c r="K65" i="15"/>
  <c r="K151" i="15" l="1"/>
  <c r="K196" i="15" s="1"/>
  <c r="L151" i="15"/>
  <c r="L196" i="15" s="1"/>
  <c r="M232" i="15"/>
  <c r="K101" i="15"/>
  <c r="L101" i="15"/>
  <c r="L5" i="19" l="1"/>
  <c r="M273" i="15"/>
  <c r="L187" i="15"/>
  <c r="L237" i="15"/>
  <c r="K360" i="19" s="1"/>
  <c r="K237" i="15"/>
  <c r="J360" i="19" s="1"/>
  <c r="K187" i="15"/>
  <c r="L359" i="19" l="1"/>
  <c r="K232" i="15"/>
  <c r="L232" i="15"/>
  <c r="L54" i="19" l="1"/>
  <c r="L273" i="15"/>
  <c r="K273" i="15"/>
  <c r="J359" i="19" l="1"/>
  <c r="J54" i="19" s="1"/>
  <c r="K359" i="19"/>
  <c r="K54" i="19" s="1"/>
  <c r="E56" i="13" l="1"/>
  <c r="D152" i="13"/>
  <c r="D197" i="13" s="1"/>
  <c r="D101" i="13"/>
  <c r="D56" i="13"/>
  <c r="E152" i="13" l="1"/>
  <c r="E197" i="13" s="1"/>
  <c r="E101" i="13"/>
  <c r="D187" i="13"/>
  <c r="E187" i="13" l="1"/>
  <c r="D232" i="13"/>
  <c r="D238" i="13"/>
  <c r="C324" i="19" s="1"/>
  <c r="C322" i="19" s="1"/>
  <c r="D273" i="13" l="1"/>
  <c r="E238" i="13"/>
  <c r="D324" i="19" s="1"/>
  <c r="E232" i="13"/>
  <c r="C53" i="19" l="1"/>
  <c r="E273" i="13"/>
  <c r="D322" i="19" l="1"/>
  <c r="D53" i="19" s="1"/>
  <c r="M56" i="4" l="1"/>
  <c r="K142" i="4"/>
  <c r="K304" i="4" s="1"/>
  <c r="K425" i="4" s="1"/>
  <c r="K460" i="4" s="1"/>
  <c r="K56" i="4"/>
  <c r="L56" i="4"/>
  <c r="J161" i="4"/>
  <c r="J323" i="4" s="1"/>
  <c r="J147" i="4"/>
  <c r="J309" i="4" s="1"/>
  <c r="G147" i="4"/>
  <c r="G309" i="4" s="1"/>
  <c r="H147" i="4"/>
  <c r="H309" i="4" s="1"/>
  <c r="H430" i="4" s="1"/>
  <c r="H161" i="4"/>
  <c r="H323" i="4" s="1"/>
  <c r="H444" i="4" s="1"/>
  <c r="J156" i="4"/>
  <c r="J318" i="4" s="1"/>
  <c r="J166" i="4"/>
  <c r="J328" i="4" s="1"/>
  <c r="J176" i="4"/>
  <c r="J338" i="4" s="1"/>
  <c r="G161" i="4"/>
  <c r="G323" i="4" s="1"/>
  <c r="F161" i="4"/>
  <c r="F323" i="4" l="1"/>
  <c r="F444" i="4" s="1"/>
  <c r="F561" i="4" s="1"/>
  <c r="E84" i="19" s="1"/>
  <c r="E25" i="19" s="1"/>
  <c r="E444" i="4"/>
  <c r="E561" i="4" s="1"/>
  <c r="D84" i="19" s="1"/>
  <c r="D25" i="19" s="1"/>
  <c r="G430" i="4"/>
  <c r="G547" i="4" s="1"/>
  <c r="J444" i="4"/>
  <c r="J561" i="4" s="1"/>
  <c r="H547" i="4"/>
  <c r="J459" i="4"/>
  <c r="J576" i="4" s="1"/>
  <c r="J430" i="4"/>
  <c r="J547" i="4" s="1"/>
  <c r="J449" i="4"/>
  <c r="J566" i="4" s="1"/>
  <c r="G444" i="4"/>
  <c r="G561" i="4" s="1"/>
  <c r="J439" i="4"/>
  <c r="J556" i="4" s="1"/>
  <c r="H561" i="4"/>
  <c r="M177" i="4"/>
  <c r="M425" i="4"/>
  <c r="L425" i="4"/>
  <c r="L177" i="4"/>
  <c r="K177" i="4"/>
  <c r="I161" i="4"/>
  <c r="I323" i="4" s="1"/>
  <c r="F147" i="4"/>
  <c r="J151" i="4"/>
  <c r="J313" i="4" s="1"/>
  <c r="I147" i="4"/>
  <c r="I309" i="4" s="1"/>
  <c r="G157" i="4"/>
  <c r="G319" i="4" s="1"/>
  <c r="H156" i="4"/>
  <c r="H318" i="4" s="1"/>
  <c r="H439" i="4" s="1"/>
  <c r="F157" i="4"/>
  <c r="G176" i="4"/>
  <c r="G338" i="4" s="1"/>
  <c r="I156" i="4"/>
  <c r="I318" i="4" s="1"/>
  <c r="H151" i="4"/>
  <c r="H313" i="4" s="1"/>
  <c r="H434" i="4" s="1"/>
  <c r="G166" i="4"/>
  <c r="G328" i="4" s="1"/>
  <c r="I166" i="4"/>
  <c r="I328" i="4" s="1"/>
  <c r="G156" i="4"/>
  <c r="G318" i="4" s="1"/>
  <c r="I176" i="4"/>
  <c r="I338" i="4" s="1"/>
  <c r="H176" i="4"/>
  <c r="H338" i="4" s="1"/>
  <c r="H459" i="4" s="1"/>
  <c r="G151" i="4"/>
  <c r="G313" i="4" s="1"/>
  <c r="H166" i="4"/>
  <c r="H328" i="4" s="1"/>
  <c r="H449" i="4" s="1"/>
  <c r="F166" i="4"/>
  <c r="F156" i="4"/>
  <c r="F176" i="4"/>
  <c r="F151" i="4"/>
  <c r="F313" i="4" l="1"/>
  <c r="F434" i="4" s="1"/>
  <c r="F551" i="4" s="1"/>
  <c r="E74" i="19" s="1"/>
  <c r="E15" i="19" s="1"/>
  <c r="F338" i="4"/>
  <c r="F459" i="4" s="1"/>
  <c r="F576" i="4" s="1"/>
  <c r="E99" i="19" s="1"/>
  <c r="E40" i="19" s="1"/>
  <c r="F318" i="4"/>
  <c r="F439" i="4" s="1"/>
  <c r="F556" i="4" s="1"/>
  <c r="E79" i="19" s="1"/>
  <c r="E20" i="19" s="1"/>
  <c r="F319" i="4"/>
  <c r="F440" i="4" s="1"/>
  <c r="F557" i="4" s="1"/>
  <c r="E80" i="19" s="1"/>
  <c r="E21" i="19" s="1"/>
  <c r="F309" i="4"/>
  <c r="F430" i="4" s="1"/>
  <c r="F547" i="4" s="1"/>
  <c r="E70" i="19" s="1"/>
  <c r="E11" i="19" s="1"/>
  <c r="F328" i="4"/>
  <c r="F449" i="4" s="1"/>
  <c r="F566" i="4" s="1"/>
  <c r="E89" i="19" s="1"/>
  <c r="E30" i="19" s="1"/>
  <c r="H566" i="4"/>
  <c r="G440" i="4"/>
  <c r="G557" i="4" s="1"/>
  <c r="E459" i="4"/>
  <c r="E576" i="4" s="1"/>
  <c r="D99" i="19" s="1"/>
  <c r="D40" i="19" s="1"/>
  <c r="G434" i="4"/>
  <c r="G551" i="4" s="1"/>
  <c r="E449" i="4"/>
  <c r="E566" i="4" s="1"/>
  <c r="D89" i="19" s="1"/>
  <c r="D30" i="19" s="1"/>
  <c r="E430" i="4"/>
  <c r="E547" i="4" s="1"/>
  <c r="D70" i="19" s="1"/>
  <c r="D11" i="19" s="1"/>
  <c r="D439" i="4"/>
  <c r="D556" i="4" s="1"/>
  <c r="C79" i="19" s="1"/>
  <c r="C20" i="19" s="1"/>
  <c r="E440" i="4"/>
  <c r="E557" i="4" s="1"/>
  <c r="D80" i="19" s="1"/>
  <c r="D21" i="19" s="1"/>
  <c r="D440" i="4"/>
  <c r="D557" i="4" s="1"/>
  <c r="C80" i="19" s="1"/>
  <c r="C21" i="19" s="1"/>
  <c r="D430" i="4"/>
  <c r="D547" i="4" s="1"/>
  <c r="C70" i="19" s="1"/>
  <c r="C11" i="19" s="1"/>
  <c r="D459" i="4"/>
  <c r="D576" i="4" s="1"/>
  <c r="C99" i="19" s="1"/>
  <c r="C40" i="19" s="1"/>
  <c r="H576" i="4"/>
  <c r="H551" i="4"/>
  <c r="I430" i="4"/>
  <c r="I547" i="4" s="1"/>
  <c r="G449" i="4"/>
  <c r="G566" i="4" s="1"/>
  <c r="E434" i="4"/>
  <c r="E551" i="4" s="1"/>
  <c r="D74" i="19" s="1"/>
  <c r="D15" i="19" s="1"/>
  <c r="I459" i="4"/>
  <c r="I576" i="4" s="1"/>
  <c r="I439" i="4"/>
  <c r="I556" i="4" s="1"/>
  <c r="J434" i="4"/>
  <c r="J551" i="4" s="1"/>
  <c r="G439" i="4"/>
  <c r="G556" i="4" s="1"/>
  <c r="G459" i="4"/>
  <c r="G576" i="4" s="1"/>
  <c r="I449" i="4"/>
  <c r="I566" i="4" s="1"/>
  <c r="I444" i="4"/>
  <c r="I561" i="4" s="1"/>
  <c r="D449" i="4"/>
  <c r="D566" i="4" s="1"/>
  <c r="C89" i="19" s="1"/>
  <c r="C30" i="19" s="1"/>
  <c r="E439" i="4"/>
  <c r="E556" i="4" s="1"/>
  <c r="D79" i="19" s="1"/>
  <c r="D20" i="19" s="1"/>
  <c r="H556" i="4"/>
  <c r="I151" i="4"/>
  <c r="I313" i="4" s="1"/>
  <c r="M339" i="4"/>
  <c r="K339" i="4"/>
  <c r="L460" i="4"/>
  <c r="L339" i="4"/>
  <c r="F142" i="4"/>
  <c r="F304" i="4" s="1"/>
  <c r="F56" i="4"/>
  <c r="J142" i="4"/>
  <c r="J304" i="4" s="1"/>
  <c r="E56" i="4"/>
  <c r="G142" i="4"/>
  <c r="G304" i="4" s="1"/>
  <c r="G56" i="4"/>
  <c r="H142" i="4"/>
  <c r="H304" i="4" s="1"/>
  <c r="H425" i="4" s="1"/>
  <c r="I142" i="4"/>
  <c r="I304" i="4" s="1"/>
  <c r="I434" i="4" l="1"/>
  <c r="I551" i="4" s="1"/>
  <c r="D444" i="4"/>
  <c r="D561" i="4" s="1"/>
  <c r="C84" i="19" s="1"/>
  <c r="C25" i="19" s="1"/>
  <c r="D434" i="4"/>
  <c r="D551" i="4" s="1"/>
  <c r="C74" i="19" s="1"/>
  <c r="C15" i="19" s="1"/>
  <c r="M542" i="4"/>
  <c r="L65" i="19" s="1"/>
  <c r="M460" i="4"/>
  <c r="L542" i="4"/>
  <c r="K542" i="4"/>
  <c r="F177" i="4"/>
  <c r="E425" i="4"/>
  <c r="E177" i="4"/>
  <c r="G177" i="4"/>
  <c r="D56" i="4"/>
  <c r="L577" i="4" l="1"/>
  <c r="K577" i="4"/>
  <c r="M577" i="4"/>
  <c r="F425" i="4"/>
  <c r="F460" i="4" s="1"/>
  <c r="F339" i="4"/>
  <c r="J425" i="4"/>
  <c r="E460" i="4"/>
  <c r="E339" i="4"/>
  <c r="I425" i="4"/>
  <c r="G425" i="4"/>
  <c r="G460" i="4" s="1"/>
  <c r="G339" i="4"/>
  <c r="D425" i="4"/>
  <c r="D177" i="4"/>
  <c r="L6" i="19" l="1"/>
  <c r="L41" i="19" s="1"/>
  <c r="L63" i="19"/>
  <c r="F542" i="4"/>
  <c r="E65" i="19" s="1"/>
  <c r="G542" i="4"/>
  <c r="E542" i="4"/>
  <c r="D65" i="19" s="1"/>
  <c r="H542" i="4"/>
  <c r="J542" i="4"/>
  <c r="I542" i="4"/>
  <c r="D460" i="4"/>
  <c r="D339" i="4"/>
  <c r="G577" i="4" l="1"/>
  <c r="L46" i="19"/>
  <c r="L57" i="19" s="1"/>
  <c r="L470" i="19"/>
  <c r="E577" i="4"/>
  <c r="F577" i="4"/>
  <c r="D542" i="4"/>
  <c r="C65" i="19" s="1"/>
  <c r="H157" i="4"/>
  <c r="H319" i="4" s="1"/>
  <c r="H440" i="4" s="1"/>
  <c r="H460" i="4" s="1"/>
  <c r="H56" i="4"/>
  <c r="E63" i="19" l="1"/>
  <c r="D577" i="4"/>
  <c r="D63" i="19"/>
  <c r="H177" i="4"/>
  <c r="J157" i="4"/>
  <c r="J319" i="4" s="1"/>
  <c r="J56" i="4"/>
  <c r="I157" i="4"/>
  <c r="I319" i="4" s="1"/>
  <c r="I56" i="4"/>
  <c r="I487" i="4"/>
  <c r="I604" i="4" s="1"/>
  <c r="H89" i="19" s="1"/>
  <c r="H30" i="19" s="1"/>
  <c r="I477" i="4"/>
  <c r="I594" i="4" s="1"/>
  <c r="H79" i="19" s="1"/>
  <c r="H20" i="19" s="1"/>
  <c r="I472" i="4"/>
  <c r="I589" i="4" s="1"/>
  <c r="H74" i="19" s="1"/>
  <c r="H15" i="19" s="1"/>
  <c r="I497" i="4"/>
  <c r="I614" i="4" s="1"/>
  <c r="H99" i="19" s="1"/>
  <c r="H40" i="19" s="1"/>
  <c r="I468" i="4"/>
  <c r="I585" i="4" s="1"/>
  <c r="H70" i="19" s="1"/>
  <c r="H11" i="19" s="1"/>
  <c r="I478" i="4"/>
  <c r="I595" i="4" s="1"/>
  <c r="I473" i="4"/>
  <c r="I590" i="4" s="1"/>
  <c r="H75" i="19" s="1"/>
  <c r="H16" i="19" s="1"/>
  <c r="I482" i="4"/>
  <c r="I599" i="4" s="1"/>
  <c r="H84" i="19" s="1"/>
  <c r="H25" i="19" s="1"/>
  <c r="L478" i="4" l="1"/>
  <c r="L595" i="4" s="1"/>
  <c r="K80" i="19" s="1"/>
  <c r="L468" i="4"/>
  <c r="L585" i="4" s="1"/>
  <c r="K70" i="19" s="1"/>
  <c r="L492" i="4"/>
  <c r="L609" i="4" s="1"/>
  <c r="K94" i="19" s="1"/>
  <c r="L497" i="4"/>
  <c r="L614" i="4" s="1"/>
  <c r="K99" i="19" s="1"/>
  <c r="E46" i="19"/>
  <c r="C63" i="19"/>
  <c r="D46" i="19"/>
  <c r="H339" i="4"/>
  <c r="J177" i="4"/>
  <c r="I177" i="4"/>
  <c r="J492" i="4"/>
  <c r="J609" i="4" s="1"/>
  <c r="I94" i="19" s="1"/>
  <c r="I35" i="19" s="1"/>
  <c r="K590" i="4"/>
  <c r="J75" i="19" s="1"/>
  <c r="J473" i="4"/>
  <c r="J590" i="4" s="1"/>
  <c r="I75" i="19" s="1"/>
  <c r="I16" i="19" s="1"/>
  <c r="J472" i="4"/>
  <c r="J589" i="4" s="1"/>
  <c r="I74" i="19" s="1"/>
  <c r="I15" i="19" s="1"/>
  <c r="K589" i="4"/>
  <c r="J74" i="19" s="1"/>
  <c r="H599" i="4"/>
  <c r="G84" i="19" s="1"/>
  <c r="G25" i="19" s="1"/>
  <c r="G482" i="4"/>
  <c r="G599" i="4" s="1"/>
  <c r="F84" i="19" s="1"/>
  <c r="F25" i="19" s="1"/>
  <c r="K609" i="4"/>
  <c r="J94" i="19" s="1"/>
  <c r="G497" i="4"/>
  <c r="G614" i="4" s="1"/>
  <c r="F99" i="19" s="1"/>
  <c r="F40" i="19" s="1"/>
  <c r="H497" i="4"/>
  <c r="H614" i="4" s="1"/>
  <c r="G99" i="19" s="1"/>
  <c r="G40" i="19" s="1"/>
  <c r="H594" i="4"/>
  <c r="G79" i="19" s="1"/>
  <c r="G20" i="19" s="1"/>
  <c r="G477" i="4"/>
  <c r="G594" i="4" s="1"/>
  <c r="F79" i="19" s="1"/>
  <c r="F20" i="19" s="1"/>
  <c r="G492" i="4"/>
  <c r="G609" i="4" s="1"/>
  <c r="F94" i="19" s="1"/>
  <c r="F35" i="19" s="1"/>
  <c r="H492" i="4"/>
  <c r="H609" i="4" s="1"/>
  <c r="G94" i="19" s="1"/>
  <c r="G35" i="19" s="1"/>
  <c r="K595" i="4"/>
  <c r="J80" i="19" s="1"/>
  <c r="J478" i="4"/>
  <c r="J595" i="4" s="1"/>
  <c r="H585" i="4"/>
  <c r="G70" i="19" s="1"/>
  <c r="G11" i="19" s="1"/>
  <c r="G468" i="4"/>
  <c r="G585" i="4" s="1"/>
  <c r="F70" i="19" s="1"/>
  <c r="F11" i="19" s="1"/>
  <c r="H589" i="4"/>
  <c r="G74" i="19" s="1"/>
  <c r="G15" i="19" s="1"/>
  <c r="G472" i="4"/>
  <c r="G589" i="4" s="1"/>
  <c r="F74" i="19" s="1"/>
  <c r="F15" i="19" s="1"/>
  <c r="H487" i="4"/>
  <c r="H604" i="4" s="1"/>
  <c r="G89" i="19" s="1"/>
  <c r="G30" i="19" s="1"/>
  <c r="G487" i="4"/>
  <c r="G604" i="4" s="1"/>
  <c r="F89" i="19" s="1"/>
  <c r="F30" i="19" s="1"/>
  <c r="K599" i="4"/>
  <c r="J84" i="19" s="1"/>
  <c r="J482" i="4"/>
  <c r="J599" i="4" s="1"/>
  <c r="I84" i="19" s="1"/>
  <c r="I25" i="19" s="1"/>
  <c r="I492" i="4"/>
  <c r="I609" i="4" s="1"/>
  <c r="H94" i="19" s="1"/>
  <c r="H35" i="19" s="1"/>
  <c r="G473" i="4"/>
  <c r="G590" i="4" s="1"/>
  <c r="F75" i="19" s="1"/>
  <c r="F16" i="19" s="1"/>
  <c r="H590" i="4"/>
  <c r="G75" i="19" s="1"/>
  <c r="G16" i="19" s="1"/>
  <c r="G478" i="4"/>
  <c r="G595" i="4" s="1"/>
  <c r="F80" i="19" s="1"/>
  <c r="F21" i="19" s="1"/>
  <c r="H595" i="4"/>
  <c r="J468" i="4"/>
  <c r="J585" i="4" s="1"/>
  <c r="I70" i="19" s="1"/>
  <c r="I11" i="19" s="1"/>
  <c r="K585" i="4"/>
  <c r="J70" i="19" s="1"/>
  <c r="J497" i="4"/>
  <c r="J614" i="4" s="1"/>
  <c r="I99" i="19" s="1"/>
  <c r="I40" i="19" s="1"/>
  <c r="K614" i="4"/>
  <c r="J99" i="19" s="1"/>
  <c r="K604" i="4"/>
  <c r="J89" i="19" s="1"/>
  <c r="J487" i="4"/>
  <c r="J604" i="4" s="1"/>
  <c r="I89" i="19" s="1"/>
  <c r="I30" i="19" s="1"/>
  <c r="K594" i="4"/>
  <c r="J79" i="19" s="1"/>
  <c r="J477" i="4"/>
  <c r="J594" i="4" s="1"/>
  <c r="I79" i="19" s="1"/>
  <c r="I20" i="19" s="1"/>
  <c r="L473" i="4" l="1"/>
  <c r="L590" i="4" s="1"/>
  <c r="K75" i="19" s="1"/>
  <c r="L482" i="4"/>
  <c r="L599" i="4" s="1"/>
  <c r="K84" i="19" s="1"/>
  <c r="L477" i="4"/>
  <c r="L594" i="4" s="1"/>
  <c r="K79" i="19" s="1"/>
  <c r="L472" i="4"/>
  <c r="L589" i="4" s="1"/>
  <c r="K74" i="19" s="1"/>
  <c r="L487" i="4"/>
  <c r="L604" i="4" s="1"/>
  <c r="K89" i="19" s="1"/>
  <c r="C46" i="19"/>
  <c r="H557" i="4"/>
  <c r="J440" i="4"/>
  <c r="J460" i="4" s="1"/>
  <c r="J339" i="4"/>
  <c r="I440" i="4"/>
  <c r="I460" i="4" s="1"/>
  <c r="I339" i="4"/>
  <c r="G80" i="19" l="1"/>
  <c r="G21" i="19" s="1"/>
  <c r="H577" i="4"/>
  <c r="J557" i="4"/>
  <c r="I557" i="4"/>
  <c r="I94" i="4"/>
  <c r="K94" i="4"/>
  <c r="G94" i="4"/>
  <c r="L94" i="4"/>
  <c r="H94" i="4"/>
  <c r="J94" i="4"/>
  <c r="H80" i="19" l="1"/>
  <c r="H21" i="19" s="1"/>
  <c r="I577" i="4"/>
  <c r="I80" i="19"/>
  <c r="I21" i="19" s="1"/>
  <c r="J577" i="4"/>
  <c r="J215" i="4"/>
  <c r="L463" i="4"/>
  <c r="L215" i="4"/>
  <c r="K215" i="4"/>
  <c r="H215" i="4"/>
  <c r="G215" i="4"/>
  <c r="I215" i="4"/>
  <c r="H377" i="4" l="1"/>
  <c r="L377" i="4"/>
  <c r="I463" i="4"/>
  <c r="I377" i="4"/>
  <c r="G463" i="4"/>
  <c r="G377" i="4"/>
  <c r="K377" i="4"/>
  <c r="J463" i="4"/>
  <c r="J377" i="4"/>
  <c r="J580" i="4" l="1"/>
  <c r="I65" i="19" s="1"/>
  <c r="J498" i="4"/>
  <c r="G580" i="4"/>
  <c r="F65" i="19" s="1"/>
  <c r="G498" i="4"/>
  <c r="L580" i="4"/>
  <c r="K65" i="19" s="1"/>
  <c r="L498" i="4"/>
  <c r="K580" i="4"/>
  <c r="J65" i="19" s="1"/>
  <c r="K498" i="4"/>
  <c r="I580" i="4"/>
  <c r="H65" i="19" s="1"/>
  <c r="I498" i="4"/>
  <c r="H580" i="4"/>
  <c r="G65" i="19" s="1"/>
  <c r="H498" i="4"/>
  <c r="I615" i="4" l="1"/>
  <c r="L615" i="4"/>
  <c r="J615" i="4"/>
  <c r="H615" i="4"/>
  <c r="K615" i="4"/>
  <c r="G615" i="4"/>
  <c r="H63" i="19" l="1"/>
  <c r="G63" i="19"/>
  <c r="K63" i="19"/>
  <c r="J63" i="19"/>
  <c r="F63" i="19"/>
  <c r="I63" i="19"/>
  <c r="H46" i="19" l="1"/>
  <c r="J46" i="19"/>
  <c r="K46" i="19"/>
  <c r="G46" i="19"/>
  <c r="F46" i="19"/>
  <c r="I46" i="19"/>
  <c r="K87" i="6"/>
  <c r="K174" i="6" s="1"/>
  <c r="K98" i="6"/>
  <c r="K185" i="6" s="1"/>
  <c r="K68" i="6"/>
  <c r="K155" i="6" s="1"/>
  <c r="K80" i="6"/>
  <c r="K167" i="6" s="1"/>
  <c r="K83" i="6"/>
  <c r="K170" i="6" s="1"/>
  <c r="L84" i="6"/>
  <c r="L171" i="6" s="1"/>
  <c r="K90" i="6"/>
  <c r="K177" i="6" s="1"/>
  <c r="K71" i="6"/>
  <c r="K158" i="6" s="1"/>
  <c r="K99" i="6"/>
  <c r="K186" i="6" s="1"/>
  <c r="K97" i="6"/>
  <c r="K184" i="6" s="1"/>
  <c r="L92" i="6"/>
  <c r="L179" i="6" s="1"/>
  <c r="K89" i="6"/>
  <c r="K176" i="6" s="1"/>
  <c r="K69" i="6"/>
  <c r="K156" i="6" s="1"/>
  <c r="K95" i="6"/>
  <c r="K182" i="6" s="1"/>
  <c r="K100" i="6"/>
  <c r="K187" i="6" s="1"/>
  <c r="K101" i="6"/>
  <c r="K188" i="6" s="1"/>
  <c r="L101" i="6"/>
  <c r="L188" i="6" s="1"/>
  <c r="K76" i="6"/>
  <c r="K163" i="6" s="1"/>
  <c r="L72" i="6"/>
  <c r="L159" i="6" s="1"/>
  <c r="K91" i="6"/>
  <c r="K178" i="6" s="1"/>
  <c r="L77" i="6"/>
  <c r="L164" i="6" s="1"/>
  <c r="K229" i="6" l="1"/>
  <c r="K270" i="6" s="1"/>
  <c r="J169" i="19" s="1"/>
  <c r="K230" i="6"/>
  <c r="K271" i="6" s="1"/>
  <c r="J170" i="19" s="1"/>
  <c r="J37" i="19" s="1"/>
  <c r="L233" i="6"/>
  <c r="L274" i="6" s="1"/>
  <c r="K173" i="19" s="1"/>
  <c r="K40" i="19" s="1"/>
  <c r="K231" i="6"/>
  <c r="K272" i="6" s="1"/>
  <c r="J171" i="19" s="1"/>
  <c r="J38" i="19" s="1"/>
  <c r="K219" i="6"/>
  <c r="K260" i="6" s="1"/>
  <c r="J159" i="19" s="1"/>
  <c r="J26" i="19" s="1"/>
  <c r="K203" i="6"/>
  <c r="K244" i="6" s="1"/>
  <c r="J143" i="19" s="1"/>
  <c r="J10" i="19" s="1"/>
  <c r="K222" i="6"/>
  <c r="K263" i="6" s="1"/>
  <c r="J162" i="19" s="1"/>
  <c r="J29" i="19" s="1"/>
  <c r="K233" i="6"/>
  <c r="K274" i="6" s="1"/>
  <c r="J173" i="19" s="1"/>
  <c r="J40" i="19" s="1"/>
  <c r="K227" i="6"/>
  <c r="K268" i="6" s="1"/>
  <c r="J167" i="19" s="1"/>
  <c r="J34" i="19" s="1"/>
  <c r="L209" i="6"/>
  <c r="L250" i="6" s="1"/>
  <c r="K149" i="19" s="1"/>
  <c r="K16" i="19" s="1"/>
  <c r="K201" i="6"/>
  <c r="K242" i="6" s="1"/>
  <c r="J141" i="19" s="1"/>
  <c r="J8" i="19" s="1"/>
  <c r="K215" i="6"/>
  <c r="K256" i="6" s="1"/>
  <c r="J155" i="19" s="1"/>
  <c r="J22" i="19" s="1"/>
  <c r="K208" i="6"/>
  <c r="K249" i="6" s="1"/>
  <c r="J148" i="19" s="1"/>
  <c r="J15" i="19" s="1"/>
  <c r="K232" i="6"/>
  <c r="K273" i="6" s="1"/>
  <c r="J172" i="19" s="1"/>
  <c r="J39" i="19" s="1"/>
  <c r="K223" i="6"/>
  <c r="K264" i="6" s="1"/>
  <c r="J163" i="19" s="1"/>
  <c r="J30" i="19" s="1"/>
  <c r="K221" i="6"/>
  <c r="K262" i="6" s="1"/>
  <c r="J161" i="19" s="1"/>
  <c r="J28" i="19" s="1"/>
  <c r="K212" i="6"/>
  <c r="K253" i="6" s="1"/>
  <c r="J152" i="19" s="1"/>
  <c r="J19" i="19" s="1"/>
  <c r="L204" i="6"/>
  <c r="L245" i="6" s="1"/>
  <c r="K144" i="19" s="1"/>
  <c r="K11" i="19" s="1"/>
  <c r="L224" i="6"/>
  <c r="L265" i="6" s="1"/>
  <c r="K164" i="19" s="1"/>
  <c r="K31" i="19" s="1"/>
  <c r="K200" i="6"/>
  <c r="K241" i="6" s="1"/>
  <c r="J140" i="19" s="1"/>
  <c r="J7" i="19" s="1"/>
  <c r="L216" i="6"/>
  <c r="L257" i="6" s="1"/>
  <c r="K156" i="19" s="1"/>
  <c r="K23" i="19" s="1"/>
  <c r="K79" i="6"/>
  <c r="K166" i="6" s="1"/>
  <c r="L71" i="6"/>
  <c r="L158" i="6" s="1"/>
  <c r="L86" i="6"/>
  <c r="L173" i="6" s="1"/>
  <c r="K93" i="6"/>
  <c r="K180" i="6" s="1"/>
  <c r="L98" i="6"/>
  <c r="L185" i="6" s="1"/>
  <c r="K86" i="6"/>
  <c r="K173" i="6" s="1"/>
  <c r="K81" i="6"/>
  <c r="K168" i="6" s="1"/>
  <c r="L69" i="6"/>
  <c r="L156" i="6" s="1"/>
  <c r="K84" i="6"/>
  <c r="K171" i="6" s="1"/>
  <c r="K77" i="6"/>
  <c r="K164" i="6" s="1"/>
  <c r="L80" i="6"/>
  <c r="L167" i="6" s="1"/>
  <c r="L87" i="6"/>
  <c r="L174" i="6" s="1"/>
  <c r="K82" i="6"/>
  <c r="K169" i="6" s="1"/>
  <c r="K78" i="6"/>
  <c r="K165" i="6" s="1"/>
  <c r="L78" i="6"/>
  <c r="L165" i="6" s="1"/>
  <c r="K74" i="6"/>
  <c r="K161" i="6" s="1"/>
  <c r="L99" i="6"/>
  <c r="L186" i="6" s="1"/>
  <c r="L76" i="6"/>
  <c r="L163" i="6" s="1"/>
  <c r="L89" i="6"/>
  <c r="L176" i="6" s="1"/>
  <c r="L91" i="6"/>
  <c r="L178" i="6" s="1"/>
  <c r="K72" i="6"/>
  <c r="K159" i="6" s="1"/>
  <c r="L100" i="6"/>
  <c r="L187" i="6" s="1"/>
  <c r="L67" i="6"/>
  <c r="L154" i="6" s="1"/>
  <c r="L82" i="6"/>
  <c r="L169" i="6" s="1"/>
  <c r="L96" i="6"/>
  <c r="L183" i="6" s="1"/>
  <c r="K96" i="6"/>
  <c r="K183" i="6" s="1"/>
  <c r="L97" i="6"/>
  <c r="L184" i="6" s="1"/>
  <c r="K88" i="6"/>
  <c r="K175" i="6" s="1"/>
  <c r="L93" i="6"/>
  <c r="L180" i="6" s="1"/>
  <c r="L88" i="6"/>
  <c r="L175" i="6" s="1"/>
  <c r="L85" i="6"/>
  <c r="L172" i="6" s="1"/>
  <c r="L94" i="6"/>
  <c r="L181" i="6" s="1"/>
  <c r="K94" i="6"/>
  <c r="K181" i="6" s="1"/>
  <c r="K67" i="6"/>
  <c r="K154" i="6" s="1"/>
  <c r="L70" i="6"/>
  <c r="L157" i="6" s="1"/>
  <c r="K70" i="6"/>
  <c r="K157" i="6" s="1"/>
  <c r="L95" i="6"/>
  <c r="L182" i="6" s="1"/>
  <c r="K85" i="6"/>
  <c r="K172" i="6" s="1"/>
  <c r="L75" i="6"/>
  <c r="L162" i="6" s="1"/>
  <c r="K75" i="6"/>
  <c r="K162" i="6" s="1"/>
  <c r="L73" i="6"/>
  <c r="L160" i="6" s="1"/>
  <c r="K73" i="6"/>
  <c r="K160" i="6" s="1"/>
  <c r="L90" i="6"/>
  <c r="L177" i="6" s="1"/>
  <c r="L81" i="6"/>
  <c r="L168" i="6" s="1"/>
  <c r="L79" i="6"/>
  <c r="L166" i="6" s="1"/>
  <c r="L74" i="6"/>
  <c r="L161" i="6" s="1"/>
  <c r="K92" i="6"/>
  <c r="K179" i="6" s="1"/>
  <c r="L68" i="6"/>
  <c r="L155" i="6" s="1"/>
  <c r="L83" i="6"/>
  <c r="L170" i="6" s="1"/>
  <c r="L199" i="6" l="1"/>
  <c r="L240" i="6" s="1"/>
  <c r="K139" i="19" s="1"/>
  <c r="K213" i="6"/>
  <c r="K254" i="6" s="1"/>
  <c r="J153" i="19" s="1"/>
  <c r="J20" i="19" s="1"/>
  <c r="K217" i="6"/>
  <c r="K258" i="6" s="1"/>
  <c r="J157" i="19" s="1"/>
  <c r="J24" i="19" s="1"/>
  <c r="L232" i="6"/>
  <c r="L273" i="6" s="1"/>
  <c r="K172" i="19" s="1"/>
  <c r="K39" i="19" s="1"/>
  <c r="K210" i="6"/>
  <c r="K251" i="6" s="1"/>
  <c r="J150" i="19" s="1"/>
  <c r="J17" i="19" s="1"/>
  <c r="K218" i="6"/>
  <c r="K259" i="6" s="1"/>
  <c r="J158" i="19" s="1"/>
  <c r="J25" i="19" s="1"/>
  <c r="K224" i="6"/>
  <c r="K265" i="6" s="1"/>
  <c r="J164" i="19" s="1"/>
  <c r="J31" i="19" s="1"/>
  <c r="L225" i="6"/>
  <c r="L266" i="6" s="1"/>
  <c r="K165" i="19" s="1"/>
  <c r="K32" i="19" s="1"/>
  <c r="K202" i="6"/>
  <c r="K243" i="6" s="1"/>
  <c r="J142" i="19" s="1"/>
  <c r="J9" i="19" s="1"/>
  <c r="K225" i="6"/>
  <c r="K266" i="6" s="1"/>
  <c r="J165" i="19" s="1"/>
  <c r="J32" i="19" s="1"/>
  <c r="L210" i="6"/>
  <c r="L251" i="6" s="1"/>
  <c r="K150" i="19" s="1"/>
  <c r="K17" i="19" s="1"/>
  <c r="K204" i="6"/>
  <c r="K245" i="6" s="1"/>
  <c r="J144" i="19" s="1"/>
  <c r="J11" i="19" s="1"/>
  <c r="K220" i="6"/>
  <c r="K261" i="6" s="1"/>
  <c r="J160" i="19" s="1"/>
  <c r="J27" i="19" s="1"/>
  <c r="L202" i="6"/>
  <c r="L243" i="6" s="1"/>
  <c r="K142" i="19" s="1"/>
  <c r="K9" i="19" s="1"/>
  <c r="L229" i="6"/>
  <c r="L270" i="6" s="1"/>
  <c r="K169" i="19" s="1"/>
  <c r="L218" i="6"/>
  <c r="L259" i="6" s="1"/>
  <c r="K158" i="19" s="1"/>
  <c r="K25" i="19" s="1"/>
  <c r="K214" i="6"/>
  <c r="K255" i="6" s="1"/>
  <c r="J154" i="19" s="1"/>
  <c r="J21" i="19" s="1"/>
  <c r="L223" i="6"/>
  <c r="L264" i="6" s="1"/>
  <c r="K163" i="19" s="1"/>
  <c r="K30" i="19" s="1"/>
  <c r="K205" i="6"/>
  <c r="K246" i="6" s="1"/>
  <c r="J145" i="19" s="1"/>
  <c r="J12" i="19" s="1"/>
  <c r="K199" i="6"/>
  <c r="K240" i="6" s="1"/>
  <c r="J139" i="19" s="1"/>
  <c r="K228" i="6"/>
  <c r="K269" i="6" s="1"/>
  <c r="J168" i="19" s="1"/>
  <c r="J35" i="19" s="1"/>
  <c r="L208" i="6"/>
  <c r="L249" i="6" s="1"/>
  <c r="K148" i="19" s="1"/>
  <c r="K15" i="19" s="1"/>
  <c r="K209" i="6"/>
  <c r="K250" i="6" s="1"/>
  <c r="J149" i="19" s="1"/>
  <c r="J16" i="19" s="1"/>
  <c r="L217" i="6"/>
  <c r="L258" i="6" s="1"/>
  <c r="K157" i="19" s="1"/>
  <c r="K24" i="19" s="1"/>
  <c r="K226" i="6"/>
  <c r="K267" i="6" s="1"/>
  <c r="J166" i="19" s="1"/>
  <c r="J33" i="19" s="1"/>
  <c r="L228" i="6"/>
  <c r="L269" i="6" s="1"/>
  <c r="K168" i="19" s="1"/>
  <c r="K35" i="19" s="1"/>
  <c r="L231" i="6"/>
  <c r="L272" i="6" s="1"/>
  <c r="K171" i="19" s="1"/>
  <c r="K38" i="19" s="1"/>
  <c r="K216" i="6"/>
  <c r="K257" i="6" s="1"/>
  <c r="J156" i="19" s="1"/>
  <c r="J23" i="19" s="1"/>
  <c r="K211" i="6"/>
  <c r="K252" i="6" s="1"/>
  <c r="J151" i="19" s="1"/>
  <c r="J18" i="19" s="1"/>
  <c r="K207" i="6"/>
  <c r="K248" i="6" s="1"/>
  <c r="J147" i="19" s="1"/>
  <c r="J14" i="19" s="1"/>
  <c r="L226" i="6"/>
  <c r="L267" i="6" s="1"/>
  <c r="K166" i="19" s="1"/>
  <c r="K33" i="19" s="1"/>
  <c r="L214" i="6"/>
  <c r="L255" i="6" s="1"/>
  <c r="K154" i="19" s="1"/>
  <c r="K21" i="19" s="1"/>
  <c r="K206" i="6"/>
  <c r="K247" i="6" s="1"/>
  <c r="J146" i="19" s="1"/>
  <c r="J13" i="19" s="1"/>
  <c r="L220" i="6"/>
  <c r="L261" i="6" s="1"/>
  <c r="K160" i="19" s="1"/>
  <c r="K27" i="19" s="1"/>
  <c r="L207" i="6"/>
  <c r="L248" i="6" s="1"/>
  <c r="K147" i="19" s="1"/>
  <c r="K14" i="19" s="1"/>
  <c r="L230" i="6"/>
  <c r="L271" i="6" s="1"/>
  <c r="K170" i="19" s="1"/>
  <c r="K37" i="19" s="1"/>
  <c r="L200" i="6"/>
  <c r="L241" i="6" s="1"/>
  <c r="K140" i="19" s="1"/>
  <c r="K7" i="19" s="1"/>
  <c r="L203" i="6"/>
  <c r="L244" i="6" s="1"/>
  <c r="K143" i="19" s="1"/>
  <c r="K10" i="19" s="1"/>
  <c r="L222" i="6"/>
  <c r="L263" i="6" s="1"/>
  <c r="K162" i="19" s="1"/>
  <c r="K29" i="19" s="1"/>
  <c r="L206" i="6"/>
  <c r="L247" i="6" s="1"/>
  <c r="K146" i="19" s="1"/>
  <c r="K13" i="19" s="1"/>
  <c r="L219" i="6"/>
  <c r="L260" i="6" s="1"/>
  <c r="K159" i="19" s="1"/>
  <c r="K26" i="19" s="1"/>
  <c r="L201" i="6"/>
  <c r="L242" i="6" s="1"/>
  <c r="K141" i="19" s="1"/>
  <c r="K8" i="19" s="1"/>
  <c r="L213" i="6"/>
  <c r="L254" i="6" s="1"/>
  <c r="K153" i="19" s="1"/>
  <c r="K20" i="19" s="1"/>
  <c r="L215" i="6"/>
  <c r="L256" i="6" s="1"/>
  <c r="K155" i="19" s="1"/>
  <c r="K22" i="19" s="1"/>
  <c r="L211" i="6"/>
  <c r="L252" i="6" s="1"/>
  <c r="K151" i="19" s="1"/>
  <c r="K18" i="19" s="1"/>
  <c r="L205" i="6"/>
  <c r="L246" i="6" s="1"/>
  <c r="K145" i="19" s="1"/>
  <c r="K12" i="19" s="1"/>
  <c r="L227" i="6"/>
  <c r="L268" i="6" s="1"/>
  <c r="K167" i="19" s="1"/>
  <c r="K34" i="19" s="1"/>
  <c r="L221" i="6"/>
  <c r="L262" i="6" s="1"/>
  <c r="K161" i="19" s="1"/>
  <c r="K28" i="19" s="1"/>
  <c r="L212" i="6"/>
  <c r="L253" i="6" s="1"/>
  <c r="K152" i="19" s="1"/>
  <c r="K19" i="19" s="1"/>
  <c r="L57" i="6"/>
  <c r="L66" i="6"/>
  <c r="L153" i="6" s="1"/>
  <c r="L189" i="6" s="1"/>
  <c r="K66" i="6"/>
  <c r="K153" i="6" s="1"/>
  <c r="K57" i="6"/>
  <c r="K36" i="19" l="1"/>
  <c r="K6" i="19"/>
  <c r="L102" i="6"/>
  <c r="K102" i="6"/>
  <c r="J36" i="19" l="1"/>
  <c r="J6" i="19"/>
  <c r="L198" i="6"/>
  <c r="K189" i="6"/>
  <c r="K198" i="6"/>
  <c r="E6" i="19" l="1"/>
  <c r="D6" i="19"/>
  <c r="C6" i="19"/>
  <c r="H6" i="19"/>
  <c r="G6" i="19"/>
  <c r="F137" i="19"/>
  <c r="F6" i="19"/>
  <c r="F41" i="19" s="1"/>
  <c r="I137" i="19"/>
  <c r="I6" i="19"/>
  <c r="E36" i="19"/>
  <c r="C36" i="19"/>
  <c r="F36" i="19"/>
  <c r="I36" i="19"/>
  <c r="D36" i="19"/>
  <c r="G36" i="19"/>
  <c r="H36" i="19"/>
  <c r="K234" i="6"/>
  <c r="K239" i="6"/>
  <c r="L234" i="6"/>
  <c r="L239" i="6"/>
  <c r="H41" i="19" l="1"/>
  <c r="I41" i="19"/>
  <c r="H137" i="19"/>
  <c r="C41" i="19"/>
  <c r="I48" i="19"/>
  <c r="I57" i="19" s="1"/>
  <c r="I470" i="19"/>
  <c r="C137" i="19"/>
  <c r="D41" i="19"/>
  <c r="F48" i="19"/>
  <c r="F57" i="19" s="1"/>
  <c r="F470" i="19"/>
  <c r="D137" i="19"/>
  <c r="G41" i="19"/>
  <c r="E41" i="19"/>
  <c r="G137" i="19"/>
  <c r="E137" i="19"/>
  <c r="L275" i="6"/>
  <c r="K138" i="19"/>
  <c r="K5" i="19" s="1"/>
  <c r="K275" i="6"/>
  <c r="J138" i="19"/>
  <c r="J5" i="19" s="1"/>
  <c r="E48" i="19" l="1"/>
  <c r="E57" i="19" s="1"/>
  <c r="E470" i="19"/>
  <c r="C48" i="19"/>
  <c r="C57" i="19" s="1"/>
  <c r="C470" i="19"/>
  <c r="G48" i="19"/>
  <c r="G57" i="19" s="1"/>
  <c r="G470" i="19"/>
  <c r="D48" i="19"/>
  <c r="D57" i="19" s="1"/>
  <c r="D470" i="19"/>
  <c r="H48" i="19"/>
  <c r="H57" i="19" s="1"/>
  <c r="H470" i="19"/>
  <c r="J41" i="19"/>
  <c r="K41" i="19"/>
  <c r="J137" i="19"/>
  <c r="J470" i="19" s="1"/>
  <c r="K137" i="19"/>
  <c r="K470" i="19" s="1"/>
  <c r="K48" i="19" l="1"/>
  <c r="K57" i="19" s="1"/>
  <c r="J48" i="19"/>
  <c r="J57"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O80" authorId="0" shapeId="0" xr:uid="{00000000-0006-0000-0C00-000001000000}">
      <text>
        <r>
          <rPr>
            <b/>
            <sz val="9"/>
            <color indexed="81"/>
            <rFont val="Tahoma"/>
            <family val="2"/>
          </rPr>
          <t>Windows User:</t>
        </r>
        <r>
          <rPr>
            <sz val="9"/>
            <color indexed="81"/>
            <rFont val="Tahoma"/>
            <family val="2"/>
          </rPr>
          <t xml:space="preserve">
The IOCL Paradip, Odisha plant was commissioned in 2015-16 however was not accounted in the previous phase</t>
        </r>
      </text>
    </comment>
  </commentList>
</comments>
</file>

<file path=xl/sharedStrings.xml><?xml version="1.0" encoding="utf-8"?>
<sst xmlns="http://schemas.openxmlformats.org/spreadsheetml/2006/main" count="6843" uniqueCount="957">
  <si>
    <t>kg CH4/kg BOD</t>
  </si>
  <si>
    <t>Sugar</t>
  </si>
  <si>
    <t>Kg COD/m3</t>
  </si>
  <si>
    <t>Iron &amp; Steel</t>
  </si>
  <si>
    <t>Fertilizers</t>
  </si>
  <si>
    <t>Coffee</t>
  </si>
  <si>
    <t>Dairy</t>
  </si>
  <si>
    <t>Pulp &amp; Paper</t>
  </si>
  <si>
    <t>Rubber</t>
  </si>
  <si>
    <t>Tannery</t>
  </si>
  <si>
    <t>India</t>
  </si>
  <si>
    <t>Meat</t>
  </si>
  <si>
    <t>kg CH4/kg COD</t>
  </si>
  <si>
    <t>Kg COD/Year</t>
  </si>
  <si>
    <t xml:space="preserve"> tonnes</t>
  </si>
  <si>
    <t>Pig Iron</t>
  </si>
  <si>
    <t>Sponge Iron</t>
  </si>
  <si>
    <t>Finished Steel (Alloy/Non-Alloy)</t>
  </si>
  <si>
    <t>kg COD/Year</t>
  </si>
  <si>
    <t>Nitrogenous Fertilizer (N)</t>
  </si>
  <si>
    <t>Phosphatic Fertilizer (P2O5)</t>
  </si>
  <si>
    <t>Sugar - India</t>
  </si>
  <si>
    <t>Fertilizers - India</t>
  </si>
  <si>
    <t>Iron &amp; Steel - India</t>
  </si>
  <si>
    <t>Coffee - India</t>
  </si>
  <si>
    <t>Petroleum, oil and Lubricants - India</t>
  </si>
  <si>
    <t>Meat - India</t>
  </si>
  <si>
    <t>Paper - India</t>
  </si>
  <si>
    <t>Paper  - India</t>
  </si>
  <si>
    <t>Rubber - India</t>
  </si>
  <si>
    <t>Tannery - India</t>
  </si>
  <si>
    <t>Sheep skins and Lamb skins</t>
  </si>
  <si>
    <t>Bo (max. capacity of methane production)</t>
  </si>
  <si>
    <t>Total Methane production</t>
  </si>
  <si>
    <t>Methane Recovery</t>
  </si>
  <si>
    <t>Parameter</t>
  </si>
  <si>
    <t>Computed/Userinput/Default</t>
  </si>
  <si>
    <t>CH4 Emissions in Kg Ch4/year</t>
  </si>
  <si>
    <t xml:space="preserve">Computed </t>
  </si>
  <si>
    <t>i - industrial Sector</t>
  </si>
  <si>
    <t>User input</t>
  </si>
  <si>
    <t>Si - Organic Component removed as Sludge in inventory year, kg COD/year</t>
  </si>
  <si>
    <t>Default</t>
  </si>
  <si>
    <t>EFi - Emission factor for industry i, Kg CH4/Kg COD for treatment /discharge pathway or system used in inventory year</t>
  </si>
  <si>
    <t>TOWi - Total organically degradable material in wastewater for industry I, Kg COD/year</t>
  </si>
  <si>
    <t>Computed</t>
  </si>
  <si>
    <t>i - industrial sector</t>
  </si>
  <si>
    <t>Default/user input</t>
  </si>
  <si>
    <t>j - each treatment/discharge pathway or system</t>
  </si>
  <si>
    <t>Petroleum</t>
  </si>
  <si>
    <t>Sources</t>
  </si>
  <si>
    <t xml:space="preserve">Methane recovery   </t>
  </si>
  <si>
    <t>Fraction</t>
  </si>
  <si>
    <t xml:space="preserve">Methane recovery  </t>
  </si>
  <si>
    <t>Industry Type</t>
  </si>
  <si>
    <t>MCF</t>
  </si>
  <si>
    <t>Sea, river and lake discharge</t>
  </si>
  <si>
    <t>Aerobic treatment plant (well managed)</t>
  </si>
  <si>
    <t>Aerobic treatment plant (not well managed; overloaded)</t>
  </si>
  <si>
    <t>Anaerobic digester for sludge</t>
  </si>
  <si>
    <t>Anaerobic reactor (e.g., UASB, Fixed Film Reactor)</t>
  </si>
  <si>
    <t>Anaerobic shallow lagoon (Depth less than 2 metres)</t>
  </si>
  <si>
    <t>Anaerobic deep lagoon (Depth more than 2 metres)</t>
  </si>
  <si>
    <t>Methane Correction Factor based on Type of treatment/discharge system or pathway</t>
  </si>
  <si>
    <r>
      <t>COD</t>
    </r>
    <r>
      <rPr>
        <i/>
        <vertAlign val="subscript"/>
        <sz val="12"/>
        <color theme="1"/>
        <rFont val="Times New Roman"/>
        <family val="1"/>
      </rPr>
      <t>i</t>
    </r>
    <r>
      <rPr>
        <b/>
        <sz val="12"/>
        <color theme="1"/>
        <rFont val="Times New Roman"/>
        <family val="1"/>
      </rPr>
      <t xml:space="preserve"> = Industrial degradable organic component in wastewater</t>
    </r>
  </si>
  <si>
    <r>
      <t>Industrial Production (P</t>
    </r>
    <r>
      <rPr>
        <i/>
        <vertAlign val="subscript"/>
        <sz val="12"/>
        <color theme="1"/>
        <rFont val="Times New Roman"/>
        <family val="1"/>
      </rPr>
      <t>i</t>
    </r>
    <r>
      <rPr>
        <b/>
        <sz val="12"/>
        <color theme="1"/>
        <rFont val="Times New Roman"/>
        <family val="1"/>
      </rPr>
      <t>)</t>
    </r>
  </si>
  <si>
    <r>
      <t>Wastewater generated per tonne of Product (W</t>
    </r>
    <r>
      <rPr>
        <i/>
        <vertAlign val="subscript"/>
        <sz val="12"/>
        <color theme="1"/>
        <rFont val="Times New Roman"/>
        <family val="1"/>
      </rPr>
      <t>i</t>
    </r>
    <r>
      <rPr>
        <b/>
        <sz val="12"/>
        <color theme="1"/>
        <rFont val="Times New Roman"/>
        <family val="1"/>
      </rPr>
      <t>)</t>
    </r>
  </si>
  <si>
    <r>
      <t>m</t>
    </r>
    <r>
      <rPr>
        <b/>
        <vertAlign val="superscript"/>
        <sz val="12"/>
        <color theme="1"/>
        <rFont val="Times New Roman"/>
        <family val="1"/>
      </rPr>
      <t>3</t>
    </r>
  </si>
  <si>
    <r>
      <t>Total organically degradable material in wastewater for industry (TOW</t>
    </r>
    <r>
      <rPr>
        <i/>
        <vertAlign val="subscript"/>
        <sz val="12"/>
        <color theme="1"/>
        <rFont val="Times New Roman"/>
        <family val="1"/>
      </rPr>
      <t>i</t>
    </r>
    <r>
      <rPr>
        <b/>
        <sz val="12"/>
        <color theme="1"/>
        <rFont val="Times New Roman"/>
        <family val="1"/>
      </rPr>
      <t>)</t>
    </r>
  </si>
  <si>
    <r>
      <t>Emission Factor (EF</t>
    </r>
    <r>
      <rPr>
        <i/>
        <vertAlign val="subscript"/>
        <sz val="12"/>
        <color theme="1"/>
        <rFont val="Times New Roman"/>
        <family val="1"/>
      </rPr>
      <t>i</t>
    </r>
    <r>
      <rPr>
        <b/>
        <sz val="12"/>
        <color theme="1"/>
        <rFont val="Times New Roman"/>
        <family val="1"/>
      </rPr>
      <t>)</t>
    </r>
  </si>
  <si>
    <r>
      <t>R</t>
    </r>
    <r>
      <rPr>
        <vertAlign val="subscript"/>
        <sz val="12"/>
        <color theme="1"/>
        <rFont val="Times New Roman"/>
        <family val="1"/>
      </rPr>
      <t>i</t>
    </r>
    <r>
      <rPr>
        <sz val="12"/>
        <color theme="1"/>
        <rFont val="Times New Roman"/>
        <family val="1"/>
      </rPr>
      <t xml:space="preserve"> = amount of Ch4 recovered in inventory year, Kg CH4/year</t>
    </r>
  </si>
  <si>
    <r>
      <t>W</t>
    </r>
    <r>
      <rPr>
        <vertAlign val="subscript"/>
        <sz val="12"/>
        <color theme="1"/>
        <rFont val="Times New Roman"/>
        <family val="1"/>
      </rPr>
      <t xml:space="preserve">i </t>
    </r>
    <r>
      <rPr>
        <sz val="12"/>
        <color theme="1"/>
        <rFont val="Times New Roman"/>
        <family val="1"/>
      </rPr>
      <t>- Waste water generated from i, m</t>
    </r>
    <r>
      <rPr>
        <vertAlign val="superscript"/>
        <sz val="12"/>
        <color theme="1"/>
        <rFont val="Times New Roman"/>
        <family val="1"/>
      </rPr>
      <t>3</t>
    </r>
    <r>
      <rPr>
        <sz val="12"/>
        <color theme="1"/>
        <rFont val="Times New Roman"/>
        <family val="1"/>
      </rPr>
      <t>/tonne</t>
    </r>
    <r>
      <rPr>
        <vertAlign val="subscript"/>
        <sz val="12"/>
        <color theme="1"/>
        <rFont val="Times New Roman"/>
        <family val="1"/>
      </rPr>
      <t>product</t>
    </r>
  </si>
  <si>
    <r>
      <t>COD</t>
    </r>
    <r>
      <rPr>
        <vertAlign val="subscript"/>
        <sz val="12"/>
        <color theme="1"/>
        <rFont val="Times New Roman"/>
        <family val="1"/>
      </rPr>
      <t>i</t>
    </r>
    <r>
      <rPr>
        <sz val="12"/>
        <color theme="1"/>
        <rFont val="Times New Roman"/>
        <family val="1"/>
      </rPr>
      <t xml:space="preserve"> - Chemical Oxygen Demand (Industrial degradable organic component in wastewater, Kg COD/m</t>
    </r>
    <r>
      <rPr>
        <vertAlign val="superscript"/>
        <sz val="12"/>
        <color theme="1"/>
        <rFont val="Times New Roman"/>
        <family val="1"/>
      </rPr>
      <t>3</t>
    </r>
  </si>
  <si>
    <r>
      <t>EF</t>
    </r>
    <r>
      <rPr>
        <vertAlign val="subscript"/>
        <sz val="12"/>
        <color theme="1"/>
        <rFont val="Times New Roman"/>
        <family val="1"/>
      </rPr>
      <t>i</t>
    </r>
    <r>
      <rPr>
        <sz val="12"/>
        <color theme="1"/>
        <rFont val="Times New Roman"/>
        <family val="1"/>
      </rPr>
      <t xml:space="preserve"> - Emission Factor for each treatment/discharge pathway or system, kg CH4/kg COD</t>
    </r>
  </si>
  <si>
    <r>
      <t>B</t>
    </r>
    <r>
      <rPr>
        <vertAlign val="subscript"/>
        <sz val="12"/>
        <color theme="1"/>
        <rFont val="Times New Roman"/>
        <family val="1"/>
      </rPr>
      <t>o</t>
    </r>
    <r>
      <rPr>
        <sz val="12"/>
        <color theme="1"/>
        <rFont val="Times New Roman"/>
        <family val="1"/>
      </rPr>
      <t xml:space="preserve"> - maximum CH4 producing capacity, kg CH4/kg COD</t>
    </r>
  </si>
  <si>
    <r>
      <t>MCF</t>
    </r>
    <r>
      <rPr>
        <vertAlign val="subscript"/>
        <sz val="12"/>
        <color theme="1"/>
        <rFont val="Times New Roman"/>
        <family val="1"/>
      </rPr>
      <t xml:space="preserve">j </t>
    </r>
    <r>
      <rPr>
        <sz val="12"/>
        <color theme="1"/>
        <rFont val="Times New Roman"/>
        <family val="1"/>
      </rPr>
      <t>- methane correction factor (fraction)</t>
    </r>
  </si>
  <si>
    <r>
      <t>Waste water generated per tonne of Product (m</t>
    </r>
    <r>
      <rPr>
        <vertAlign val="superscript"/>
        <sz val="12"/>
        <color theme="1"/>
        <rFont val="Times New Roman"/>
        <family val="1"/>
      </rPr>
      <t>3</t>
    </r>
    <r>
      <rPr>
        <sz val="12"/>
        <color theme="1"/>
        <rFont val="Times New Roman"/>
        <family val="1"/>
      </rPr>
      <t>)</t>
    </r>
  </si>
  <si>
    <t>Units</t>
  </si>
  <si>
    <t>2006-07</t>
  </si>
  <si>
    <t>2007-08</t>
  </si>
  <si>
    <t>2008-09</t>
  </si>
  <si>
    <t>2009-10</t>
  </si>
  <si>
    <t>2010-11</t>
  </si>
  <si>
    <t>2011-12</t>
  </si>
  <si>
    <t>2012-13</t>
  </si>
  <si>
    <t>Thousand Tonnes</t>
  </si>
  <si>
    <t>Tonnes</t>
  </si>
  <si>
    <t>2004-05</t>
  </si>
  <si>
    <t>2005-06</t>
  </si>
  <si>
    <t>2013-14</t>
  </si>
  <si>
    <t>Total Methane Emission             (Tonnes CH4)</t>
  </si>
  <si>
    <t>Industrial Production (Pi)</t>
  </si>
  <si>
    <t>Dairy - India</t>
  </si>
  <si>
    <t>Bovine Hides and Skins</t>
  </si>
  <si>
    <t>Goat skins and Kid skins</t>
  </si>
  <si>
    <t>Total emission (without methane recovery)  [tonnes CH4]</t>
  </si>
  <si>
    <t>Total emission after Methane recovery   [Tonnes CH4]</t>
  </si>
  <si>
    <t xml:space="preserve">Total emission for Iron &amp; Steel sector [Tonnes CO2e] (GWP) </t>
  </si>
  <si>
    <t>Total emission (without methane recovery)  [Tonnes CH4]</t>
  </si>
  <si>
    <t xml:space="preserve">Total emission for Fertilizer sector [Tonnes CO2e] (GWP) </t>
  </si>
  <si>
    <t xml:space="preserve">Total emission for Sugar sector [Tonnes CO2e] (GWP) </t>
  </si>
  <si>
    <t xml:space="preserve">Total emission for Coffee sector [Tonnes CO2e] (GWP) </t>
  </si>
  <si>
    <t xml:space="preserve">Total emission for Petroleum sector [Tonnes CO2e] (GWP) </t>
  </si>
  <si>
    <t xml:space="preserve">Total emission for Dairy sector [Tonnes CO2e] (GWP) </t>
  </si>
  <si>
    <t xml:space="preserve">Total emission for Meat sector [Tonnes CO2e] (GWP) </t>
  </si>
  <si>
    <t xml:space="preserve">Total emission for Paper sector [Tonnes CO2e] (GWP) </t>
  </si>
  <si>
    <t xml:space="preserve">Total emission for Rubber sector [Tonnes CO2e] (GWP) </t>
  </si>
  <si>
    <t xml:space="preserve">Total emission for Tannery sector [Tonnes CO2e] (GWP) </t>
  </si>
  <si>
    <t>Sector</t>
  </si>
  <si>
    <t xml:space="preserve">Waste </t>
  </si>
  <si>
    <t>Version</t>
  </si>
  <si>
    <t>Time Series</t>
  </si>
  <si>
    <t>Level of Disaggregation</t>
  </si>
  <si>
    <t>Sub-sector Disaggregation</t>
  </si>
  <si>
    <t>Sector Description</t>
  </si>
  <si>
    <t>About GHG Platform</t>
  </si>
  <si>
    <t>Lead Institution</t>
  </si>
  <si>
    <t>Contact Details</t>
  </si>
  <si>
    <t>Usage Policy</t>
  </si>
  <si>
    <t xml:space="preserve">Any re-production or re-distribution of the material(s) and information displayed and published on this Website/GHG Platform India/Portal shall be accompanied by a due acknowledgment and credit to the GHG Platform India for such material(s) and information.
You must give appropriate credit, provide a link, and indicate if changes were made. You may do so in any reasonable manner, but not in any way that suggests the GHG Platform India endorses you or your use. Data sheets may be revised or updated from time to time. The latest version of each data sheet will be posted on the website. To keep abreast of these changes, please email us at info@ghgplatform-india.org so that we may inform you when data sheets have been updated. </t>
  </si>
  <si>
    <t>Citation</t>
  </si>
  <si>
    <t>Disclaimer</t>
  </si>
  <si>
    <t>The data used for arriving at the results of this study is from published, secondary sources, or wholly or in part from official sources that have been duly acknowledged. The veracity of the data has been corroborated to the maximum extent possible.  However, the GHG Platform India shall not be held liable and responsible to establish the veracity of or corroborate such content or data and shall not be responsible or liable for any consequences that arise from and / or any harm or loss caused by way of placing reliance on the material(s) and information displayed and published on the website or by further use and analysis of the results of this study</t>
  </si>
  <si>
    <t>Contents</t>
  </si>
  <si>
    <t>Tabs</t>
  </si>
  <si>
    <t>Description</t>
  </si>
  <si>
    <t xml:space="preserve">Final Results </t>
  </si>
  <si>
    <t>Iron&amp;Steel</t>
  </si>
  <si>
    <t xml:space="preserve">Petroleum </t>
  </si>
  <si>
    <t>Flowsheet</t>
  </si>
  <si>
    <t>Methodology</t>
  </si>
  <si>
    <t>ICLEI South Asia</t>
  </si>
  <si>
    <t>Andaman &amp; Nicobar</t>
  </si>
  <si>
    <t>Andhra Pradesh</t>
  </si>
  <si>
    <t>Arunachal Pradesh</t>
  </si>
  <si>
    <t>Assam</t>
  </si>
  <si>
    <t>Bihar</t>
  </si>
  <si>
    <t>Chandigarh</t>
  </si>
  <si>
    <t>Chhattisgarh</t>
  </si>
  <si>
    <t>Dadra &amp; Nagar Haveli</t>
  </si>
  <si>
    <t>Daman &amp; Diu</t>
  </si>
  <si>
    <t>Delhi</t>
  </si>
  <si>
    <t>Goa</t>
  </si>
  <si>
    <t>Gujarat</t>
  </si>
  <si>
    <t>Haryana</t>
  </si>
  <si>
    <t>Himachal Pradesh</t>
  </si>
  <si>
    <t>Jammu &amp;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</si>
  <si>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</si>
  <si>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</si>
  <si>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</si>
  <si>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</si>
  <si>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</si>
  <si>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</si>
  <si>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</si>
  <si>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</si>
  <si>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</si>
  <si>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</si>
  <si>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</si>
  <si>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</si>
  <si>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</si>
  <si>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</si>
  <si>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</si>
  <si>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</si>
  <si>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Tripura</t>
  </si>
  <si>
    <t>Uttar Pradesh</t>
  </si>
  <si>
    <t>Uttrakhand</t>
  </si>
  <si>
    <t>West Bengal</t>
  </si>
  <si>
    <t>State-total</t>
  </si>
  <si>
    <t>Rubber - India -State total</t>
  </si>
  <si>
    <t>Tannery - State total</t>
  </si>
  <si>
    <t>Paper-India- State total</t>
  </si>
  <si>
    <t>Meat-India- State total</t>
  </si>
  <si>
    <t>Dairy-India- State total</t>
  </si>
  <si>
    <t>Petroleum-India- State total</t>
  </si>
  <si>
    <t>Petroleum-India</t>
  </si>
  <si>
    <t>Coffee-India- State total</t>
  </si>
  <si>
    <t>Sugar-India- State total</t>
  </si>
  <si>
    <t>Total Industrial Wastewater Treatment and Discharge by State</t>
  </si>
  <si>
    <t xml:space="preserve">Total CO2e emissions (tonnes) </t>
  </si>
  <si>
    <t xml:space="preserve">State-wise Total GHG Emissions from Industrial Wastewater Treatment and Discharge (Tonnes of CO2e) </t>
  </si>
  <si>
    <t xml:space="preserve">Daman &amp; Diu </t>
  </si>
  <si>
    <t>Natural and Synthetic Rubber</t>
  </si>
  <si>
    <t>Telangana</t>
  </si>
  <si>
    <t>State</t>
  </si>
  <si>
    <t>All-India</t>
  </si>
  <si>
    <t>Remarks:</t>
  </si>
  <si>
    <t>Dadra and Nagar Haveli</t>
  </si>
  <si>
    <t>Total</t>
  </si>
  <si>
    <t>Total (All-India)</t>
  </si>
  <si>
    <r>
      <rPr>
        <b/>
        <sz val="12"/>
        <color theme="1"/>
        <rFont val="Times New Roman"/>
        <family val="1"/>
      </rPr>
      <t>Source</t>
    </r>
    <r>
      <rPr>
        <sz val="12"/>
        <color theme="1"/>
        <rFont val="Times New Roman"/>
        <family val="1"/>
      </rPr>
      <t>: Petroleum Planning &amp; Analysis Cell (PPAC), Ministry of Petroleum &amp; Natural Gas – Production of Petroleum Products</t>
    </r>
  </si>
  <si>
    <r>
      <rPr>
        <b/>
        <sz val="12"/>
        <color theme="1"/>
        <rFont val="Times New Roman"/>
        <family val="1"/>
      </rPr>
      <t xml:space="preserve">Weblink: </t>
    </r>
    <r>
      <rPr>
        <sz val="12"/>
        <color theme="1"/>
        <rFont val="Times New Roman"/>
        <family val="1"/>
      </rPr>
      <t>http://www.ppac.org.in/WriteReadData/userfiles/file/PT_production_source_H.xls</t>
    </r>
  </si>
  <si>
    <r>
      <rPr>
        <b/>
        <sz val="12"/>
        <color theme="1"/>
        <rFont val="Times New Roman"/>
        <family val="1"/>
      </rPr>
      <t xml:space="preserve">Weblink: </t>
    </r>
    <r>
      <rPr>
        <sz val="12"/>
        <color theme="1"/>
        <rFont val="Times New Roman"/>
        <family val="1"/>
      </rPr>
      <t>http://www.ppac.org.in/WriteReadData/userfiles/file/PT_crude_H.xls</t>
    </r>
  </si>
  <si>
    <t>State-wise data on production of Petroleum products is not available. National-level data available on production of Petroleum products has been apportioned to each of the states based on corresponding proportions of 'Total volume of Crude Oil processed' by refineries located in different states</t>
  </si>
  <si>
    <t>Total Volume of Crude Oil processed by State</t>
  </si>
  <si>
    <t>State-wise Sugar Production considered in the emission estimates</t>
  </si>
  <si>
    <t>State-wise production of Petroleum, Oil and Lubricants considered in the emission estimates</t>
  </si>
  <si>
    <t>State-wise Milk Production considered in the emission estimates</t>
  </si>
  <si>
    <t>All- India</t>
  </si>
  <si>
    <t>State/Union-Territory</t>
  </si>
  <si>
    <t>No. of Dairies</t>
  </si>
  <si>
    <t>Installed Capacity (Thousand litre per day)</t>
  </si>
  <si>
    <t>As on 31st March, 2011</t>
  </si>
  <si>
    <t>State-wise Meat Production considered in the emission estimates</t>
  </si>
  <si>
    <t>State-wise Rubber Production considered in the emission estimates</t>
  </si>
  <si>
    <t>Natural and Synthetic Rubber - All India</t>
  </si>
  <si>
    <t>Nos.</t>
  </si>
  <si>
    <t>Meghalaya (2004-05 basis)</t>
  </si>
  <si>
    <t>Nagaland (2004-05 basis)</t>
  </si>
  <si>
    <t>Others</t>
  </si>
  <si>
    <t>Others- includes  Jammu and Kashmir, Meghalaya, Nagaland, Puducherry and Tripura</t>
  </si>
  <si>
    <t>Goa- includes Daman and Diu and Dadra and Nagar Haveli</t>
  </si>
  <si>
    <t>Daman and Diu</t>
  </si>
  <si>
    <t xml:space="preserve">Rubber Cultivation in Meghalaya and Nagaland (2004-05) </t>
  </si>
  <si>
    <t>Share (%)</t>
  </si>
  <si>
    <t>Considered No. of Rubber Manufacturers by State</t>
  </si>
  <si>
    <r>
      <t>Weblink</t>
    </r>
    <r>
      <rPr>
        <b/>
        <sz val="12"/>
        <color theme="1"/>
        <rFont val="Times New Roman"/>
        <family val="1"/>
      </rPr>
      <t>:</t>
    </r>
    <r>
      <rPr>
        <sz val="12"/>
        <color theme="1"/>
        <rFont val="Times New Roman"/>
        <family val="1"/>
      </rPr>
      <t xml:space="preserve"> http://rubberboard.org.in/ManageScheme.asp?Id=59</t>
    </r>
  </si>
  <si>
    <t>State-wise Tannery Production considered in the emission estimates</t>
  </si>
  <si>
    <t>No. of Factories</t>
  </si>
  <si>
    <t>Gross Value Added (Rs. Lakh)</t>
  </si>
  <si>
    <t>Share of the Total Gross Value added (%)</t>
  </si>
  <si>
    <r>
      <t xml:space="preserve">Weblink: </t>
    </r>
    <r>
      <rPr>
        <sz val="12"/>
        <color theme="1"/>
        <rFont val="Times New Roman"/>
        <family val="1"/>
      </rPr>
      <t>http://eaindustry.nic.in/industrial_handbook_200809.pdf</t>
    </r>
  </si>
  <si>
    <t xml:space="preserve">State-wise data on Natural and Synthetic Rubber processed by states is not available. National-level data on cumulative production of Natural and Synthetic Rubber has been apportioned to each of the states based on the available data on no. of licensed rubber manufacturers across the emission reporting period. Information of installed production capacity for these manufacturers is not available for the period between 2004-05 to 2013-14 and thus apportionment has been done solely on the basis of the number of  licensed manufacturers. </t>
  </si>
  <si>
    <r>
      <t xml:space="preserve">Weblink: </t>
    </r>
    <r>
      <rPr>
        <sz val="12"/>
        <color theme="1"/>
        <rFont val="Times New Roman"/>
        <family val="1"/>
      </rPr>
      <t>http://www.fao.org/3/a-i5599e.pdf</t>
    </r>
  </si>
  <si>
    <t>Share of Total Installed Capacity (%)</t>
  </si>
  <si>
    <t>Total CO2e emissions (tonnes)</t>
  </si>
  <si>
    <t>State_Production_Iron &amp; Steel</t>
  </si>
  <si>
    <t>State_Production_Fertilizers</t>
  </si>
  <si>
    <t>State_Production_Sugar</t>
  </si>
  <si>
    <t>State_Production_Coffee</t>
  </si>
  <si>
    <t>State_Production_Petroleum</t>
  </si>
  <si>
    <t>State_Production_Dairy</t>
  </si>
  <si>
    <t>State_Production_Meat</t>
  </si>
  <si>
    <t>State_Production_Pulp &amp; Paper</t>
  </si>
  <si>
    <t>State_Production_Rubber</t>
  </si>
  <si>
    <t>State_Production_Tannery</t>
  </si>
  <si>
    <t>Andhra Pradesh &amp; Orissa</t>
  </si>
  <si>
    <t>North Eastern Region</t>
  </si>
  <si>
    <t xml:space="preserve">Total </t>
  </si>
  <si>
    <t>2003-04</t>
  </si>
  <si>
    <t>Kerela</t>
  </si>
  <si>
    <t>Plant</t>
  </si>
  <si>
    <t>CFL:Vizag</t>
  </si>
  <si>
    <t>GFCL:Kakinada/ CIL Kakinada</t>
  </si>
  <si>
    <t>NFCL:Kakinada-I</t>
  </si>
  <si>
    <t>NFCL:Kakinada-II</t>
  </si>
  <si>
    <t>BVFCL:Namrup-II</t>
  </si>
  <si>
    <t>BVFCL:Namrup-III</t>
  </si>
  <si>
    <t>ZIL:Goa</t>
  </si>
  <si>
    <t>IFFCO:Kandla</t>
  </si>
  <si>
    <t>IFFCO:Kalol</t>
  </si>
  <si>
    <t>KRIBHCO:Hazira</t>
  </si>
  <si>
    <t>GSFC:Vadodara</t>
  </si>
  <si>
    <t>GNFC:Bharuch</t>
  </si>
  <si>
    <t>GSFC:Sikka-I</t>
  </si>
  <si>
    <t>GSFC:Sikka-II</t>
  </si>
  <si>
    <t>Hin.Ind.Ltd.:Dahej</t>
  </si>
  <si>
    <t>NFL:Panipat</t>
  </si>
  <si>
    <t>MCF:Mangalore</t>
  </si>
  <si>
    <t>FACT:Udyogamandal</t>
  </si>
  <si>
    <t>FACT:Cochin-II</t>
  </si>
  <si>
    <t>RCF:Trombay</t>
  </si>
  <si>
    <t>RCF:Trombay-IV</t>
  </si>
  <si>
    <t>RCF:Trombay-V</t>
  </si>
  <si>
    <t>RCF:Thal</t>
  </si>
  <si>
    <t>DFPCL:Taloja</t>
  </si>
  <si>
    <t>NFL:Vijaipur</t>
  </si>
  <si>
    <t>NFL:Vijaipur Expn.</t>
  </si>
  <si>
    <t>SAIL:Roulkela</t>
  </si>
  <si>
    <t>OCF:Paradeep</t>
  </si>
  <si>
    <t>PPL:Paradeep</t>
  </si>
  <si>
    <t>Public Sector
NFL:Nangal-I</t>
  </si>
  <si>
    <t>NFL:Nangal-II</t>
  </si>
  <si>
    <t>NFL:Bhatinda</t>
  </si>
  <si>
    <t>PNF:Nangal</t>
  </si>
  <si>
    <t>SFC:Kota</t>
  </si>
  <si>
    <t>CFCL:Gadepan-I</t>
  </si>
  <si>
    <t>CFCL:Gadepan-II</t>
  </si>
  <si>
    <t>MFL:Chennai</t>
  </si>
  <si>
    <t>SPIC:Tuticorin</t>
  </si>
  <si>
    <t>CFL:Ennore</t>
  </si>
  <si>
    <t>TAC:Tuticorin</t>
  </si>
  <si>
    <t>IFFCO:Phulpur-I</t>
  </si>
  <si>
    <t>IFFCO:Phulpur-II</t>
  </si>
  <si>
    <t>IFFCO:Aonla-I</t>
  </si>
  <si>
    <t>IFFCO:Aonla-II</t>
  </si>
  <si>
    <t>DIL:Kanpur/ KFCL</t>
  </si>
  <si>
    <t>TCL:Babrala</t>
  </si>
  <si>
    <t>TCL:Haldia</t>
  </si>
  <si>
    <t>Hin.ind.Ltd.:Dahej</t>
  </si>
  <si>
    <t>Public Sector:
FACT:Udyogamandal</t>
  </si>
  <si>
    <t>HCL:Khetri</t>
  </si>
  <si>
    <t>States</t>
  </si>
  <si>
    <t>Orissa</t>
  </si>
  <si>
    <t>Uttarakhand</t>
  </si>
  <si>
    <t xml:space="preserve">Andhra Pradesh </t>
  </si>
  <si>
    <t xml:space="preserve">State-wise Coffee Production considered for emission estimates </t>
  </si>
  <si>
    <t>All - India</t>
  </si>
  <si>
    <r>
      <rPr>
        <b/>
        <sz val="12"/>
        <color indexed="63"/>
        <rFont val="Times New Roman"/>
        <family val="1"/>
      </rPr>
      <t>2006-07</t>
    </r>
  </si>
  <si>
    <t xml:space="preserve">Units </t>
  </si>
  <si>
    <t xml:space="preserve">2008-09 </t>
  </si>
  <si>
    <t xml:space="preserve">2012-13 </t>
  </si>
  <si>
    <t>State-wise Nitrogen Fertilizer Production considered in the emission estimates</t>
  </si>
  <si>
    <t>State-wise Phosphate Fertilizer Production considered in the emission estimates</t>
  </si>
  <si>
    <t>Plants</t>
  </si>
  <si>
    <t>2004-2005</t>
  </si>
  <si>
    <t>State-wise Paper Production considered in the emission estimates</t>
  </si>
  <si>
    <t>Industrial Production (Pi) and States Percentage Share (%)</t>
  </si>
  <si>
    <t>Chhatishgarh</t>
  </si>
  <si>
    <t>Location</t>
  </si>
  <si>
    <t>Raipur, Chhattisgarh</t>
  </si>
  <si>
    <t>Gas Based</t>
  </si>
  <si>
    <t>Essar Steel Ltd</t>
  </si>
  <si>
    <t>Hazira, Gujarat</t>
  </si>
  <si>
    <t>Welspun Maxsteel Ltd 
(formerly Vikarm Ispat)</t>
  </si>
  <si>
    <t>Satav, Raigad, Maharashtra</t>
  </si>
  <si>
    <t>JSW Steel
Formerly Ispat Industries Ltd.)</t>
  </si>
  <si>
    <t>Geetapuram, Dolvi, Raigad, Maharashtra</t>
  </si>
  <si>
    <t>Coal -based</t>
  </si>
  <si>
    <t>Chattisgarh</t>
  </si>
  <si>
    <t>Action Ispat &amp; Power Pvt. Ltd</t>
  </si>
  <si>
    <t>Marakuta &amp; Pandaripathar, Jharsuguda, Odisha</t>
  </si>
  <si>
    <t>Adhunik Metaliks Ltd</t>
  </si>
  <si>
    <t>Chandrihariharpur, Sundergarh, Odisha</t>
  </si>
  <si>
    <t>Alliance Integrated Metallics Ltd.</t>
  </si>
  <si>
    <t>Bemta, Raipur, Chattisgarh</t>
  </si>
  <si>
    <t>Ujalpur, Raigarh, Chhattisgarh</t>
  </si>
  <si>
    <t>API Ispat Powertech Pvt. Ltd</t>
  </si>
  <si>
    <t>IGC Siltara, Raipur, Chhattisgarh</t>
  </si>
  <si>
    <t>Beekay Steel &amp; Power Ltd.</t>
  </si>
  <si>
    <t>Utiburu, Barbil, Odisha</t>
  </si>
  <si>
    <t>Bhushan Steel &amp; Strips Ltd</t>
  </si>
  <si>
    <t>Meramandati, Dhenkanat, Odisha</t>
  </si>
  <si>
    <t>Bihar Sponge Iron Ltd</t>
  </si>
  <si>
    <t>Chandil, Singhbhum, Jharkhand</t>
  </si>
  <si>
    <t>Crest Steel &amp; Power Pvt. Ltd</t>
  </si>
  <si>
    <t>IGC Borai, Durg, Chhattisgarh</t>
  </si>
  <si>
    <t>Deepak Steel &amp; Power Ltd</t>
  </si>
  <si>
    <t>Topadihi, Keonjhar, Odisha</t>
  </si>
  <si>
    <t>Gattant Metal Ltd</t>
  </si>
  <si>
    <t>Samakhilai, Kachchh, Gujarat</t>
  </si>
  <si>
    <t>Gandhidham, Gujarat</t>
  </si>
  <si>
    <t>Goa Sponge Iron &amp; Power Ltd</t>
  </si>
  <si>
    <t>Santona, Sanguem, Goa</t>
  </si>
  <si>
    <t>Godawari Power &amp; Ispat Ltd</t>
  </si>
  <si>
    <t>Goldstar Steel &amp; Alloys Ltd</t>
  </si>
  <si>
    <t>Srirampuram, Vizianagaram, Andhra Pradesh</t>
  </si>
  <si>
    <t>Ind Synergy Ltd</t>
  </si>
  <si>
    <t>Kotmar, Raigarh, Chhattisgarh</t>
  </si>
  <si>
    <t>Jai Balaji Sponge Ltd</t>
  </si>
  <si>
    <t>Baktarnagar, Raniganj, West Bengal</t>
  </si>
  <si>
    <t>Jai Shri Balaji Steel Pvt. Ltd. (HEG Ltd)</t>
  </si>
  <si>
    <t>Borai, Durg, Chhattisgarh</t>
  </si>
  <si>
    <t>Janki corporation Ltd</t>
  </si>
  <si>
    <t>Sidiginamola, Bellary, Karnataka</t>
  </si>
  <si>
    <t>SAIL</t>
  </si>
  <si>
    <t>Chattishgarh</t>
  </si>
  <si>
    <t>Chhatisgarh</t>
  </si>
  <si>
    <t>Jindal Steel &amp; Power Ltd</t>
  </si>
  <si>
    <t>Kharsia Road, Raigarh, Chhattisgarh</t>
  </si>
  <si>
    <t>Lloyds Metals &amp; Engineering Ltd</t>
  </si>
  <si>
    <t>Chuggus, Chandrapur, Maharashtra</t>
  </si>
  <si>
    <t>Mastek Steel Pvt. Ltd</t>
  </si>
  <si>
    <t>Hotakundi, Bellary, Karnataka</t>
  </si>
  <si>
    <t>MGM Steels Ltd</t>
  </si>
  <si>
    <t>Chintapokhri, Dhenkanal, Odisha</t>
  </si>
  <si>
    <t>Monnet Ispat Energy Ltd</t>
  </si>
  <si>
    <t>Chandkhuri Marg, Hasaud, Raipur, Chhattisgarh</t>
  </si>
  <si>
    <t>Monnet Ispat &amp; Energy Ltd</t>
  </si>
  <si>
    <t>Naharpalli, Raigarh, Chhhattisgarh</t>
  </si>
  <si>
    <t>MSP Steel &amp; Power Ltd</t>
  </si>
  <si>
    <t>Jamgaon, Raigarh, Chhattisgarh</t>
  </si>
  <si>
    <t>Nalwa Steel &amp; Power Ltd</t>
  </si>
  <si>
    <t>Taraimal, Raipur, Chhattisgarh</t>
  </si>
  <si>
    <t>Nova Iron &amp; Steel Ltd</t>
  </si>
  <si>
    <t>Dagori, Bilaspur, Chhattisgarh</t>
  </si>
  <si>
    <t>OCL Iron &amp; Steel Ltd</t>
  </si>
  <si>
    <t>Lamloi, Sundergarh, Odisha</t>
  </si>
  <si>
    <t>Orissa  Sponge Iron Ltd</t>
  </si>
  <si>
    <t>Pataspanga&lt; Keonjhar, Odisha</t>
  </si>
  <si>
    <t>Prakash Industries Ltd</t>
  </si>
  <si>
    <t>Champa, Jangir Champa, Chhattisgarh</t>
  </si>
  <si>
    <t>Rungta Mines Ltd</t>
  </si>
  <si>
    <t>Karakota and Kamando, Sundergarh, Odisha</t>
  </si>
  <si>
    <t>Sarda Energy &amp; Minerals Ltd</t>
  </si>
  <si>
    <t>Scaw Industries Pvt. Ltd</t>
  </si>
  <si>
    <t>Gubdichapara, Dhenkanal, Odisha</t>
  </si>
  <si>
    <t>Shivashakti Steel Ltd</t>
  </si>
  <si>
    <t>Chakradharpur, Raipur, Chhattisgarh</t>
  </si>
  <si>
    <t>Shri Bajrang Power &amp; Ispat Ltd</t>
  </si>
  <si>
    <t>Urla, Raipur, Chhattisgarh</t>
  </si>
  <si>
    <t>Shraddha Ispat Pvt. Ltd</t>
  </si>
  <si>
    <t>Shyam Set Ltd</t>
  </si>
  <si>
    <t>Dewabdighi, Burdwan, West Bengal</t>
  </si>
  <si>
    <t>Singhal Enterprises Pvt. Ltd</t>
  </si>
  <si>
    <t>Sree Metaliks Ltd</t>
  </si>
  <si>
    <t>Loidapada, Keonjhar, Odisha</t>
  </si>
  <si>
    <t>S.K.S. Ispat &amp; Power Ltd</t>
  </si>
  <si>
    <t>Sunflag Iron &amp; Steel Co. Ltd</t>
  </si>
  <si>
    <t>Bhandara, Maharashtra</t>
  </si>
  <si>
    <t>Sunil Ispat &amp; Power Ltd</t>
  </si>
  <si>
    <t>Sunil Sponge Iron Ltd</t>
  </si>
  <si>
    <t>Chiraipani, Raipur, Chhattisgarh</t>
  </si>
  <si>
    <t>Tata Sponge Iron (Ipitata Sponge)</t>
  </si>
  <si>
    <t>Joda, Keonjhar, Odisha</t>
  </si>
  <si>
    <t>Topworth Steel Pvt. Ltd</t>
  </si>
  <si>
    <t>Vandana Global Ltd</t>
  </si>
  <si>
    <t>Vallabh Steels Ltd.</t>
  </si>
  <si>
    <t>Sahnewal, Ludhiana, Punjab</t>
  </si>
  <si>
    <t>Visa Steel Ltd</t>
  </si>
  <si>
    <t>KIC, Jajpur Raod, Odisha</t>
  </si>
  <si>
    <t>Zoom Vallabh Steel Ltd</t>
  </si>
  <si>
    <t>Dughda, Saraikela-Kharswan, Jharkhand</t>
  </si>
  <si>
    <t>State-wise Pig Iron Production considered in the emission estimates</t>
  </si>
  <si>
    <t>State-wise Sponge Iron Production considered in the emission estimates</t>
  </si>
  <si>
    <t xml:space="preserve">Chittoor, Andhra Pradesh </t>
  </si>
  <si>
    <t>Sathavahana Ispat Ltd</t>
  </si>
  <si>
    <t>Anantapur, Andhra Pradesh</t>
  </si>
  <si>
    <t>Jayaswal NECO Industries Ltd</t>
  </si>
  <si>
    <t>Bicholim, Goa</t>
  </si>
  <si>
    <t>Usha Martin Industries</t>
  </si>
  <si>
    <t xml:space="preserve">Jamshedpur, Jharkhand </t>
  </si>
  <si>
    <t>JSW Steel Ltd</t>
  </si>
  <si>
    <t>Bellary, Karnataka</t>
  </si>
  <si>
    <t>Kalyani Ferrous Industries Ltd</t>
  </si>
  <si>
    <t>Koppal, Karnataka</t>
  </si>
  <si>
    <t>Kirloskar Ferrous Industries Ltd</t>
  </si>
  <si>
    <t>KIOCL Ltd</t>
  </si>
  <si>
    <t>Mangalore, Karnataka</t>
  </si>
  <si>
    <t>Redi, Maharashtra</t>
  </si>
  <si>
    <t>JSW Ispat Steel Ltd</t>
  </si>
  <si>
    <t>Dolvi, Raigad, Maharashtra</t>
  </si>
  <si>
    <t>Kajaria Iron Castings Ltd</t>
  </si>
  <si>
    <t>Durgapur, West Bengal</t>
  </si>
  <si>
    <t>Electrosteel Castings Ltd</t>
  </si>
  <si>
    <t>Khardah, West Bengal</t>
  </si>
  <si>
    <t>Tata Metaliks Ltd</t>
  </si>
  <si>
    <t>Kharagpur, West Bengal</t>
  </si>
  <si>
    <t>Sona Alloys Pvt. Ltd.</t>
  </si>
  <si>
    <t>Satara, Maharashtra</t>
  </si>
  <si>
    <t>Aparant Iron &amp; Steel Pvt. Ltd</t>
  </si>
  <si>
    <t>Samguem, Goa</t>
  </si>
  <si>
    <r>
      <rPr>
        <b/>
        <sz val="12"/>
        <color indexed="63"/>
        <rFont val="Times New Roman"/>
        <family val="1"/>
      </rPr>
      <t>2004-05</t>
    </r>
  </si>
  <si>
    <r>
      <rPr>
        <b/>
        <sz val="12"/>
        <color indexed="63"/>
        <rFont val="Times New Roman"/>
        <family val="1"/>
      </rPr>
      <t>2005-06</t>
    </r>
  </si>
  <si>
    <r>
      <rPr>
        <b/>
        <sz val="12"/>
        <color indexed="63"/>
        <rFont val="Times New Roman"/>
        <family val="1"/>
      </rPr>
      <t>2007-08</t>
    </r>
  </si>
  <si>
    <r>
      <rPr>
        <b/>
        <sz val="12"/>
        <color indexed="63"/>
        <rFont val="Times New Roman"/>
        <family val="1"/>
      </rPr>
      <t>2008-09</t>
    </r>
  </si>
  <si>
    <t>Capacity (tonnes)</t>
  </si>
  <si>
    <t>Public Sector Plants</t>
  </si>
  <si>
    <t>1.PIG IRON</t>
  </si>
  <si>
    <t>2. SPONGE IRON</t>
  </si>
  <si>
    <t>3. STEEL</t>
  </si>
  <si>
    <t>State-wise Share (%)</t>
  </si>
  <si>
    <t>Average State-wise Share between 2010-11 to 2013-14 (%)</t>
  </si>
  <si>
    <r>
      <rPr>
        <b/>
        <sz val="12"/>
        <color theme="1"/>
        <rFont val="Times New Roman"/>
        <family val="1"/>
      </rPr>
      <t>Remarks</t>
    </r>
    <r>
      <rPr>
        <sz val="12"/>
        <color theme="1"/>
        <rFont val="Times New Roman"/>
        <family val="1"/>
      </rPr>
      <t>: Estimated based on the reported locations of plants</t>
    </r>
  </si>
  <si>
    <t>Reported Volume of Crude Oil processed by refineries located in different states</t>
  </si>
  <si>
    <t>Reported Number of Registered Dairy Plants and Installed Capacity by State</t>
  </si>
  <si>
    <t>Reported Statistics for Leather and related products from Manufacturing Sector Profile by State, 2005-06</t>
  </si>
  <si>
    <t>Reported Plant wise Nitrogen Fertilizer Production</t>
  </si>
  <si>
    <t>Total  Installed Capacity for Steel Production by State</t>
  </si>
  <si>
    <t xml:space="preserve">Total Installed Capacity </t>
  </si>
  <si>
    <t>Reported State-wise Existing and Projected Installed Capacity of Steel Production (2010-11 to 2013-14)</t>
  </si>
  <si>
    <t>Total  Installed Capacity for Steel Production (Million tonnes)</t>
  </si>
  <si>
    <t>2011-12 (est.)</t>
  </si>
  <si>
    <t>2012-13 (est.)</t>
  </si>
  <si>
    <t>2013-14 (est.)</t>
  </si>
  <si>
    <t>Located at West Bengal, Tamil Nadu and Karnataka</t>
  </si>
  <si>
    <t>Vizag Steel Plant (RINL)</t>
  </si>
  <si>
    <t xml:space="preserve">Multi Location (includes Maharashtra, West Bengal, Andhra Pradesh, Chattisgarh, Karnataka) </t>
  </si>
  <si>
    <t>Total Installed Capacity (Firm projects)</t>
  </si>
  <si>
    <r>
      <rPr>
        <b/>
        <sz val="12"/>
        <color theme="1"/>
        <rFont val="Times New Roman"/>
        <family val="1"/>
      </rPr>
      <t>Weblink:</t>
    </r>
    <r>
      <rPr>
        <sz val="12"/>
        <color theme="1"/>
        <rFont val="Times New Roman"/>
        <family val="1"/>
      </rPr>
      <t xml:space="preserve"> http://planningcommission.gov.in/aboutus/committee/wrkgrp12/wg_steel2212.pdf</t>
    </r>
  </si>
  <si>
    <t>No. of Manufacturers</t>
  </si>
  <si>
    <t>Reported State-wise production of paper and its estimated percentage share to the total production (2010-11 to 2013-14)</t>
  </si>
  <si>
    <t xml:space="preserve">Reported Plant -wise Phosphate Fertilizer Production </t>
  </si>
  <si>
    <t>Remarks</t>
  </si>
  <si>
    <t>Coffee production in Andhra Pradesh and Orrisa is clubbed together in the reference document of the Coffee Board and is not reported separately. Similarly, coffee production in North Eastern Region is not reported separately for each of the constituent states. 
Therefore, for these states the following assumptions have been considered as per communication by Dy. Director (Market Research), Coffee Board -
(1) In the Andhra Pradesh &amp; Orissa cluster, Andhra Pradesh and Orissa  has a respective share of 95% and 5% approximately in the Coffee Production 
(2) In the North Eastern Region, the states of Assam and Meghalaya have an approximate share of 20% each and the rest of the five states have a share of approximately 12% each in the North Eastern region's total Coffee Production</t>
  </si>
  <si>
    <r>
      <rPr>
        <b/>
        <sz val="12"/>
        <color theme="1"/>
        <rFont val="Times New Roman"/>
        <family val="1"/>
      </rPr>
      <t>Remarks:</t>
    </r>
    <r>
      <rPr>
        <sz val="12"/>
        <color theme="1"/>
        <rFont val="Times New Roman"/>
        <family val="1"/>
      </rPr>
      <t xml:space="preserve"> </t>
    </r>
  </si>
  <si>
    <r>
      <rPr>
        <b/>
        <sz val="12"/>
        <color theme="1"/>
        <rFont val="Times New Roman"/>
        <family val="1"/>
      </rPr>
      <t>Remarks</t>
    </r>
    <r>
      <rPr>
        <sz val="12"/>
        <color theme="1"/>
        <rFont val="Times New Roman"/>
        <family val="1"/>
      </rPr>
      <t>: Estimated based on reported Plant capacities and location</t>
    </r>
  </si>
  <si>
    <t>Considered State-wise Production of Pig Iron by Public Sector Plants</t>
  </si>
  <si>
    <t>Considered State-wise Production of Pig Iron by Private Sector Plants</t>
  </si>
  <si>
    <t>Bhilai Steel Plant, Chhattisgarh</t>
  </si>
  <si>
    <t>Durgapur Steel Plant, West Bengal</t>
  </si>
  <si>
    <t>IISCO Steel Plant, West Bengal</t>
  </si>
  <si>
    <t>Bokaro Steel Plant, Jharkhand</t>
  </si>
  <si>
    <t>Reported Pig Iron Production Capacity of Private Sector Plants (2011-12)</t>
  </si>
  <si>
    <t>Rourkela Steel Plant, Odisha</t>
  </si>
  <si>
    <t>Visvesvarayai I &amp; S Plant, Karnataka</t>
  </si>
  <si>
    <t>Rashtriya Ispat Nigam Ltd. , Andhra Pradesh</t>
  </si>
  <si>
    <t>Production data has been consolidated state-wise based on reported data and location of Public sector plants</t>
  </si>
  <si>
    <t>(1) The Indian Minerals Year book reports only installed capacities of private sector plants for 2011-12 and data on production of Pig-Iron for these plants is not reported. The Annual Reports of Ministry of Steel report the total All-India level production of Pig Iron by Private sector plants from 2004-05 to 2013-14 and state-wise production is not reported. Therefore, the state-wise production for the reporting period has been estimated based on the corresponding share of installed capacity of the private sector plants</t>
  </si>
  <si>
    <t xml:space="preserve">State wise total Pig Iron production from public and private sector plants, as provided below, has been consolidated to obtain overall production. </t>
  </si>
  <si>
    <t>3) Ministry of Steel, Government of India- Annual Report 2008-09, Annexure VII</t>
  </si>
  <si>
    <t>State-wise data on production of Sponge Iron is not available. National-level data available on production of Sponge Iron has been apportioned to each of the states based on corresponding proportions of 'installed capacity' reported for Sponge Iron plants by location</t>
  </si>
  <si>
    <t>NMDC Nagarnar</t>
  </si>
  <si>
    <t>Tata Steel, Jamshedpur</t>
  </si>
  <si>
    <t>Tata Steel, Kalinganagar</t>
  </si>
  <si>
    <t>JSW Vijayanagar</t>
  </si>
  <si>
    <t>ESSAR Steel</t>
  </si>
  <si>
    <t>JSPL Raigarh</t>
  </si>
  <si>
    <t>JSPL Angul</t>
  </si>
  <si>
    <t>ElectroSteel Steel Limited, Siyaljori Bokaro</t>
  </si>
  <si>
    <t>Bhushan Steel Limited Angul-Dhenkanal</t>
  </si>
  <si>
    <t>Jindal Stainless</t>
  </si>
  <si>
    <t>JSW SALEM</t>
  </si>
  <si>
    <t>JSW ISPAT</t>
  </si>
  <si>
    <t>JSPL Pattratu</t>
  </si>
  <si>
    <t>Bhushan Power &amp; Steel, Sambalpur</t>
  </si>
  <si>
    <t>Monnet Isapat, Raigarh</t>
  </si>
  <si>
    <t>Visa Steel, Kalinganagar</t>
  </si>
  <si>
    <t>1) Aggregated data reported for SAIL's steel plants in the Table below has apportioned among 3 states based on location and their respective capacities of SAIL plants producing finished steel. The three SAIL steel plants include- (a) Alloy Steels Plant, Durgapur, West Bengal with 184,000 tonnes per annum production capacity in 2015 (b) Salem Steel Plant (SSP), Tamil Nadu with 339,000 tonnes per annum production capacity in 2015 (c) Visvesvaraya Iron and Steel Limited (VISL), at Bhadravathi, Karnataka with 216,000 tonnes per annum production capacity 
(2) The plants reported as 'Multi location' include the following five states: Maharashtra, West Bengal, Andhra Pradesh, Chattishgarh, Karnataka. The installed capacity reported under 'multi location' has been split equally in these 5 states, given the lack of information</t>
  </si>
  <si>
    <t xml:space="preserve">GHG Emissions from Industrial Wastewater Treatment and Discharge by State and Industry Type (Tonnes of CO2e) </t>
  </si>
  <si>
    <t xml:space="preserve">Total GHG Emissions from Industrial Wastewater Treatment and Discharge by Industry Type (Tonnes of CO2e) </t>
  </si>
  <si>
    <t>Sheet with state-level production related information reported in data sources and data considered in the emission estimates for Iron &amp; Steel industry</t>
  </si>
  <si>
    <t>Sheet with state-level production related information reported in data sources and data considered in the emission estimates for Fertilizer industry</t>
  </si>
  <si>
    <t>Sheet with state-level production related information reported in data sources and data considered in the emission estimates for Sugar industry</t>
  </si>
  <si>
    <t>Sheet with state-level production related information reported in data sources and data considered in the emission estimates for Coffee industry</t>
  </si>
  <si>
    <t>Sheet with state-level production related information reported in data sources and data considered in the emission estimates for Petroleum industry</t>
  </si>
  <si>
    <t>Sheet with state-level production related information reported in data sources and data considered in the emission estimates for Dairy industry</t>
  </si>
  <si>
    <t>Sheet with state-level production related information reported in data sources and data considered in the emission estimates for Meat industry</t>
  </si>
  <si>
    <t xml:space="preserve">State-level Wastewater treatment and discharge related GHG emission calculation sheet for Iron &amp; Steel industry </t>
  </si>
  <si>
    <t xml:space="preserve">State-level Wastewater treatment and discharge related GHG emission calculation sheet for Fertilizer industry </t>
  </si>
  <si>
    <t xml:space="preserve">State-level Wastewater treatment and discharge related GHG emission calculation sheet for Sugar industry </t>
  </si>
  <si>
    <t xml:space="preserve">State-level Wastewater treatment and discharge related GHG emission calculation sheet for Coffee industry </t>
  </si>
  <si>
    <t xml:space="preserve">State-level Wastewater treatment and discharge related GHG emission calculation sheet for Petroleum industry </t>
  </si>
  <si>
    <t xml:space="preserve">State-level Wastewater treatment and discharge related GHG emission calculation sheet for Dairy industry </t>
  </si>
  <si>
    <t xml:space="preserve">State-level Wastewater treatment and discharge related GHG emission calculation sheet forMeat industry </t>
  </si>
  <si>
    <t xml:space="preserve">State-level Wastewater treatment and discharge related GHG emission calculation sheet for Pulp &amp; Paper industry </t>
  </si>
  <si>
    <t>Sheet with state-level production related information reported in data sources and data considered in the emission estimates for Pulp &amp; Paper industry</t>
  </si>
  <si>
    <t xml:space="preserve">State-level Wastewater treatment and discharge related GHG emission calculation sheet for Rubber industry </t>
  </si>
  <si>
    <t>Sheet with state-level production related information reported in data sources and data considered in the emission estimates for Rubber industry</t>
  </si>
  <si>
    <t xml:space="preserve">State-level Wastewater treatment and discharge related GHG emission calculation sheet for Tannery industry </t>
  </si>
  <si>
    <t>Sheet with state-level production related information reported in data sources and data considered in the emission estimates for Tannery industry</t>
  </si>
  <si>
    <t>Pig Iron-India-State-total</t>
  </si>
  <si>
    <t>Sponge Iron-India-State total</t>
  </si>
  <si>
    <t>Steel - India- State-total</t>
  </si>
  <si>
    <t>Pig Iron-India-State total</t>
  </si>
  <si>
    <t>Sponge Iron - India- State total</t>
  </si>
  <si>
    <t>Finished Steel-India-State total</t>
  </si>
  <si>
    <t>Nitrogenous Fertilizer - India- State total</t>
  </si>
  <si>
    <t>Phosphate Fertilizer - India- State total</t>
  </si>
  <si>
    <t>Chemical Oxygen Demand (COD)</t>
  </si>
  <si>
    <t>State-level Industrial Production (t)</t>
  </si>
  <si>
    <t>Introduction</t>
  </si>
  <si>
    <t>Background information on the GHG emission estimates from the Waste Sector</t>
  </si>
  <si>
    <r>
      <t>Flowchart for estimating Industrial Wastewater  Treatment and Discharge related CH</t>
    </r>
    <r>
      <rPr>
        <vertAlign val="subscript"/>
        <sz val="12"/>
        <color theme="1"/>
        <rFont val="Times New Roman"/>
        <family val="1"/>
      </rPr>
      <t>4</t>
    </r>
    <r>
      <rPr>
        <sz val="12"/>
        <color theme="1"/>
        <rFont val="Times New Roman"/>
        <family val="1"/>
      </rPr>
      <t xml:space="preserve"> Emissions</t>
    </r>
  </si>
  <si>
    <t>State-level Industrial wastewater emission estimates- Fertilizers</t>
  </si>
  <si>
    <t>State-level Industrial wastewater emission estimates- Iron &amp; Steel</t>
  </si>
  <si>
    <t>State-level Industrial wastewater emission estimates- Sugar</t>
  </si>
  <si>
    <t>State-level Industrial wastewater emission estimates- Coffee</t>
  </si>
  <si>
    <t>State-level Industrial wastewater emission estimates- Petroleum</t>
  </si>
  <si>
    <t>State-level Industrial wastewater emission estimates- Dairy</t>
  </si>
  <si>
    <t>State-level Industrial wastewater emission estimates- Meat</t>
  </si>
  <si>
    <t>State-level Industrial wastewater emission estimates- Pulp &amp; Paper</t>
  </si>
  <si>
    <t>State-level Industrial wastewater emission estimates- Rubber</t>
  </si>
  <si>
    <t>State-level Industrial wastewater emission estimates- Tannery</t>
  </si>
  <si>
    <t>Flowchart for Industrial Wastewater - CH4 Emission Estimation</t>
  </si>
  <si>
    <t>IPCC METHODOLODY FOR ESTIMATION OF METHANE EMISSION FROM INDUSTRIAL WASTEWATER TREATMENT AND DISCHARGE</t>
  </si>
  <si>
    <t>Considered Steel Production Capacity by State (2010-11 to 2013-14)</t>
  </si>
  <si>
    <r>
      <rPr>
        <b/>
        <sz val="12"/>
        <color theme="1"/>
        <rFont val="Times New Roman"/>
        <family val="1"/>
      </rPr>
      <t>Source:</t>
    </r>
    <r>
      <rPr>
        <sz val="12"/>
        <color theme="1"/>
        <rFont val="Times New Roman"/>
        <family val="1"/>
      </rPr>
      <t xml:space="preserve"> Website of Rubber Board, Development Activities- Scheme in Operation- North Eastern States</t>
    </r>
  </si>
  <si>
    <t>Default Methane correction factor (MCF) by type of treatment/discharge pathway or system (Source: 2006 IPCC Guidelines, Vol. 5, Chapter 6: Wastewater Treatment and Discharge, Table 6.8)</t>
  </si>
  <si>
    <t>Bo = Maximum methane production capacity for industrial effluents               (2006 IPCC Guidelines, Vol. 5,Chapter 6: Wastewater
Treatment and Discharge, Equation Number 6.5)</t>
  </si>
  <si>
    <r>
      <t>S</t>
    </r>
    <r>
      <rPr>
        <i/>
        <vertAlign val="subscript"/>
        <sz val="12"/>
        <color theme="1"/>
        <rFont val="Times New Roman"/>
        <family val="1"/>
      </rPr>
      <t>i</t>
    </r>
    <r>
      <rPr>
        <b/>
        <sz val="12"/>
        <color theme="1"/>
        <rFont val="Times New Roman"/>
        <family val="1"/>
      </rPr>
      <t xml:space="preserve"> = Organic Component removed as Sludge in inventory year (2006 IPCC Guidelines, Vol. 5, Chapter 6: Wastewater Treatment and Discharge, Equation Number 6.4)</t>
    </r>
  </si>
  <si>
    <t>Bo = Maximum methane production capacity for industrial effluents (2006 IPCC Guidelines, Vol. 5, Chapter 6: Wastewater Treatment and Discharge, Equation Number 6.5)</t>
  </si>
  <si>
    <r>
      <rPr>
        <b/>
        <sz val="12"/>
        <color theme="1"/>
        <rFont val="Times New Roman"/>
        <family val="1"/>
      </rPr>
      <t>Source:</t>
    </r>
    <r>
      <rPr>
        <sz val="12"/>
        <color theme="1"/>
        <rFont val="Times New Roman"/>
        <family val="1"/>
      </rPr>
      <t xml:space="preserve"> Report of the Working Group on Steel Industry for 12th FYP (2012-2017), Ministry of Steel 2011, Table 3.7</t>
    </r>
  </si>
  <si>
    <t>State-wise Finished Steel Production considered in the emission estimates</t>
  </si>
  <si>
    <t>Department of Fertilizers, Ministry of Chemicals and Fertilizers, Government of India, Annual Report 2008-09, Annexure IV</t>
  </si>
  <si>
    <t>Department of Fertilizers, Ministry of Chemicals and Fertilizers, Government of India, Annual Report 2010-11, Annexure IV</t>
  </si>
  <si>
    <t>http://fert.nic.in/sites/default/files/Annual_Report_English_2011_0.pdf</t>
  </si>
  <si>
    <t>http://fert.nic.in/sites/default/files/Annual-Report-2008-2009-english.pdf</t>
  </si>
  <si>
    <t>http://fert.nic.in/sites/default/files/Annual-Report-2006-2007-english.pdf</t>
  </si>
  <si>
    <t>http://fert.nic.in/sites/default/files/Annual-Report-2004-2005-english.pdf</t>
  </si>
  <si>
    <t>Department of Fertilizers, Ministry of Chemicals and Fertilizers, Government of India, Annual Report 2006-07, Annexure IV</t>
  </si>
  <si>
    <t>Department of Fertilizers, Ministry of Chemicals and Fertilizers, Government of India, Annual Report 2004-05, Annexure IV</t>
  </si>
  <si>
    <r>
      <rPr>
        <b/>
        <sz val="12"/>
        <color theme="1"/>
        <rFont val="Times New Roman"/>
        <family val="1"/>
      </rPr>
      <t>Source:</t>
    </r>
    <r>
      <rPr>
        <sz val="12"/>
        <color theme="1"/>
        <rFont val="Times New Roman"/>
        <family val="1"/>
      </rPr>
      <t xml:space="preserve"> Basic Animal Husbandry Statistics 2012 - PART VIII- Dairying Statistics, Table 74, Department of Animal Husbandry, Dairying &amp; Fisheries, Ministry of Agriculture </t>
    </r>
  </si>
  <si>
    <r>
      <t>Weblink:</t>
    </r>
    <r>
      <rPr>
        <sz val="12"/>
        <color theme="1"/>
        <rFont val="Times New Roman"/>
        <family val="1"/>
      </rPr>
      <t xml:space="preserve"> http://www.rubberboard.org.in/RSN/RSN_June06.pdf</t>
    </r>
  </si>
  <si>
    <t>http://rubberboard.org.in/IRS_Vol33.pdf</t>
  </si>
  <si>
    <t xml:space="preserve">http://www.rubberboard.org.in/RSN/RSN_July2011.pdf </t>
  </si>
  <si>
    <t>http://www.rubberboard.org.in/RSN/RS_News_May2013(annual).pdf</t>
  </si>
  <si>
    <r>
      <rPr>
        <b/>
        <sz val="12"/>
        <color theme="1"/>
        <rFont val="Times New Roman"/>
        <family val="1"/>
      </rPr>
      <t>Source:</t>
    </r>
    <r>
      <rPr>
        <sz val="12"/>
        <color theme="1"/>
        <rFont val="Times New Roman"/>
        <family val="1"/>
      </rPr>
      <t xml:space="preserve"> Handbook of Industrial Policy and Statistics 2008-09, Table 14.2-Table 14.36, Department of Industrial Policy and Promotion, Ministry of Commerce &amp; Industry</t>
    </r>
  </si>
  <si>
    <t>State-wise data on leather processed by states not available. National-level data available on cumulative production of  Bovine, Sheep, lamb, Goat and kid skins and hides has been apportioned to each of the states based on the available data for year 2005-06 on corresponding 'Gross Value Added' by Tannery sector. Data on no. of tannery factories is available however data on corresponding 'production or installed capacities' is not known for these tanneries. Hence, 'Gross Value Added' is gauged to be a more appropriate metric to represent the manufacturing activity in tannery sector for each state and has been used as a basis for apportionment. Data on 'Gross Value Added' is available only for 2005-06  and has been used across the reporting period for apportionment of national production data.</t>
  </si>
  <si>
    <t>2006 IPCC Guidelines, Vol. 5, Chapter 6: Wastewater Treatment and Discharge, Equation Number 6.4</t>
  </si>
  <si>
    <r>
      <t>P</t>
    </r>
    <r>
      <rPr>
        <vertAlign val="subscript"/>
        <sz val="12"/>
        <color theme="1"/>
        <rFont val="Times New Roman"/>
        <family val="1"/>
      </rPr>
      <t xml:space="preserve">i </t>
    </r>
    <r>
      <rPr>
        <sz val="12"/>
        <color theme="1"/>
        <rFont val="Times New Roman"/>
        <family val="1"/>
      </rPr>
      <t>- Total industrial product for industrial sector i, tonnes/year</t>
    </r>
  </si>
  <si>
    <t>• 2006 IPCC Guidelines, Vol. 5,Chapter 6: Wastewater Treatment and Discharge, section 6.2.3.2</t>
  </si>
  <si>
    <t xml:space="preserve">• 2006 IPCC Guidelines, Vol. 5,Chapter 6: Wastewater Treatment and Discharge, Table 6.8
</t>
  </si>
  <si>
    <t xml:space="preserve">• MoEF - India Second National Communication to the UNFCCC
</t>
  </si>
  <si>
    <t>Data obtained from different sources including Ministries, Government Nodal Departments, Statistical Publications, Industry Associations etc. as indicated in the worksheets indicating sector-wise production data in this file</t>
  </si>
  <si>
    <t>2014-15</t>
  </si>
  <si>
    <t>2015-16</t>
  </si>
  <si>
    <t>4) Ministry of Steel, Government of India- Annual Report 2008-09, Annexure VII</t>
  </si>
  <si>
    <t>Srikalahasthi  Pipes  Ltd (formerly Lanco Industries Ltd)</t>
  </si>
  <si>
    <t>Kalyani  Steels  Ltd</t>
  </si>
  <si>
    <t>Kirloskar  Ferrous  Industries</t>
  </si>
  <si>
    <t>IDCOL  Kalinga  Iron  Works  Ltd</t>
  </si>
  <si>
    <t>Durgapur,  West  Bengal</t>
  </si>
  <si>
    <t>Kharagpur,  West  Bengal</t>
  </si>
  <si>
    <t>Steel Authority  of  India  Ltd</t>
  </si>
  <si>
    <t>Rashtriya  Ispat  Nigam  Ltd</t>
  </si>
  <si>
    <t>Visakhapatnam,  Andhra  Pradesh</t>
  </si>
  <si>
    <t>Monnet  Ispat  Ltd</t>
  </si>
  <si>
    <t>Raigarh,  Chhattisgarh</t>
  </si>
  <si>
    <t>MESCO  Steel  Ltd</t>
  </si>
  <si>
    <t>Kalinganagar,  Odisha</t>
  </si>
  <si>
    <t>Jai  Balaji  Industries  Ltd</t>
  </si>
  <si>
    <t>KIC  Metalliks  Ltd</t>
  </si>
  <si>
    <t>JSPL</t>
  </si>
  <si>
    <t>VSL Steels Ltd</t>
  </si>
  <si>
    <t>Hiriyur,  Karnataka</t>
  </si>
  <si>
    <t>Jindal  Saw  Pipes  Ltd</t>
  </si>
  <si>
    <t>Mundra,  Gujarat</t>
  </si>
  <si>
    <t>Ramsarup  Loha  Udyog</t>
  </si>
  <si>
    <t>Adhunik  Metaliks  Ltd</t>
  </si>
  <si>
    <t>Sundargarh,  Odisha</t>
  </si>
  <si>
    <t>SLR  Steels  Ltd</t>
  </si>
  <si>
    <t>VISA  Industries  Ltd</t>
  </si>
  <si>
    <t>Rashmai  Metaliks  Ltd</t>
  </si>
  <si>
    <t>New  Metaliks  Ltd</t>
  </si>
  <si>
    <t>Neelachal  Ispat  Nigam  Ltd</t>
  </si>
  <si>
    <t>Vedanta  Ltd (formerly Sesa Goa Ltd.)</t>
  </si>
  <si>
    <t>Tata  Metaliks  Ltd (formerly Usha Ispat Ltd)</t>
  </si>
  <si>
    <t>Salem, Tamil Nadu</t>
  </si>
  <si>
    <t>Vijayanagar, Karnataka</t>
  </si>
  <si>
    <t>2011-12 to 2013-14</t>
  </si>
  <si>
    <t>Bhilai, Chhattisgarh</t>
  </si>
  <si>
    <t>Bokaro, Jharkhand</t>
  </si>
  <si>
    <t>Rourkela, Odisha</t>
  </si>
  <si>
    <t>Burnpur, West Bengal</t>
  </si>
  <si>
    <t>Bhadravati, Karnataka</t>
  </si>
  <si>
    <t>Hospet,  Karnataka</t>
  </si>
  <si>
    <t>Share by state (%)</t>
  </si>
  <si>
    <t>Barbil, Keonjhar, Odisha</t>
  </si>
  <si>
    <t>1) Breakup of installed capacity of JSW Ispat Steel Ltd plants at Bellary, Vijayanagar and Salem has been obtained from JSW website</t>
  </si>
  <si>
    <t xml:space="preserve"> </t>
  </si>
  <si>
    <t>Anjani Steel Ltd</t>
  </si>
  <si>
    <r>
      <t xml:space="preserve"> </t>
    </r>
    <r>
      <rPr>
        <sz val="12"/>
        <color indexed="63"/>
        <rFont val="Times New Roman"/>
        <family val="1"/>
      </rPr>
      <t xml:space="preserve">Anindita Steels Ltd </t>
    </r>
    <r>
      <rPr>
        <sz val="12"/>
        <rFont val="Times New Roman"/>
        <family val="1"/>
      </rPr>
      <t xml:space="preserve"> </t>
    </r>
  </si>
  <si>
    <r>
      <t xml:space="preserve"> </t>
    </r>
    <r>
      <rPr>
        <sz val="12"/>
        <color indexed="63"/>
        <rFont val="Times New Roman"/>
        <family val="1"/>
      </rPr>
      <t xml:space="preserve">Rabodh, Jharkhand </t>
    </r>
    <r>
      <rPr>
        <sz val="12"/>
        <rFont val="Times New Roman"/>
        <family val="1"/>
      </rPr>
      <t xml:space="preserve"> </t>
    </r>
  </si>
  <si>
    <r>
      <t xml:space="preserve"> </t>
    </r>
    <r>
      <rPr>
        <sz val="12"/>
        <color indexed="63"/>
        <rFont val="Times New Roman"/>
        <family val="1"/>
      </rPr>
      <t xml:space="preserve">Sahjanwa, Gorakhpur, UP </t>
    </r>
    <r>
      <rPr>
        <sz val="12"/>
        <rFont val="Times New Roman"/>
        <family val="1"/>
      </rPr>
      <t xml:space="preserve"> </t>
    </r>
  </si>
  <si>
    <r>
      <t xml:space="preserve"> </t>
    </r>
    <r>
      <rPr>
        <sz val="12"/>
        <color indexed="63"/>
        <rFont val="Times New Roman"/>
        <family val="1"/>
      </rPr>
      <t xml:space="preserve">Global Hi-tech Industries Ltd </t>
    </r>
    <r>
      <rPr>
        <sz val="12"/>
        <rFont val="Times New Roman"/>
        <family val="1"/>
      </rPr>
      <t xml:space="preserve"> </t>
    </r>
  </si>
  <si>
    <r>
      <t xml:space="preserve"> </t>
    </r>
    <r>
      <rPr>
        <sz val="12"/>
        <color indexed="63"/>
        <rFont val="Times New Roman"/>
        <family val="1"/>
      </rPr>
      <t xml:space="preserve">Gopani Iron &amp; Power Pvt. Ltd </t>
    </r>
    <r>
      <rPr>
        <sz val="12"/>
        <rFont val="Times New Roman"/>
        <family val="1"/>
      </rPr>
      <t xml:space="preserve"> </t>
    </r>
  </si>
  <si>
    <r>
      <t xml:space="preserve"> </t>
    </r>
    <r>
      <rPr>
        <sz val="12"/>
        <color indexed="63"/>
        <rFont val="Times New Roman"/>
        <family val="1"/>
      </rPr>
      <t xml:space="preserve">Tadali, Chandram, Maharashtra </t>
    </r>
    <r>
      <rPr>
        <sz val="12"/>
        <rFont val="Times New Roman"/>
        <family val="1"/>
      </rPr>
      <t xml:space="preserve"> </t>
    </r>
  </si>
  <si>
    <r>
      <t xml:space="preserve"> </t>
    </r>
    <r>
      <rPr>
        <sz val="12"/>
        <color indexed="63"/>
        <rFont val="Times New Roman"/>
        <family val="1"/>
      </rPr>
      <t xml:space="preserve">Grewal Associates Pvt. Ltd </t>
    </r>
    <r>
      <rPr>
        <sz val="12"/>
        <rFont val="Times New Roman"/>
        <family val="1"/>
      </rPr>
      <t xml:space="preserve"> </t>
    </r>
  </si>
  <si>
    <r>
      <t xml:space="preserve"> </t>
    </r>
    <r>
      <rPr>
        <sz val="12"/>
        <color indexed="63"/>
        <rFont val="Times New Roman"/>
        <family val="1"/>
      </rPr>
      <t xml:space="preserve">Matkambed, Keonjhar, Odisha </t>
    </r>
    <r>
      <rPr>
        <sz val="12"/>
        <rFont val="Times New Roman"/>
        <family val="1"/>
      </rPr>
      <t xml:space="preserve"> </t>
    </r>
  </si>
  <si>
    <r>
      <t xml:space="preserve"> </t>
    </r>
    <r>
      <rPr>
        <sz val="12"/>
        <color indexed="63"/>
        <rFont val="Times New Roman"/>
        <family val="1"/>
      </rPr>
      <t xml:space="preserve">Haldia Steels Pvt. Ltd </t>
    </r>
    <r>
      <rPr>
        <sz val="12"/>
        <rFont val="Times New Roman"/>
        <family val="1"/>
      </rPr>
      <t xml:space="preserve"> </t>
    </r>
  </si>
  <si>
    <r>
      <t xml:space="preserve"> </t>
    </r>
    <r>
      <rPr>
        <sz val="12"/>
        <color indexed="63"/>
        <rFont val="Times New Roman"/>
        <family val="1"/>
      </rPr>
      <t xml:space="preserve">Durgapur, West Bengal </t>
    </r>
    <r>
      <rPr>
        <sz val="12"/>
        <rFont val="Times New Roman"/>
        <family val="1"/>
      </rPr>
      <t xml:space="preserve"> </t>
    </r>
  </si>
  <si>
    <r>
      <t xml:space="preserve"> </t>
    </r>
    <r>
      <rPr>
        <sz val="12"/>
        <color indexed="63"/>
        <rFont val="Times New Roman"/>
        <family val="1"/>
      </rPr>
      <t xml:space="preserve">Jai Balaji Jyoti Steels Ltd </t>
    </r>
    <r>
      <rPr>
        <sz val="12"/>
        <rFont val="Times New Roman"/>
        <family val="1"/>
      </rPr>
      <t xml:space="preserve"> </t>
    </r>
  </si>
  <si>
    <r>
      <t xml:space="preserve"> </t>
    </r>
    <r>
      <rPr>
        <sz val="12"/>
        <color indexed="63"/>
        <rFont val="Times New Roman"/>
        <family val="1"/>
      </rPr>
      <t xml:space="preserve">Sundargarh, Odisha </t>
    </r>
    <r>
      <rPr>
        <sz val="12"/>
        <rFont val="Times New Roman"/>
        <family val="1"/>
      </rPr>
      <t xml:space="preserve"> </t>
    </r>
  </si>
  <si>
    <r>
      <t xml:space="preserve"> </t>
    </r>
    <r>
      <rPr>
        <sz val="12"/>
        <color indexed="63"/>
        <rFont val="Times New Roman"/>
        <family val="1"/>
      </rPr>
      <t xml:space="preserve">Jaiswal Neco Ltd </t>
    </r>
    <r>
      <rPr>
        <sz val="12"/>
        <rFont val="Times New Roman"/>
        <family val="1"/>
      </rPr>
      <t xml:space="preserve"> </t>
    </r>
  </si>
  <si>
    <r>
      <t xml:space="preserve"> </t>
    </r>
    <r>
      <rPr>
        <sz val="12"/>
        <color indexed="63"/>
        <rFont val="Times New Roman"/>
        <family val="1"/>
      </rPr>
      <t xml:space="preserve">Rashmi Cement Ltd </t>
    </r>
    <r>
      <rPr>
        <sz val="12"/>
        <rFont val="Times New Roman"/>
        <family val="1"/>
      </rPr>
      <t xml:space="preserve"> </t>
    </r>
  </si>
  <si>
    <r>
      <t xml:space="preserve"> </t>
    </r>
    <r>
      <rPr>
        <sz val="12"/>
        <color indexed="63"/>
        <rFont val="Times New Roman"/>
        <family val="1"/>
      </rPr>
      <t xml:space="preserve">Barbil, Keonjhar, Odisha </t>
    </r>
    <r>
      <rPr>
        <sz val="12"/>
        <rFont val="Times New Roman"/>
        <family val="1"/>
      </rPr>
      <t xml:space="preserve"> </t>
    </r>
  </si>
  <si>
    <r>
      <t xml:space="preserve"> </t>
    </r>
    <r>
      <rPr>
        <sz val="12"/>
        <color indexed="63"/>
        <rFont val="Times New Roman"/>
        <family val="1"/>
      </rPr>
      <t xml:space="preserve">Sri Venkatesh Iron &amp; Alloys Ltd </t>
    </r>
    <r>
      <rPr>
        <sz val="12"/>
        <rFont val="Times New Roman"/>
        <family val="1"/>
      </rPr>
      <t xml:space="preserve"> </t>
    </r>
  </si>
  <si>
    <r>
      <t xml:space="preserve"> </t>
    </r>
    <r>
      <rPr>
        <sz val="12"/>
        <color indexed="63"/>
        <rFont val="Times New Roman"/>
        <family val="1"/>
      </rPr>
      <t xml:space="preserve">Ramgarh, Jharkhand </t>
    </r>
    <r>
      <rPr>
        <sz val="12"/>
        <rFont val="Times New Roman"/>
        <family val="1"/>
      </rPr>
      <t xml:space="preserve"> </t>
    </r>
  </si>
  <si>
    <r>
      <rPr>
        <sz val="12"/>
        <color indexed="63"/>
        <rFont val="Times New Roman"/>
        <family val="1"/>
      </rPr>
      <t xml:space="preserve">Gallant Ispat Ltd </t>
    </r>
    <r>
      <rPr>
        <sz val="12"/>
        <rFont val="Times New Roman"/>
        <family val="1"/>
      </rPr>
      <t xml:space="preserve"> </t>
    </r>
  </si>
  <si>
    <t>2) Indian Bureau of Mines- The Indian Minerals Yearbook 2012 (Vol-II: Reviews on Metals and Alloys, Part- II : Metals &amp; Alloys – Iron &amp; Steel and Scrap), Table 2</t>
  </si>
  <si>
    <r>
      <t xml:space="preserve">Weblink:  </t>
    </r>
    <r>
      <rPr>
        <sz val="12"/>
        <color theme="1"/>
        <rFont val="Times New Roman"/>
        <family val="1"/>
      </rPr>
      <t>1) http://ibm.nic.in/index.php?c=pages&amp;m=index&amp;id=883</t>
    </r>
  </si>
  <si>
    <t xml:space="preserve">1) State-wise data on production of Finished Steel is not available. National-level data available on production of Finished Steel has been apportioned to each of the states based on corresponding proportions of 'installed capacity' reported for Steel processing plants by location. </t>
  </si>
  <si>
    <t>3) http://steel.gov.in/annual-reports</t>
  </si>
  <si>
    <t>2) http://ibm.nic.in/index.php?c=pages&amp;m=index&amp;id=176</t>
  </si>
  <si>
    <r>
      <t xml:space="preserve">Source: </t>
    </r>
    <r>
      <rPr>
        <sz val="12"/>
        <color theme="1"/>
        <rFont val="Times New Roman"/>
        <family val="1"/>
      </rPr>
      <t>1)</t>
    </r>
    <r>
      <rPr>
        <b/>
        <sz val="12"/>
        <color theme="1"/>
        <rFont val="Times New Roman"/>
        <family val="1"/>
      </rPr>
      <t xml:space="preserve"> </t>
    </r>
    <r>
      <rPr>
        <sz val="12"/>
        <color theme="1"/>
        <rFont val="Times New Roman"/>
        <family val="1"/>
      </rPr>
      <t>Indian Bureau of Mines- The Indian Minerals Yearbook 2016 (Vol-II: Reviews on Metals and Alloys, Part- II : Metals &amp; Alloys – Iron &amp; Steel and Scrap), Table 2</t>
    </r>
  </si>
  <si>
    <t>2) Annexure XXIX, Status Paper on Sugarcane, Directorate of Sugarcane Development, Ministry of Agriculture</t>
  </si>
  <si>
    <t>2) http://www.nfsm.gov.in/Publicity/2014-15/Books/Status%20Paper%20of%20Sugarcane_Final_New.pdf</t>
  </si>
  <si>
    <r>
      <rPr>
        <b/>
        <sz val="12"/>
        <color theme="1"/>
        <rFont val="Times New Roman"/>
        <family val="1"/>
      </rPr>
      <t>Weblink</t>
    </r>
    <r>
      <rPr>
        <sz val="12"/>
        <color theme="1"/>
        <rFont val="Times New Roman"/>
        <family val="1"/>
      </rPr>
      <t>: 1) https://nfsm.gov.in/ReadyReckoner/CU4/CUIV_Statistics.pdf</t>
    </r>
  </si>
  <si>
    <r>
      <rPr>
        <b/>
        <sz val="12"/>
        <color theme="1"/>
        <rFont val="Times New Roman"/>
        <family val="1"/>
      </rPr>
      <t>Source:</t>
    </r>
    <r>
      <rPr>
        <sz val="12"/>
        <color theme="1"/>
        <rFont val="Times New Roman"/>
        <family val="1"/>
      </rPr>
      <t xml:space="preserve"> 1) National Food Security Mission, Ready Reckoner, Crop Unit-IV, Statistics Statistics on Cotton, Jute &amp; Sugar, Page 69 </t>
    </r>
  </si>
  <si>
    <r>
      <t xml:space="preserve">Remarks: </t>
    </r>
    <r>
      <rPr>
        <sz val="12"/>
        <color theme="1"/>
        <rFont val="Times New Roman"/>
        <family val="1"/>
      </rPr>
      <t>Installed capacites of Dairies registered by Central Authority and State Authority as reported for each state have been added</t>
    </r>
  </si>
  <si>
    <t>Notes:</t>
  </si>
  <si>
    <t>Reported No. of Manufacturers for Other States and Union Territories (2018)</t>
  </si>
  <si>
    <r>
      <t>Weblink</t>
    </r>
    <r>
      <rPr>
        <b/>
        <sz val="12"/>
        <color theme="1"/>
        <rFont val="Times New Roman"/>
        <family val="1"/>
      </rPr>
      <t>: http://rbegp.in/RUBI/LicensingReportsInIndex.do?licensetypepk=1&amp;statepk=0&amp;districtpk=0</t>
    </r>
  </si>
  <si>
    <t>2) Data on no. of rubber manufacturers for the states of Jammu and Kashmir, Meghalaya, Nagaland, Puducherry and Tripura is not reported separately and clubbed under 'Others' for the emission reporting period. Reported data on no. of manufacturers by state for year 2018 has been used for Puducherry, Tripura, and Jammu &amp; Kashmir. Segregated data on no. of manufacturers in Meghalaya and Nagaland is not available and has been estimated based on information on corresponding rubber cultivation in these two states, available for year 2004-05 only.</t>
  </si>
  <si>
    <r>
      <rPr>
        <b/>
        <sz val="12"/>
        <color theme="1"/>
        <rFont val="Times New Roman"/>
        <family val="1"/>
      </rPr>
      <t>Remarks:</t>
    </r>
    <r>
      <rPr>
        <sz val="12"/>
        <color theme="1"/>
        <rFont val="Times New Roman"/>
        <family val="1"/>
      </rPr>
      <t xml:space="preserve"> 1) Data on no. of rubber manufacturers for the union territories of Chandigarh, Dadra &amp; Nagar Haveli, and Daman &amp; Diu is not reported separately in the considered emission reporting period. Reported data on no. of manufacturers by state for year 2018 has been used for these 3 union territories.
</t>
    </r>
  </si>
  <si>
    <t>3) Data on no. of rubber manufacturers for Telangana and Andhra Pradesh is reported collectively under Andhra Pradesh. Reported data on no. of manufacturers by state for year 2018 has been used for Telangana for years 2014-15 and 2015-16, post the formation of the state in 2014. This figure has been deducted from cumulative total reported for Andhra Pradesh and Telangana to arrive at no. of manufacturers for Andhra Pradesh (only) for 2014-15 and 2015-16</t>
  </si>
  <si>
    <t>Chandigarh (2018 basis)</t>
  </si>
  <si>
    <t>Dadra &amp; Nagar Haveli (2018 basis)</t>
  </si>
  <si>
    <t>Daman &amp; Diu (2018 basis)</t>
  </si>
  <si>
    <t>Telangana (2018 basis)</t>
  </si>
  <si>
    <t>Tripura (2018 basis)</t>
  </si>
  <si>
    <t>Puducherry (2018 basis)</t>
  </si>
  <si>
    <r>
      <rPr>
        <b/>
        <sz val="12"/>
        <color theme="1"/>
        <rFont val="Times New Roman"/>
        <family val="1"/>
      </rPr>
      <t>Source:</t>
    </r>
    <r>
      <rPr>
        <sz val="12"/>
        <color theme="1"/>
        <rFont val="Times New Roman"/>
        <family val="1"/>
      </rPr>
      <t xml:space="preserve"> 1) Statistics &amp; Planning Department, Rubber Board- Rubber Statistical Monthly News -June 2006, Page 2 – Production and Consumption of NR &amp; SR</t>
    </r>
  </si>
  <si>
    <t>2) Statistics &amp; Planning Department, Rubber Board – Indian Rubber Statistics, Table 6 and Table 18</t>
  </si>
  <si>
    <t xml:space="preserve">3) Statistics &amp; Planning Department, Rubber Board- Rubber Statistical Monthly News –July 2011, Page 2 – Production and Consumption of NR &amp; SR </t>
  </si>
  <si>
    <t xml:space="preserve">4) Statistics &amp; Planning Department, Rubber Board- Rubber Statistical Monthly News –May 2013, Page 2 – Production and Consumption of NR &amp; SR </t>
  </si>
  <si>
    <t>http://www.rubberboard.org.in/rbfilereader?fileid=189</t>
  </si>
  <si>
    <r>
      <rPr>
        <b/>
        <sz val="12"/>
        <color theme="1"/>
        <rFont val="Times New Roman"/>
        <family val="1"/>
      </rPr>
      <t>Source:</t>
    </r>
    <r>
      <rPr>
        <sz val="12"/>
        <color theme="1"/>
        <rFont val="Times New Roman"/>
        <family val="1"/>
      </rPr>
      <t xml:space="preserve"> 1) Food and Agriculture Organization (FAO)- World Statistical Compendium for raw hides and skins, leather and leather footwear 1999-2015, Table 5, Table 7, Table 9</t>
    </r>
  </si>
  <si>
    <r>
      <t xml:space="preserve"> </t>
    </r>
    <r>
      <rPr>
        <sz val="14"/>
        <color indexed="63"/>
        <rFont val="Times New Roman"/>
        <family val="1"/>
      </rPr>
      <t xml:space="preserve">Urea </t>
    </r>
    <r>
      <rPr>
        <sz val="14"/>
        <rFont val="Times New Roman"/>
        <family val="1"/>
      </rPr>
      <t xml:space="preserve"> </t>
    </r>
  </si>
  <si>
    <r>
      <t xml:space="preserve"> </t>
    </r>
    <r>
      <rPr>
        <sz val="14"/>
        <color indexed="63"/>
        <rFont val="Times New Roman"/>
        <family val="1"/>
      </rPr>
      <t xml:space="preserve">FACT:Udyogamandal </t>
    </r>
    <r>
      <rPr>
        <sz val="14"/>
        <rFont val="Times New Roman"/>
        <family val="1"/>
      </rPr>
      <t xml:space="preserve"> </t>
    </r>
  </si>
  <si>
    <r>
      <t xml:space="preserve"> </t>
    </r>
    <r>
      <rPr>
        <sz val="14"/>
        <color indexed="63"/>
        <rFont val="Times New Roman"/>
        <family val="1"/>
      </rPr>
      <t xml:space="preserve">FACT:Cochin-II </t>
    </r>
    <r>
      <rPr>
        <sz val="14"/>
        <rFont val="Times New Roman"/>
        <family val="1"/>
      </rPr>
      <t xml:space="preserve"> </t>
    </r>
  </si>
  <si>
    <r>
      <t xml:space="preserve"> </t>
    </r>
    <r>
      <rPr>
        <sz val="14"/>
        <color indexed="63"/>
        <rFont val="Times New Roman"/>
        <family val="1"/>
      </rPr>
      <t xml:space="preserve">20:20 </t>
    </r>
    <r>
      <rPr>
        <sz val="14"/>
        <rFont val="Times New Roman"/>
        <family val="1"/>
      </rPr>
      <t xml:space="preserve"> </t>
    </r>
  </si>
  <si>
    <r>
      <t xml:space="preserve"> </t>
    </r>
    <r>
      <rPr>
        <sz val="14"/>
        <color indexed="63"/>
        <rFont val="Times New Roman"/>
        <family val="1"/>
      </rPr>
      <t xml:space="preserve">97.00 </t>
    </r>
    <r>
      <rPr>
        <sz val="14"/>
        <rFont val="Times New Roman"/>
        <family val="1"/>
      </rPr>
      <t xml:space="preserve"> </t>
    </r>
  </si>
  <si>
    <r>
      <t xml:space="preserve"> </t>
    </r>
    <r>
      <rPr>
        <sz val="14"/>
        <color indexed="63"/>
        <rFont val="Times New Roman"/>
        <family val="1"/>
      </rPr>
      <t xml:space="preserve">98.80 </t>
    </r>
    <r>
      <rPr>
        <sz val="14"/>
        <rFont val="Times New Roman"/>
        <family val="1"/>
      </rPr>
      <t xml:space="preserve"> </t>
    </r>
  </si>
  <si>
    <r>
      <t xml:space="preserve"> </t>
    </r>
    <r>
      <rPr>
        <sz val="14"/>
        <color indexed="63"/>
        <rFont val="Times New Roman"/>
        <family val="1"/>
      </rPr>
      <t xml:space="preserve">RCF:Trombay </t>
    </r>
    <r>
      <rPr>
        <sz val="14"/>
        <rFont val="Times New Roman"/>
        <family val="1"/>
      </rPr>
      <t xml:space="preserve"> </t>
    </r>
  </si>
  <si>
    <r>
      <t xml:space="preserve"> </t>
    </r>
    <r>
      <rPr>
        <sz val="14"/>
        <color indexed="63"/>
        <rFont val="Times New Roman"/>
        <family val="1"/>
      </rPr>
      <t xml:space="preserve">15:15:15 </t>
    </r>
    <r>
      <rPr>
        <sz val="14"/>
        <rFont val="Times New Roman"/>
        <family val="1"/>
      </rPr>
      <t xml:space="preserve"> </t>
    </r>
  </si>
  <si>
    <r>
      <t xml:space="preserve"> </t>
    </r>
    <r>
      <rPr>
        <sz val="14"/>
        <color indexed="63"/>
        <rFont val="Times New Roman"/>
        <family val="1"/>
      </rPr>
      <t xml:space="preserve">63.00 </t>
    </r>
    <r>
      <rPr>
        <sz val="14"/>
        <rFont val="Times New Roman"/>
        <family val="1"/>
      </rPr>
      <t xml:space="preserve"> </t>
    </r>
  </si>
  <si>
    <r>
      <t xml:space="preserve"> </t>
    </r>
    <r>
      <rPr>
        <sz val="14"/>
        <color indexed="63"/>
        <rFont val="Times New Roman"/>
        <family val="1"/>
      </rPr>
      <t xml:space="preserve">58.00 </t>
    </r>
    <r>
      <rPr>
        <sz val="14"/>
        <rFont val="Times New Roman"/>
        <family val="1"/>
      </rPr>
      <t xml:space="preserve"> </t>
    </r>
  </si>
  <si>
    <r>
      <t xml:space="preserve"> </t>
    </r>
    <r>
      <rPr>
        <sz val="14"/>
        <color indexed="63"/>
        <rFont val="Times New Roman"/>
        <family val="1"/>
      </rPr>
      <t xml:space="preserve">RCF:Trombay-IV </t>
    </r>
    <r>
      <rPr>
        <sz val="14"/>
        <rFont val="Times New Roman"/>
        <family val="1"/>
      </rPr>
      <t xml:space="preserve"> </t>
    </r>
  </si>
  <si>
    <r>
      <t xml:space="preserve"> </t>
    </r>
    <r>
      <rPr>
        <sz val="14"/>
        <color indexed="63"/>
        <rFont val="Times New Roman"/>
        <family val="1"/>
      </rPr>
      <t xml:space="preserve">54.00 </t>
    </r>
    <r>
      <rPr>
        <sz val="14"/>
        <rFont val="Times New Roman"/>
        <family val="1"/>
      </rPr>
      <t xml:space="preserve"> </t>
    </r>
  </si>
  <si>
    <r>
      <t xml:space="preserve"> </t>
    </r>
    <r>
      <rPr>
        <sz val="14"/>
        <color indexed="63"/>
        <rFont val="Times New Roman"/>
        <family val="1"/>
      </rPr>
      <t xml:space="preserve">49.60 </t>
    </r>
    <r>
      <rPr>
        <sz val="14"/>
        <rFont val="Times New Roman"/>
        <family val="1"/>
      </rPr>
      <t xml:space="preserve"> </t>
    </r>
  </si>
  <si>
    <r>
      <t xml:space="preserve"> </t>
    </r>
    <r>
      <rPr>
        <sz val="14"/>
        <color indexed="63"/>
        <rFont val="Times New Roman"/>
        <family val="1"/>
      </rPr>
      <t xml:space="preserve">MFL:Chennai </t>
    </r>
    <r>
      <rPr>
        <sz val="14"/>
        <rFont val="Times New Roman"/>
        <family val="1"/>
      </rPr>
      <t xml:space="preserve"> </t>
    </r>
  </si>
  <si>
    <r>
      <t xml:space="preserve"> </t>
    </r>
    <r>
      <rPr>
        <sz val="14"/>
        <color indexed="63"/>
        <rFont val="Times New Roman"/>
        <family val="1"/>
      </rPr>
      <t xml:space="preserve">By Product </t>
    </r>
    <r>
      <rPr>
        <sz val="14"/>
        <rFont val="Times New Roman"/>
        <family val="1"/>
      </rPr>
      <t xml:space="preserve"> </t>
    </r>
  </si>
  <si>
    <r>
      <t xml:space="preserve"> </t>
    </r>
    <r>
      <rPr>
        <sz val="14"/>
        <color indexed="63"/>
        <rFont val="Times New Roman"/>
        <family val="1"/>
      </rPr>
      <t xml:space="preserve">A/S </t>
    </r>
    <r>
      <rPr>
        <sz val="14"/>
        <rFont val="Times New Roman"/>
        <family val="1"/>
      </rPr>
      <t xml:space="preserve"> </t>
    </r>
  </si>
  <si>
    <r>
      <t xml:space="preserve"> </t>
    </r>
    <r>
      <rPr>
        <b/>
        <sz val="14"/>
        <color indexed="63"/>
        <rFont val="Times New Roman"/>
        <family val="1"/>
      </rPr>
      <t xml:space="preserve">Cooperative Sector </t>
    </r>
    <r>
      <rPr>
        <sz val="14"/>
        <rFont val="Times New Roman"/>
        <family val="1"/>
      </rPr>
      <t xml:space="preserve"> </t>
    </r>
  </si>
  <si>
    <r>
      <t xml:space="preserve"> </t>
    </r>
    <r>
      <rPr>
        <sz val="14"/>
        <color indexed="63"/>
        <rFont val="Times New Roman"/>
        <family val="1"/>
      </rPr>
      <t xml:space="preserve">IFFCO:Kandla </t>
    </r>
    <r>
      <rPr>
        <sz val="14"/>
        <rFont val="Times New Roman"/>
        <family val="1"/>
      </rPr>
      <t xml:space="preserve"> </t>
    </r>
  </si>
  <si>
    <r>
      <t xml:space="preserve"> </t>
    </r>
    <r>
      <rPr>
        <sz val="14"/>
        <color indexed="63"/>
        <rFont val="Times New Roman"/>
        <family val="1"/>
      </rPr>
      <t xml:space="preserve">IFFCO:Paradeep </t>
    </r>
    <r>
      <rPr>
        <sz val="14"/>
        <rFont val="Times New Roman"/>
        <family val="1"/>
      </rPr>
      <t xml:space="preserve"> </t>
    </r>
  </si>
  <si>
    <r>
      <t xml:space="preserve"> </t>
    </r>
    <r>
      <rPr>
        <sz val="14"/>
        <color indexed="63"/>
        <rFont val="Times New Roman"/>
        <family val="1"/>
      </rPr>
      <t xml:space="preserve">DAP / 10:26:26 / 20:20 / 12:32:16 </t>
    </r>
    <r>
      <rPr>
        <sz val="14"/>
        <rFont val="Times New Roman"/>
        <family val="1"/>
      </rPr>
      <t xml:space="preserve"> </t>
    </r>
  </si>
  <si>
    <r>
      <t xml:space="preserve"> </t>
    </r>
    <r>
      <rPr>
        <sz val="14"/>
        <color indexed="63"/>
        <rFont val="Times New Roman"/>
        <family val="1"/>
      </rPr>
      <t xml:space="preserve">GSFC:Vadodara </t>
    </r>
    <r>
      <rPr>
        <sz val="14"/>
        <rFont val="Times New Roman"/>
        <family val="1"/>
      </rPr>
      <t xml:space="preserve"> </t>
    </r>
  </si>
  <si>
    <r>
      <t xml:space="preserve"> </t>
    </r>
    <r>
      <rPr>
        <sz val="14"/>
        <color indexed="63"/>
        <rFont val="Times New Roman"/>
        <family val="1"/>
      </rPr>
      <t xml:space="preserve">GSFC:Sikka-I </t>
    </r>
    <r>
      <rPr>
        <sz val="14"/>
        <rFont val="Times New Roman"/>
        <family val="1"/>
      </rPr>
      <t xml:space="preserve"> </t>
    </r>
  </si>
  <si>
    <r>
      <t xml:space="preserve"> </t>
    </r>
    <r>
      <rPr>
        <sz val="14"/>
        <color indexed="63"/>
        <rFont val="Times New Roman"/>
        <family val="1"/>
      </rPr>
      <t xml:space="preserve">GSFC:Sikka-II </t>
    </r>
    <r>
      <rPr>
        <sz val="14"/>
        <rFont val="Times New Roman"/>
        <family val="1"/>
      </rPr>
      <t xml:space="preserve"> </t>
    </r>
  </si>
  <si>
    <r>
      <t xml:space="preserve"> </t>
    </r>
    <r>
      <rPr>
        <sz val="14"/>
        <color indexed="63"/>
        <rFont val="Times New Roman"/>
        <family val="1"/>
      </rPr>
      <t xml:space="preserve">71.30 </t>
    </r>
    <r>
      <rPr>
        <sz val="14"/>
        <rFont val="Times New Roman"/>
        <family val="1"/>
      </rPr>
      <t xml:space="preserve"> </t>
    </r>
  </si>
  <si>
    <r>
      <t xml:space="preserve"> </t>
    </r>
    <r>
      <rPr>
        <sz val="14"/>
        <color indexed="63"/>
        <rFont val="Times New Roman"/>
        <family val="1"/>
      </rPr>
      <t xml:space="preserve">GNFC:Bharuch </t>
    </r>
    <r>
      <rPr>
        <sz val="14"/>
        <rFont val="Times New Roman"/>
        <family val="1"/>
      </rPr>
      <t xml:space="preserve"> </t>
    </r>
  </si>
  <si>
    <r>
      <t xml:space="preserve"> </t>
    </r>
    <r>
      <rPr>
        <sz val="14"/>
        <color indexed="63"/>
        <rFont val="Times New Roman"/>
        <family val="1"/>
      </rPr>
      <t xml:space="preserve">397.70 </t>
    </r>
    <r>
      <rPr>
        <sz val="14"/>
        <rFont val="Times New Roman"/>
        <family val="1"/>
      </rPr>
      <t xml:space="preserve"> </t>
    </r>
  </si>
  <si>
    <r>
      <t xml:space="preserve"> </t>
    </r>
    <r>
      <rPr>
        <sz val="14"/>
        <color indexed="63"/>
        <rFont val="Times New Roman"/>
        <family val="1"/>
      </rPr>
      <t xml:space="preserve">200.00 </t>
    </r>
    <r>
      <rPr>
        <sz val="14"/>
        <rFont val="Times New Roman"/>
        <family val="1"/>
      </rPr>
      <t xml:space="preserve"> </t>
    </r>
  </si>
  <si>
    <r>
      <t xml:space="preserve"> </t>
    </r>
    <r>
      <rPr>
        <sz val="14"/>
        <color indexed="63"/>
        <rFont val="Times New Roman"/>
        <family val="1"/>
      </rPr>
      <t xml:space="preserve">16:20 / 20:20 </t>
    </r>
    <r>
      <rPr>
        <sz val="14"/>
        <rFont val="Times New Roman"/>
        <family val="1"/>
      </rPr>
      <t xml:space="preserve"> </t>
    </r>
  </si>
  <si>
    <r>
      <t xml:space="preserve"> </t>
    </r>
    <r>
      <rPr>
        <sz val="14"/>
        <color indexed="63"/>
        <rFont val="Times New Roman"/>
        <family val="1"/>
      </rPr>
      <t xml:space="preserve">CIL:Kakinada </t>
    </r>
    <r>
      <rPr>
        <sz val="14"/>
        <rFont val="Times New Roman"/>
        <family val="1"/>
      </rPr>
      <t xml:space="preserve"> </t>
    </r>
  </si>
  <si>
    <r>
      <t xml:space="preserve"> </t>
    </r>
    <r>
      <rPr>
        <sz val="14"/>
        <color indexed="63"/>
        <rFont val="Times New Roman"/>
        <family val="1"/>
      </rPr>
      <t xml:space="preserve">ZIL:Goa </t>
    </r>
    <r>
      <rPr>
        <sz val="14"/>
        <rFont val="Times New Roman"/>
        <family val="1"/>
      </rPr>
      <t xml:space="preserve"> </t>
    </r>
  </si>
  <si>
    <r>
      <t xml:space="preserve"> </t>
    </r>
    <r>
      <rPr>
        <sz val="14"/>
        <color indexed="63"/>
        <rFont val="Times New Roman"/>
        <family val="1"/>
      </rPr>
      <t xml:space="preserve">SPIC:Tuticorin </t>
    </r>
    <r>
      <rPr>
        <sz val="14"/>
        <rFont val="Times New Roman"/>
        <family val="1"/>
      </rPr>
      <t xml:space="preserve"> </t>
    </r>
  </si>
  <si>
    <r>
      <t xml:space="preserve"> </t>
    </r>
    <r>
      <rPr>
        <sz val="14"/>
        <color indexed="63"/>
        <rFont val="Times New Roman"/>
        <family val="1"/>
      </rPr>
      <t xml:space="preserve">MCF:Mangalore </t>
    </r>
    <r>
      <rPr>
        <sz val="14"/>
        <rFont val="Times New Roman"/>
        <family val="1"/>
      </rPr>
      <t xml:space="preserve"> </t>
    </r>
  </si>
  <si>
    <r>
      <t xml:space="preserve"> </t>
    </r>
    <r>
      <rPr>
        <sz val="14"/>
        <color indexed="63"/>
        <rFont val="Times New Roman"/>
        <family val="1"/>
      </rPr>
      <t xml:space="preserve">TCL:Haldia </t>
    </r>
    <r>
      <rPr>
        <sz val="14"/>
        <rFont val="Times New Roman"/>
        <family val="1"/>
      </rPr>
      <t xml:space="preserve"> </t>
    </r>
  </si>
  <si>
    <r>
      <t xml:space="preserve"> </t>
    </r>
    <r>
      <rPr>
        <sz val="14"/>
        <color indexed="63"/>
        <rFont val="Times New Roman"/>
        <family val="1"/>
      </rPr>
      <t xml:space="preserve">DAP / 10:26:26 / 12:32:16 </t>
    </r>
    <r>
      <rPr>
        <sz val="14"/>
        <rFont val="Times New Roman"/>
        <family val="1"/>
      </rPr>
      <t xml:space="preserve"> </t>
    </r>
  </si>
  <si>
    <r>
      <t xml:space="preserve"> </t>
    </r>
    <r>
      <rPr>
        <sz val="14"/>
        <color indexed="63"/>
        <rFont val="Times New Roman"/>
        <family val="1"/>
      </rPr>
      <t xml:space="preserve">DFPCL:Taloja </t>
    </r>
    <r>
      <rPr>
        <sz val="14"/>
        <rFont val="Times New Roman"/>
        <family val="1"/>
      </rPr>
      <t xml:space="preserve"> </t>
    </r>
  </si>
  <si>
    <r>
      <t xml:space="preserve"> </t>
    </r>
    <r>
      <rPr>
        <sz val="14"/>
        <color indexed="63"/>
        <rFont val="Times New Roman"/>
        <family val="1"/>
      </rPr>
      <t xml:space="preserve">55.20 </t>
    </r>
    <r>
      <rPr>
        <sz val="14"/>
        <rFont val="Times New Roman"/>
        <family val="1"/>
      </rPr>
      <t xml:space="preserve"> </t>
    </r>
  </si>
  <si>
    <r>
      <t xml:space="preserve"> </t>
    </r>
    <r>
      <rPr>
        <sz val="14"/>
        <color indexed="63"/>
        <rFont val="Times New Roman"/>
        <family val="1"/>
      </rPr>
      <t xml:space="preserve">CFCL:Gadepan-II </t>
    </r>
    <r>
      <rPr>
        <sz val="14"/>
        <rFont val="Times New Roman"/>
        <family val="1"/>
      </rPr>
      <t xml:space="preserve"> </t>
    </r>
  </si>
  <si>
    <r>
      <t xml:space="preserve"> </t>
    </r>
    <r>
      <rPr>
        <sz val="14"/>
        <color indexed="63"/>
        <rFont val="Times New Roman"/>
        <family val="1"/>
      </rPr>
      <t xml:space="preserve">471.80 </t>
    </r>
    <r>
      <rPr>
        <sz val="14"/>
        <rFont val="Times New Roman"/>
        <family val="1"/>
      </rPr>
      <t xml:space="preserve"> </t>
    </r>
  </si>
  <si>
    <r>
      <t xml:space="preserve"> </t>
    </r>
    <r>
      <rPr>
        <sz val="14"/>
        <color indexed="63"/>
        <rFont val="Times New Roman"/>
        <family val="1"/>
      </rPr>
      <t xml:space="preserve">Total (CFCL) </t>
    </r>
    <r>
      <rPr>
        <sz val="14"/>
        <rFont val="Times New Roman"/>
        <family val="1"/>
      </rPr>
      <t xml:space="preserve"> </t>
    </r>
  </si>
  <si>
    <r>
      <t xml:space="preserve"> </t>
    </r>
    <r>
      <rPr>
        <sz val="14"/>
        <color indexed="63"/>
        <rFont val="Times New Roman"/>
        <family val="1"/>
      </rPr>
      <t xml:space="preserve">795.40 </t>
    </r>
    <r>
      <rPr>
        <sz val="14"/>
        <rFont val="Times New Roman"/>
        <family val="1"/>
      </rPr>
      <t xml:space="preserve"> </t>
    </r>
  </si>
  <si>
    <r>
      <t xml:space="preserve"> </t>
    </r>
    <r>
      <rPr>
        <sz val="14"/>
        <color indexed="63"/>
        <rFont val="Times New Roman"/>
        <family val="1"/>
      </rPr>
      <t xml:space="preserve">941.00 </t>
    </r>
    <r>
      <rPr>
        <sz val="14"/>
        <rFont val="Times New Roman"/>
        <family val="1"/>
      </rPr>
      <t xml:space="preserve"> </t>
    </r>
  </si>
  <si>
    <r>
      <t xml:space="preserve"> </t>
    </r>
    <r>
      <rPr>
        <sz val="14"/>
        <color indexed="63"/>
        <rFont val="Times New Roman"/>
        <family val="1"/>
      </rPr>
      <t xml:space="preserve">118.31 </t>
    </r>
    <r>
      <rPr>
        <sz val="14"/>
        <rFont val="Times New Roman"/>
        <family val="1"/>
      </rPr>
      <t xml:space="preserve"> </t>
    </r>
  </si>
  <si>
    <r>
      <t xml:space="preserve"> </t>
    </r>
    <r>
      <rPr>
        <sz val="14"/>
        <color indexed="63"/>
        <rFont val="Times New Roman"/>
        <family val="1"/>
      </rPr>
      <t xml:space="preserve">TCL:Babrala </t>
    </r>
    <r>
      <rPr>
        <sz val="14"/>
        <rFont val="Times New Roman"/>
        <family val="1"/>
      </rPr>
      <t xml:space="preserve"> </t>
    </r>
  </si>
  <si>
    <r>
      <t xml:space="preserve"> </t>
    </r>
    <r>
      <rPr>
        <sz val="14"/>
        <color indexed="63"/>
        <rFont val="Times New Roman"/>
        <family val="1"/>
      </rPr>
      <t xml:space="preserve">572.00 </t>
    </r>
    <r>
      <rPr>
        <sz val="14"/>
        <rFont val="Times New Roman"/>
        <family val="1"/>
      </rPr>
      <t xml:space="preserve"> </t>
    </r>
  </si>
  <si>
    <r>
      <t xml:space="preserve"> </t>
    </r>
    <r>
      <rPr>
        <sz val="14"/>
        <color indexed="63"/>
        <rFont val="Times New Roman"/>
        <family val="1"/>
      </rPr>
      <t xml:space="preserve">PPL:Paradeep </t>
    </r>
    <r>
      <rPr>
        <sz val="14"/>
        <rFont val="Times New Roman"/>
        <family val="1"/>
      </rPr>
      <t xml:space="preserve"> </t>
    </r>
  </si>
  <si>
    <r>
      <t xml:space="preserve"> </t>
    </r>
    <r>
      <rPr>
        <sz val="14"/>
        <color indexed="63"/>
        <rFont val="Times New Roman"/>
        <family val="1"/>
      </rPr>
      <t xml:space="preserve">DAP / 14:35:14 / 20:20 / 12:32:16 / 10:26:26 / 28:28 </t>
    </r>
    <r>
      <rPr>
        <sz val="14"/>
        <rFont val="Times New Roman"/>
        <family val="1"/>
      </rPr>
      <t xml:space="preserve"> </t>
    </r>
  </si>
  <si>
    <r>
      <t xml:space="preserve"> </t>
    </r>
    <r>
      <rPr>
        <sz val="14"/>
        <color indexed="63"/>
        <rFont val="Times New Roman"/>
        <family val="1"/>
      </rPr>
      <t xml:space="preserve">129.60 </t>
    </r>
    <r>
      <rPr>
        <sz val="14"/>
        <rFont val="Times New Roman"/>
        <family val="1"/>
      </rPr>
      <t xml:space="preserve"> </t>
    </r>
  </si>
  <si>
    <r>
      <t xml:space="preserve"> </t>
    </r>
    <r>
      <rPr>
        <sz val="14"/>
        <color indexed="63"/>
        <rFont val="Times New Roman"/>
        <family val="1"/>
      </rPr>
      <t xml:space="preserve">195.30 </t>
    </r>
    <r>
      <rPr>
        <sz val="14"/>
        <rFont val="Times New Roman"/>
        <family val="1"/>
      </rPr>
      <t xml:space="preserve"> </t>
    </r>
  </si>
  <si>
    <r>
      <t xml:space="preserve"> </t>
    </r>
    <r>
      <rPr>
        <sz val="14"/>
        <color indexed="63"/>
        <rFont val="Times New Roman"/>
        <family val="1"/>
      </rPr>
      <t xml:space="preserve">7.50 </t>
    </r>
    <r>
      <rPr>
        <sz val="14"/>
        <rFont val="Times New Roman"/>
        <family val="1"/>
      </rPr>
      <t xml:space="preserve"> </t>
    </r>
  </si>
  <si>
    <r>
      <t xml:space="preserve"> </t>
    </r>
    <r>
      <rPr>
        <sz val="14"/>
        <color indexed="63"/>
        <rFont val="Times New Roman"/>
        <family val="1"/>
      </rPr>
      <t xml:space="preserve">1.90 </t>
    </r>
    <r>
      <rPr>
        <sz val="14"/>
        <rFont val="Times New Roman"/>
        <family val="1"/>
      </rPr>
      <t xml:space="preserve"> </t>
    </r>
  </si>
  <si>
    <r>
      <t xml:space="preserve"> </t>
    </r>
    <r>
      <rPr>
        <b/>
        <sz val="14"/>
        <color indexed="63"/>
        <rFont val="Times New Roman"/>
        <family val="1"/>
      </rPr>
      <t xml:space="preserve">Total (Private Sector) </t>
    </r>
    <r>
      <rPr>
        <sz val="14"/>
        <rFont val="Times New Roman"/>
        <family val="1"/>
      </rPr>
      <t xml:space="preserve"> </t>
    </r>
  </si>
  <si>
    <r>
      <t xml:space="preserve"> </t>
    </r>
    <r>
      <rPr>
        <b/>
        <sz val="14"/>
        <color indexed="63"/>
        <rFont val="Times New Roman"/>
        <family val="1"/>
      </rPr>
      <t xml:space="preserve">5856.20 </t>
    </r>
    <r>
      <rPr>
        <sz val="14"/>
        <rFont val="Times New Roman"/>
        <family val="1"/>
      </rPr>
      <t xml:space="preserve"> </t>
    </r>
  </si>
  <si>
    <r>
      <t xml:space="preserve"> </t>
    </r>
    <r>
      <rPr>
        <b/>
        <sz val="14"/>
        <color indexed="63"/>
        <rFont val="Times New Roman"/>
        <family val="1"/>
      </rPr>
      <t xml:space="preserve">5690.60 </t>
    </r>
    <r>
      <rPr>
        <sz val="14"/>
        <rFont val="Times New Roman"/>
        <family val="1"/>
      </rPr>
      <t xml:space="preserve"> </t>
    </r>
  </si>
  <si>
    <r>
      <t xml:space="preserve"> </t>
    </r>
    <r>
      <rPr>
        <b/>
        <sz val="14"/>
        <color indexed="63"/>
        <rFont val="Times New Roman"/>
        <family val="1"/>
      </rPr>
      <t xml:space="preserve">97.17 </t>
    </r>
    <r>
      <rPr>
        <sz val="14"/>
        <rFont val="Times New Roman"/>
        <family val="1"/>
      </rPr>
      <t xml:space="preserve"> </t>
    </r>
  </si>
  <si>
    <r>
      <t xml:space="preserve"> </t>
    </r>
    <r>
      <rPr>
        <b/>
        <sz val="14"/>
        <color indexed="63"/>
        <rFont val="Times New Roman"/>
        <family val="1"/>
      </rPr>
      <t xml:space="preserve">Total (Pub.+Co-op.+Pvt.) </t>
    </r>
    <r>
      <rPr>
        <sz val="14"/>
        <rFont val="Times New Roman"/>
        <family val="1"/>
      </rPr>
      <t xml:space="preserve"> </t>
    </r>
  </si>
  <si>
    <r>
      <t xml:space="preserve"> </t>
    </r>
    <r>
      <rPr>
        <b/>
        <sz val="14"/>
        <color indexed="63"/>
        <rFont val="Times New Roman"/>
        <family val="1"/>
      </rPr>
      <t xml:space="preserve">13257.70 </t>
    </r>
    <r>
      <rPr>
        <sz val="14"/>
        <rFont val="Times New Roman"/>
        <family val="1"/>
      </rPr>
      <t xml:space="preserve"> </t>
    </r>
  </si>
  <si>
    <r>
      <t xml:space="preserve"> </t>
    </r>
    <r>
      <rPr>
        <b/>
        <sz val="14"/>
        <color indexed="63"/>
        <rFont val="Times New Roman"/>
        <family val="1"/>
      </rPr>
      <t xml:space="preserve">12682.80 </t>
    </r>
    <r>
      <rPr>
        <sz val="14"/>
        <rFont val="Times New Roman"/>
        <family val="1"/>
      </rPr>
      <t xml:space="preserve"> </t>
    </r>
  </si>
  <si>
    <r>
      <t xml:space="preserve"> </t>
    </r>
    <r>
      <rPr>
        <b/>
        <sz val="14"/>
        <color indexed="63"/>
        <rFont val="Times New Roman"/>
        <family val="1"/>
      </rPr>
      <t xml:space="preserve">95.66 </t>
    </r>
    <r>
      <rPr>
        <sz val="14"/>
        <rFont val="Times New Roman"/>
        <family val="1"/>
      </rPr>
      <t xml:space="preserve"> </t>
    </r>
  </si>
  <si>
    <t>CFL/CIL:Vizag</t>
  </si>
  <si>
    <t>KSFL/OCF:Shahjahanpur</t>
  </si>
  <si>
    <t>CFL/CIL:Ennore</t>
  </si>
  <si>
    <t>IGCL/IGL:Jagdishpur</t>
  </si>
  <si>
    <r>
      <t xml:space="preserve"> </t>
    </r>
    <r>
      <rPr>
        <sz val="14"/>
        <color indexed="63"/>
        <rFont val="Times New Roman"/>
        <family val="1"/>
      </rPr>
      <t xml:space="preserve">29.70 </t>
    </r>
    <r>
      <rPr>
        <sz val="14"/>
        <rFont val="Times New Roman"/>
        <family val="1"/>
      </rPr>
      <t xml:space="preserve"> </t>
    </r>
  </si>
  <si>
    <r>
      <t xml:space="preserve"> </t>
    </r>
    <r>
      <rPr>
        <sz val="14"/>
        <color indexed="63"/>
        <rFont val="Times New Roman"/>
        <family val="1"/>
      </rPr>
      <t xml:space="preserve">30.00 </t>
    </r>
    <r>
      <rPr>
        <sz val="14"/>
        <rFont val="Times New Roman"/>
        <family val="1"/>
      </rPr>
      <t xml:space="preserve"> </t>
    </r>
  </si>
  <si>
    <r>
      <t xml:space="preserve"> </t>
    </r>
    <r>
      <rPr>
        <sz val="14"/>
        <color indexed="63"/>
        <rFont val="Times New Roman"/>
        <family val="1"/>
      </rPr>
      <t xml:space="preserve">Total(FACT) </t>
    </r>
    <r>
      <rPr>
        <sz val="14"/>
        <rFont val="Times New Roman"/>
        <family val="1"/>
      </rPr>
      <t xml:space="preserve"> </t>
    </r>
  </si>
  <si>
    <r>
      <t xml:space="preserve"> </t>
    </r>
    <r>
      <rPr>
        <sz val="14"/>
        <color indexed="63"/>
        <rFont val="Times New Roman"/>
        <family val="1"/>
      </rPr>
      <t xml:space="preserve">126.70 </t>
    </r>
    <r>
      <rPr>
        <sz val="14"/>
        <rFont val="Times New Roman"/>
        <family val="1"/>
      </rPr>
      <t xml:space="preserve"> </t>
    </r>
  </si>
  <si>
    <r>
      <t xml:space="preserve"> </t>
    </r>
    <r>
      <rPr>
        <sz val="14"/>
        <color indexed="63"/>
        <rFont val="Times New Roman"/>
        <family val="1"/>
      </rPr>
      <t xml:space="preserve">128.80 </t>
    </r>
    <r>
      <rPr>
        <sz val="14"/>
        <rFont val="Times New Roman"/>
        <family val="1"/>
      </rPr>
      <t xml:space="preserve"> </t>
    </r>
  </si>
  <si>
    <r>
      <t xml:space="preserve"> </t>
    </r>
    <r>
      <rPr>
        <sz val="14"/>
        <color indexed="63"/>
        <rFont val="Times New Roman"/>
        <family val="1"/>
      </rPr>
      <t xml:space="preserve">20.8:20.8/ 20:20 </t>
    </r>
    <r>
      <rPr>
        <sz val="14"/>
        <rFont val="Times New Roman"/>
        <family val="1"/>
      </rPr>
      <t xml:space="preserve"> </t>
    </r>
  </si>
  <si>
    <r>
      <t xml:space="preserve"> </t>
    </r>
    <r>
      <rPr>
        <sz val="14"/>
        <color indexed="63"/>
        <rFont val="Times New Roman"/>
        <family val="1"/>
      </rPr>
      <t xml:space="preserve">Total(RCF) </t>
    </r>
    <r>
      <rPr>
        <sz val="14"/>
        <rFont val="Times New Roman"/>
        <family val="1"/>
      </rPr>
      <t xml:space="preserve"> </t>
    </r>
  </si>
  <si>
    <r>
      <t xml:space="preserve"> </t>
    </r>
    <r>
      <rPr>
        <sz val="14"/>
        <color indexed="63"/>
        <rFont val="Times New Roman"/>
        <family val="1"/>
      </rPr>
      <t xml:space="preserve">117.00 </t>
    </r>
    <r>
      <rPr>
        <sz val="14"/>
        <rFont val="Times New Roman"/>
        <family val="1"/>
      </rPr>
      <t xml:space="preserve"> </t>
    </r>
  </si>
  <si>
    <r>
      <t xml:space="preserve"> </t>
    </r>
    <r>
      <rPr>
        <sz val="14"/>
        <color indexed="63"/>
        <rFont val="Times New Roman"/>
        <family val="1"/>
      </rPr>
      <t xml:space="preserve">107.60 </t>
    </r>
    <r>
      <rPr>
        <sz val="14"/>
        <rFont val="Times New Roman"/>
        <family val="1"/>
      </rPr>
      <t xml:space="preserve"> </t>
    </r>
  </si>
  <si>
    <r>
      <t xml:space="preserve"> </t>
    </r>
    <r>
      <rPr>
        <sz val="14"/>
        <color indexed="63"/>
        <rFont val="Times New Roman"/>
        <family val="1"/>
      </rPr>
      <t xml:space="preserve">20:20 / 19:19:19 / 17:17:17 </t>
    </r>
    <r>
      <rPr>
        <sz val="14"/>
        <rFont val="Times New Roman"/>
        <family val="1"/>
      </rPr>
      <t xml:space="preserve"> </t>
    </r>
  </si>
  <si>
    <r>
      <t xml:space="preserve"> </t>
    </r>
    <r>
      <rPr>
        <sz val="14"/>
        <color indexed="63"/>
        <rFont val="Times New Roman"/>
        <family val="1"/>
      </rPr>
      <t xml:space="preserve">142.80 </t>
    </r>
    <r>
      <rPr>
        <sz val="14"/>
        <rFont val="Times New Roman"/>
        <family val="1"/>
      </rPr>
      <t xml:space="preserve"> </t>
    </r>
  </si>
  <si>
    <r>
      <t xml:space="preserve"> </t>
    </r>
    <r>
      <rPr>
        <sz val="14"/>
        <color indexed="63"/>
        <rFont val="Times New Roman"/>
        <family val="1"/>
      </rPr>
      <t xml:space="preserve">10.30 </t>
    </r>
    <r>
      <rPr>
        <sz val="14"/>
        <rFont val="Times New Roman"/>
        <family val="1"/>
      </rPr>
      <t xml:space="preserve"> </t>
    </r>
  </si>
  <si>
    <r>
      <t xml:space="preserve"> </t>
    </r>
    <r>
      <rPr>
        <b/>
        <sz val="14"/>
        <color indexed="63"/>
        <rFont val="Times New Roman"/>
        <family val="1"/>
      </rPr>
      <t xml:space="preserve">Total(Public) </t>
    </r>
    <r>
      <rPr>
        <sz val="14"/>
        <rFont val="Times New Roman"/>
        <family val="1"/>
      </rPr>
      <t xml:space="preserve"> </t>
    </r>
  </si>
  <si>
    <r>
      <t xml:space="preserve"> </t>
    </r>
    <r>
      <rPr>
        <b/>
        <sz val="14"/>
        <color indexed="63"/>
        <rFont val="Times New Roman"/>
        <family val="1"/>
      </rPr>
      <t xml:space="preserve">386.50 </t>
    </r>
    <r>
      <rPr>
        <sz val="14"/>
        <rFont val="Times New Roman"/>
        <family val="1"/>
      </rPr>
      <t xml:space="preserve"> </t>
    </r>
  </si>
  <si>
    <r>
      <t xml:space="preserve"> </t>
    </r>
    <r>
      <rPr>
        <b/>
        <sz val="14"/>
        <color indexed="63"/>
        <rFont val="Times New Roman"/>
        <family val="1"/>
      </rPr>
      <t xml:space="preserve">246.70 </t>
    </r>
    <r>
      <rPr>
        <sz val="14"/>
        <rFont val="Times New Roman"/>
        <family val="1"/>
      </rPr>
      <t xml:space="preserve"> </t>
    </r>
  </si>
  <si>
    <r>
      <t xml:space="preserve"> </t>
    </r>
    <r>
      <rPr>
        <sz val="14"/>
        <color indexed="63"/>
        <rFont val="Times New Roman"/>
        <family val="1"/>
      </rPr>
      <t xml:space="preserve">910.00 </t>
    </r>
    <r>
      <rPr>
        <sz val="14"/>
        <rFont val="Times New Roman"/>
        <family val="1"/>
      </rPr>
      <t xml:space="preserve"> </t>
    </r>
  </si>
  <si>
    <r>
      <t xml:space="preserve"> </t>
    </r>
    <r>
      <rPr>
        <sz val="14"/>
        <color indexed="63"/>
        <rFont val="Times New Roman"/>
        <family val="1"/>
      </rPr>
      <t xml:space="preserve">567.00 </t>
    </r>
    <r>
      <rPr>
        <sz val="14"/>
        <rFont val="Times New Roman"/>
        <family val="1"/>
      </rPr>
      <t xml:space="preserve"> </t>
    </r>
  </si>
  <si>
    <r>
      <t xml:space="preserve"> </t>
    </r>
    <r>
      <rPr>
        <sz val="14"/>
        <color indexed="63"/>
        <rFont val="Times New Roman"/>
        <family val="1"/>
      </rPr>
      <t xml:space="preserve">802.80 </t>
    </r>
    <r>
      <rPr>
        <sz val="14"/>
        <rFont val="Times New Roman"/>
        <family val="1"/>
      </rPr>
      <t xml:space="preserve"> </t>
    </r>
  </si>
  <si>
    <r>
      <t xml:space="preserve"> </t>
    </r>
    <r>
      <rPr>
        <b/>
        <sz val="14"/>
        <color indexed="63"/>
        <rFont val="Times New Roman"/>
        <family val="1"/>
      </rPr>
      <t xml:space="preserve">Total( Co-op.) </t>
    </r>
    <r>
      <rPr>
        <sz val="14"/>
        <rFont val="Times New Roman"/>
        <family val="1"/>
      </rPr>
      <t xml:space="preserve"> </t>
    </r>
  </si>
  <si>
    <r>
      <t xml:space="preserve"> </t>
    </r>
    <r>
      <rPr>
        <sz val="14"/>
        <color indexed="63"/>
        <rFont val="Times New Roman"/>
        <family val="1"/>
      </rPr>
      <t xml:space="preserve">1712.80 </t>
    </r>
    <r>
      <rPr>
        <sz val="14"/>
        <rFont val="Times New Roman"/>
        <family val="1"/>
      </rPr>
      <t xml:space="preserve"> </t>
    </r>
  </si>
  <si>
    <r>
      <t xml:space="preserve"> </t>
    </r>
    <r>
      <rPr>
        <sz val="14"/>
        <color indexed="63"/>
        <rFont val="Times New Roman"/>
        <family val="1"/>
      </rPr>
      <t xml:space="preserve">1203.60 </t>
    </r>
    <r>
      <rPr>
        <sz val="14"/>
        <rFont val="Times New Roman"/>
        <family val="1"/>
      </rPr>
      <t xml:space="preserve"> </t>
    </r>
  </si>
  <si>
    <r>
      <t xml:space="preserve"> </t>
    </r>
    <r>
      <rPr>
        <b/>
        <sz val="14"/>
        <color indexed="63"/>
        <rFont val="Times New Roman"/>
        <family val="1"/>
      </rPr>
      <t xml:space="preserve">Total(Pub.+Coop.) </t>
    </r>
    <r>
      <rPr>
        <sz val="14"/>
        <rFont val="Times New Roman"/>
        <family val="1"/>
      </rPr>
      <t xml:space="preserve"> </t>
    </r>
  </si>
  <si>
    <r>
      <t xml:space="preserve"> </t>
    </r>
    <r>
      <rPr>
        <b/>
        <sz val="14"/>
        <color indexed="63"/>
        <rFont val="Times New Roman"/>
        <family val="1"/>
      </rPr>
      <t xml:space="preserve">2099.30 </t>
    </r>
    <r>
      <rPr>
        <sz val="14"/>
        <rFont val="Times New Roman"/>
        <family val="1"/>
      </rPr>
      <t xml:space="preserve"> </t>
    </r>
  </si>
  <si>
    <r>
      <t xml:space="preserve"> </t>
    </r>
    <r>
      <rPr>
        <b/>
        <sz val="14"/>
        <color indexed="63"/>
        <rFont val="Times New Roman"/>
        <family val="1"/>
      </rPr>
      <t xml:space="preserve">1450.30 </t>
    </r>
    <r>
      <rPr>
        <sz val="14"/>
        <rFont val="Times New Roman"/>
        <family val="1"/>
      </rPr>
      <t xml:space="preserve"> </t>
    </r>
  </si>
  <si>
    <r>
      <t xml:space="preserve"> </t>
    </r>
    <r>
      <rPr>
        <b/>
        <sz val="14"/>
        <color indexed="63"/>
        <rFont val="Times New Roman"/>
        <family val="1"/>
      </rPr>
      <t xml:space="preserve">Private Sector </t>
    </r>
    <r>
      <rPr>
        <sz val="14"/>
        <rFont val="Times New Roman"/>
        <family val="1"/>
      </rPr>
      <t xml:space="preserve"> </t>
    </r>
  </si>
  <si>
    <r>
      <t xml:space="preserve"> </t>
    </r>
    <r>
      <rPr>
        <sz val="14"/>
        <color indexed="63"/>
        <rFont val="Times New Roman"/>
        <family val="1"/>
      </rPr>
      <t xml:space="preserve">DAP / 20:20 </t>
    </r>
    <r>
      <rPr>
        <sz val="14"/>
        <rFont val="Times New Roman"/>
        <family val="1"/>
      </rPr>
      <t xml:space="preserve"> </t>
    </r>
  </si>
  <si>
    <r>
      <t xml:space="preserve"> </t>
    </r>
    <r>
      <rPr>
        <sz val="14"/>
        <color indexed="63"/>
        <rFont val="Times New Roman"/>
        <family val="1"/>
      </rPr>
      <t xml:space="preserve">115.90 </t>
    </r>
    <r>
      <rPr>
        <sz val="14"/>
        <rFont val="Times New Roman"/>
        <family val="1"/>
      </rPr>
      <t xml:space="preserve"> </t>
    </r>
  </si>
  <si>
    <r>
      <t xml:space="preserve"> </t>
    </r>
    <r>
      <rPr>
        <sz val="14"/>
        <color indexed="63"/>
        <rFont val="Times New Roman"/>
        <family val="1"/>
      </rPr>
      <t xml:space="preserve">59.90 </t>
    </r>
    <r>
      <rPr>
        <sz val="14"/>
        <rFont val="Times New Roman"/>
        <family val="1"/>
      </rPr>
      <t xml:space="preserve"> </t>
    </r>
  </si>
  <si>
    <r>
      <t xml:space="preserve"> </t>
    </r>
    <r>
      <rPr>
        <sz val="14"/>
        <color indexed="63"/>
        <rFont val="Times New Roman"/>
        <family val="1"/>
      </rPr>
      <t xml:space="preserve">DAP , 12:32:16 </t>
    </r>
    <r>
      <rPr>
        <sz val="14"/>
        <rFont val="Times New Roman"/>
        <family val="1"/>
      </rPr>
      <t xml:space="preserve"> </t>
    </r>
  </si>
  <si>
    <r>
      <t xml:space="preserve"> </t>
    </r>
    <r>
      <rPr>
        <sz val="14"/>
        <color indexed="63"/>
        <rFont val="Times New Roman"/>
        <family val="1"/>
      </rPr>
      <t xml:space="preserve">404.30 </t>
    </r>
    <r>
      <rPr>
        <sz val="14"/>
        <rFont val="Times New Roman"/>
        <family val="1"/>
      </rPr>
      <t xml:space="preserve"> </t>
    </r>
  </si>
  <si>
    <r>
      <t xml:space="preserve"> </t>
    </r>
    <r>
      <rPr>
        <sz val="14"/>
        <color indexed="63"/>
        <rFont val="Times New Roman"/>
        <family val="1"/>
      </rPr>
      <t xml:space="preserve">DAP </t>
    </r>
    <r>
      <rPr>
        <sz val="14"/>
        <rFont val="Times New Roman"/>
        <family val="1"/>
      </rPr>
      <t xml:space="preserve"> </t>
    </r>
  </si>
  <si>
    <r>
      <t xml:space="preserve"> </t>
    </r>
    <r>
      <rPr>
        <sz val="14"/>
        <color indexed="63"/>
        <rFont val="Times New Roman"/>
        <family val="1"/>
      </rPr>
      <t xml:space="preserve">182.20 </t>
    </r>
    <r>
      <rPr>
        <sz val="14"/>
        <rFont val="Times New Roman"/>
        <family val="1"/>
      </rPr>
      <t xml:space="preserve"> </t>
    </r>
  </si>
  <si>
    <r>
      <t xml:space="preserve"> </t>
    </r>
    <r>
      <rPr>
        <sz val="14"/>
        <color indexed="63"/>
        <rFont val="Times New Roman"/>
        <family val="1"/>
      </rPr>
      <t xml:space="preserve">142.10 </t>
    </r>
    <r>
      <rPr>
        <sz val="14"/>
        <rFont val="Times New Roman"/>
        <family val="1"/>
      </rPr>
      <t xml:space="preserve"> </t>
    </r>
  </si>
  <si>
    <r>
      <t xml:space="preserve"> </t>
    </r>
    <r>
      <rPr>
        <sz val="14"/>
        <color indexed="63"/>
        <rFont val="Times New Roman"/>
        <family val="1"/>
      </rPr>
      <t xml:space="preserve">TOTAL(GSFC-Sikka) </t>
    </r>
    <r>
      <rPr>
        <sz val="14"/>
        <rFont val="Times New Roman"/>
        <family val="1"/>
      </rPr>
      <t xml:space="preserve"> </t>
    </r>
  </si>
  <si>
    <r>
      <t xml:space="preserve"> </t>
    </r>
    <r>
      <rPr>
        <sz val="14"/>
        <color indexed="63"/>
        <rFont val="Times New Roman"/>
        <family val="1"/>
      </rPr>
      <t xml:space="preserve">586.50 </t>
    </r>
    <r>
      <rPr>
        <sz val="14"/>
        <rFont val="Times New Roman"/>
        <family val="1"/>
      </rPr>
      <t xml:space="preserve"> </t>
    </r>
  </si>
  <si>
    <r>
      <t xml:space="preserve"> </t>
    </r>
    <r>
      <rPr>
        <sz val="14"/>
        <color indexed="63"/>
        <rFont val="Times New Roman"/>
        <family val="1"/>
      </rPr>
      <t xml:space="preserve">213.40 </t>
    </r>
    <r>
      <rPr>
        <sz val="14"/>
        <rFont val="Times New Roman"/>
        <family val="1"/>
      </rPr>
      <t xml:space="preserve"> </t>
    </r>
  </si>
  <si>
    <r>
      <t xml:space="preserve"> </t>
    </r>
    <r>
      <rPr>
        <sz val="14"/>
        <color indexed="63"/>
        <rFont val="Times New Roman"/>
        <family val="1"/>
      </rPr>
      <t xml:space="preserve">28.50 </t>
    </r>
    <r>
      <rPr>
        <sz val="14"/>
        <rFont val="Times New Roman"/>
        <family val="1"/>
      </rPr>
      <t xml:space="preserve"> </t>
    </r>
  </si>
  <si>
    <r>
      <t xml:space="preserve"> </t>
    </r>
    <r>
      <rPr>
        <sz val="14"/>
        <color indexed="63"/>
        <rFont val="Times New Roman"/>
        <family val="1"/>
      </rPr>
      <t xml:space="preserve">40.80 </t>
    </r>
    <r>
      <rPr>
        <sz val="14"/>
        <rFont val="Times New Roman"/>
        <family val="1"/>
      </rPr>
      <t xml:space="preserve"> </t>
    </r>
  </si>
  <si>
    <r>
      <t xml:space="preserve"> </t>
    </r>
    <r>
      <rPr>
        <sz val="14"/>
        <color indexed="63"/>
        <rFont val="Times New Roman"/>
        <family val="1"/>
      </rPr>
      <t xml:space="preserve">CFL:Vizag </t>
    </r>
    <r>
      <rPr>
        <sz val="14"/>
        <rFont val="Times New Roman"/>
        <family val="1"/>
      </rPr>
      <t xml:space="preserve"> </t>
    </r>
  </si>
  <si>
    <r>
      <t xml:space="preserve"> </t>
    </r>
    <r>
      <rPr>
        <sz val="14"/>
        <color indexed="63"/>
        <rFont val="Times New Roman"/>
        <family val="1"/>
      </rPr>
      <t xml:space="preserve">14:35:14 / 28:28 / 10:26:26 / 20:20 / DAP </t>
    </r>
    <r>
      <rPr>
        <sz val="14"/>
        <rFont val="Times New Roman"/>
        <family val="1"/>
      </rPr>
      <t xml:space="preserve"> </t>
    </r>
  </si>
  <si>
    <r>
      <t xml:space="preserve"> </t>
    </r>
    <r>
      <rPr>
        <sz val="14"/>
        <color indexed="63"/>
        <rFont val="Times New Roman"/>
        <family val="1"/>
      </rPr>
      <t xml:space="preserve">214.20 </t>
    </r>
    <r>
      <rPr>
        <sz val="14"/>
        <rFont val="Times New Roman"/>
        <family val="1"/>
      </rPr>
      <t xml:space="preserve"> </t>
    </r>
  </si>
  <si>
    <r>
      <t xml:space="preserve"> </t>
    </r>
    <r>
      <rPr>
        <sz val="14"/>
        <color indexed="63"/>
        <rFont val="Times New Roman"/>
        <family val="1"/>
      </rPr>
      <t xml:space="preserve">CFL:Ennore </t>
    </r>
    <r>
      <rPr>
        <sz val="14"/>
        <rFont val="Times New Roman"/>
        <family val="1"/>
      </rPr>
      <t xml:space="preserve"> </t>
    </r>
  </si>
  <si>
    <r>
      <t xml:space="preserve"> </t>
    </r>
    <r>
      <rPr>
        <sz val="14"/>
        <color indexed="63"/>
        <rFont val="Times New Roman"/>
        <family val="1"/>
      </rPr>
      <t xml:space="preserve">66.00 </t>
    </r>
    <r>
      <rPr>
        <sz val="14"/>
        <rFont val="Times New Roman"/>
        <family val="1"/>
      </rPr>
      <t xml:space="preserve"> </t>
    </r>
  </si>
  <si>
    <r>
      <t xml:space="preserve"> </t>
    </r>
    <r>
      <rPr>
        <sz val="14"/>
        <color indexed="63"/>
        <rFont val="Times New Roman"/>
        <family val="1"/>
      </rPr>
      <t xml:space="preserve">45.70 </t>
    </r>
    <r>
      <rPr>
        <sz val="14"/>
        <rFont val="Times New Roman"/>
        <family val="1"/>
      </rPr>
      <t xml:space="preserve"> </t>
    </r>
  </si>
  <si>
    <r>
      <t xml:space="preserve"> </t>
    </r>
    <r>
      <rPr>
        <sz val="14"/>
        <color indexed="63"/>
        <rFont val="Times New Roman"/>
        <family val="1"/>
      </rPr>
      <t xml:space="preserve">DAP / 12:32:16 / 20:20 / 14:34:14 / 10:26:26 </t>
    </r>
    <r>
      <rPr>
        <sz val="14"/>
        <rFont val="Times New Roman"/>
        <family val="1"/>
      </rPr>
      <t xml:space="preserve"> </t>
    </r>
  </si>
  <si>
    <r>
      <t xml:space="preserve"> </t>
    </r>
    <r>
      <rPr>
        <sz val="14"/>
        <color indexed="63"/>
        <rFont val="Times New Roman"/>
        <family val="1"/>
      </rPr>
      <t xml:space="preserve">885.50 </t>
    </r>
    <r>
      <rPr>
        <sz val="14"/>
        <rFont val="Times New Roman"/>
        <family val="1"/>
      </rPr>
      <t xml:space="preserve"> </t>
    </r>
  </si>
  <si>
    <r>
      <t xml:space="preserve"> </t>
    </r>
    <r>
      <rPr>
        <sz val="14"/>
        <color indexed="63"/>
        <rFont val="Times New Roman"/>
        <family val="1"/>
      </rPr>
      <t xml:space="preserve">DAP / 19:19:19 / / 12:32:16 </t>
    </r>
    <r>
      <rPr>
        <sz val="14"/>
        <rFont val="Times New Roman"/>
        <family val="1"/>
      </rPr>
      <t xml:space="preserve"> </t>
    </r>
  </si>
  <si>
    <r>
      <t xml:space="preserve"> </t>
    </r>
    <r>
      <rPr>
        <sz val="14"/>
        <color indexed="63"/>
        <rFont val="Times New Roman"/>
        <family val="1"/>
      </rPr>
      <t xml:space="preserve">10:26:26 </t>
    </r>
    <r>
      <rPr>
        <sz val="14"/>
        <rFont val="Times New Roman"/>
        <family val="1"/>
      </rPr>
      <t xml:space="preserve"> </t>
    </r>
  </si>
  <si>
    <r>
      <t xml:space="preserve"> </t>
    </r>
    <r>
      <rPr>
        <sz val="14"/>
        <color indexed="63"/>
        <rFont val="Times New Roman"/>
        <family val="1"/>
      </rPr>
      <t xml:space="preserve">214.50 </t>
    </r>
    <r>
      <rPr>
        <sz val="14"/>
        <rFont val="Times New Roman"/>
        <family val="1"/>
      </rPr>
      <t xml:space="preserve"> </t>
    </r>
  </si>
  <si>
    <r>
      <t xml:space="preserve"> </t>
    </r>
    <r>
      <rPr>
        <sz val="14"/>
        <color indexed="63"/>
        <rFont val="Times New Roman"/>
        <family val="1"/>
      </rPr>
      <t xml:space="preserve">DAP / 17:17:17 / 20:20 </t>
    </r>
    <r>
      <rPr>
        <sz val="14"/>
        <rFont val="Times New Roman"/>
        <family val="1"/>
      </rPr>
      <t xml:space="preserve"> </t>
    </r>
  </si>
  <si>
    <r>
      <t xml:space="preserve"> </t>
    </r>
    <r>
      <rPr>
        <sz val="14"/>
        <color indexed="63"/>
        <rFont val="Times New Roman"/>
        <family val="1"/>
      </rPr>
      <t xml:space="preserve">227.50 </t>
    </r>
    <r>
      <rPr>
        <sz val="14"/>
        <rFont val="Times New Roman"/>
        <family val="1"/>
      </rPr>
      <t xml:space="preserve"> </t>
    </r>
  </si>
  <si>
    <r>
      <t xml:space="preserve"> </t>
    </r>
    <r>
      <rPr>
        <sz val="14"/>
        <color indexed="63"/>
        <rFont val="Times New Roman"/>
        <family val="1"/>
      </rPr>
      <t xml:space="preserve">147.60 </t>
    </r>
    <r>
      <rPr>
        <sz val="14"/>
        <rFont val="Times New Roman"/>
        <family val="1"/>
      </rPr>
      <t xml:space="preserve"> </t>
    </r>
  </si>
  <si>
    <r>
      <t xml:space="preserve"> </t>
    </r>
    <r>
      <rPr>
        <sz val="14"/>
        <color indexed="63"/>
        <rFont val="Times New Roman"/>
        <family val="1"/>
      </rPr>
      <t xml:space="preserve">DAP / 20:20 / 16:20 </t>
    </r>
    <r>
      <rPr>
        <sz val="14"/>
        <rFont val="Times New Roman"/>
        <family val="1"/>
      </rPr>
      <t xml:space="preserve"> </t>
    </r>
  </si>
  <si>
    <r>
      <t xml:space="preserve"> </t>
    </r>
    <r>
      <rPr>
        <sz val="14"/>
        <color indexed="63"/>
        <rFont val="Times New Roman"/>
        <family val="1"/>
      </rPr>
      <t xml:space="preserve">109.20 </t>
    </r>
    <r>
      <rPr>
        <sz val="14"/>
        <rFont val="Times New Roman"/>
        <family val="1"/>
      </rPr>
      <t xml:space="preserve"> </t>
    </r>
  </si>
  <si>
    <r>
      <t xml:space="preserve"> </t>
    </r>
    <r>
      <rPr>
        <sz val="14"/>
        <color indexed="63"/>
        <rFont val="Times New Roman"/>
        <family val="1"/>
      </rPr>
      <t xml:space="preserve">DAP / 10:26:26 / 12:32:16/ 14:35:14 </t>
    </r>
    <r>
      <rPr>
        <sz val="14"/>
        <rFont val="Times New Roman"/>
        <family val="1"/>
      </rPr>
      <t xml:space="preserve"> </t>
    </r>
  </si>
  <si>
    <r>
      <t xml:space="preserve"> </t>
    </r>
    <r>
      <rPr>
        <sz val="14"/>
        <color indexed="63"/>
        <rFont val="Times New Roman"/>
        <family val="1"/>
      </rPr>
      <t xml:space="preserve">336.90 </t>
    </r>
    <r>
      <rPr>
        <sz val="14"/>
        <rFont val="Times New Roman"/>
        <family val="1"/>
      </rPr>
      <t xml:space="preserve"> </t>
    </r>
  </si>
  <si>
    <r>
      <t xml:space="preserve"> </t>
    </r>
    <r>
      <rPr>
        <sz val="14"/>
        <color indexed="63"/>
        <rFont val="Times New Roman"/>
        <family val="1"/>
      </rPr>
      <t xml:space="preserve">Hin.India Ltd.:Dahej </t>
    </r>
    <r>
      <rPr>
        <sz val="14"/>
        <rFont val="Times New Roman"/>
        <family val="1"/>
      </rPr>
      <t xml:space="preserve"> </t>
    </r>
  </si>
  <si>
    <r>
      <t xml:space="preserve"> </t>
    </r>
    <r>
      <rPr>
        <sz val="14"/>
        <color indexed="63"/>
        <rFont val="Times New Roman"/>
        <family val="1"/>
      </rPr>
      <t xml:space="preserve">184.00 </t>
    </r>
    <r>
      <rPr>
        <sz val="14"/>
        <rFont val="Times New Roman"/>
        <family val="1"/>
      </rPr>
      <t xml:space="preserve"> </t>
    </r>
  </si>
  <si>
    <r>
      <t xml:space="preserve"> </t>
    </r>
    <r>
      <rPr>
        <sz val="14"/>
        <color indexed="63"/>
        <rFont val="Times New Roman"/>
        <family val="1"/>
      </rPr>
      <t xml:space="preserve">23:23/ 24:24, </t>
    </r>
    <r>
      <rPr>
        <sz val="14"/>
        <rFont val="Times New Roman"/>
        <family val="1"/>
      </rPr>
      <t xml:space="preserve"> </t>
    </r>
  </si>
  <si>
    <r>
      <t xml:space="preserve"> </t>
    </r>
    <r>
      <rPr>
        <sz val="14"/>
        <color indexed="63"/>
        <rFont val="Times New Roman"/>
        <family val="1"/>
      </rPr>
      <t xml:space="preserve">331.20 </t>
    </r>
    <r>
      <rPr>
        <sz val="14"/>
        <rFont val="Times New Roman"/>
        <family val="1"/>
      </rPr>
      <t xml:space="preserve"> </t>
    </r>
  </si>
  <si>
    <r>
      <t xml:space="preserve"> </t>
    </r>
    <r>
      <rPr>
        <sz val="14"/>
        <color indexed="63"/>
        <rFont val="Times New Roman"/>
        <family val="1"/>
      </rPr>
      <t xml:space="preserve">SSP Units </t>
    </r>
    <r>
      <rPr>
        <sz val="14"/>
        <rFont val="Times New Roman"/>
        <family val="1"/>
      </rPr>
      <t xml:space="preserve"> </t>
    </r>
  </si>
  <si>
    <r>
      <t xml:space="preserve"> </t>
    </r>
    <r>
      <rPr>
        <sz val="14"/>
        <color indexed="63"/>
        <rFont val="Times New Roman"/>
        <family val="1"/>
      </rPr>
      <t xml:space="preserve">SSP </t>
    </r>
    <r>
      <rPr>
        <sz val="14"/>
        <rFont val="Times New Roman"/>
        <family val="1"/>
      </rPr>
      <t xml:space="preserve"> </t>
    </r>
  </si>
  <si>
    <r>
      <t xml:space="preserve"> </t>
    </r>
    <r>
      <rPr>
        <sz val="14"/>
        <color indexed="63"/>
        <rFont val="Times New Roman"/>
        <family val="1"/>
      </rPr>
      <t xml:space="preserve">1619.40 </t>
    </r>
    <r>
      <rPr>
        <sz val="14"/>
        <rFont val="Times New Roman"/>
        <family val="1"/>
      </rPr>
      <t xml:space="preserve"> </t>
    </r>
  </si>
  <si>
    <t>OCF/IFFCO:Paradeep</t>
  </si>
  <si>
    <t>Department of Fertilizers, Ministry of Chemicals and Fertilizers, Government of India, Annual Report 2012-13, Annexure IV</t>
  </si>
  <si>
    <r>
      <rPr>
        <b/>
        <sz val="12"/>
        <color theme="1"/>
        <rFont val="Times New Roman"/>
        <family val="1"/>
      </rPr>
      <t>Source:</t>
    </r>
    <r>
      <rPr>
        <sz val="12"/>
        <color theme="1"/>
        <rFont val="Times New Roman"/>
        <family val="1"/>
      </rPr>
      <t xml:space="preserve"> Department of Fertilizers, Ministry of Chemicals and Fertilizers, Government of India, Annual Report 2014-15, Annexure IV</t>
    </r>
  </si>
  <si>
    <r>
      <t xml:space="preserve">Weblink: </t>
    </r>
    <r>
      <rPr>
        <sz val="12"/>
        <color theme="1"/>
        <rFont val="Times New Roman"/>
        <family val="1"/>
      </rPr>
      <t>http://www.fert.nic.in/sites/default/files/fertilizer%20web.pdf</t>
    </r>
  </si>
  <si>
    <t>http://fert.nic.in/page/publication-reports</t>
  </si>
  <si>
    <t>As on March 2016</t>
  </si>
  <si>
    <t>Reported processing capacity for co-operative dairies in Telangana and Andhra Pradesh</t>
  </si>
  <si>
    <t>Weblink: http://dahd.nic.in/sites/default/filess/Vision%202022-Dairy%20Development%20English_0_0.pdf</t>
  </si>
  <si>
    <r>
      <rPr>
        <b/>
        <sz val="12"/>
        <color theme="1"/>
        <rFont val="Times New Roman"/>
        <family val="1"/>
      </rPr>
      <t>Remarks</t>
    </r>
    <r>
      <rPr>
        <sz val="12"/>
        <color theme="1"/>
        <rFont val="Times New Roman"/>
        <family val="1"/>
      </rPr>
      <t>: Data on processing capacity of co-operative owned dairies is reported and available. Figures for private sector owned dairies are not available.</t>
    </r>
  </si>
  <si>
    <t>No. of Cooperative type dairy plants</t>
  </si>
  <si>
    <t>Processing capacity of cooperative type dairy plants (million liter per day)</t>
  </si>
  <si>
    <t>1) State-wise data on Milk processed by dairies is not available. National-level data available on production of Milk has been apportioned to each of the states based on corresponding proportions of 'Installed capacity' of Dairies located in different states</t>
  </si>
  <si>
    <t xml:space="preserve">2) Milk processing for Telangana and Andhra Pradesh for 2014-15 and 2015-16, post formation of Telangana state has been estimated by applying corresponding proportions of reported processing capacity for cooperative dairy plants as available for 2016. </t>
  </si>
  <si>
    <t>`</t>
  </si>
  <si>
    <t>Methodology for Industrial Wastewater Emission estimation and data sources for activity data and emission factors used</t>
  </si>
  <si>
    <t xml:space="preserve">5) Statistics &amp; Planning Department, Rubber Board- Rubber Statistical Monthly News –May 2015, Page 2 – Production and Consumption of NR &amp; SR </t>
  </si>
  <si>
    <t xml:space="preserve">6) Statistics &amp; Planning Department, Rubber Board- Rubber Statistical Monthly News –June 2017, Page 2 – Production and Consumption of NR &amp; SR </t>
  </si>
  <si>
    <t xml:space="preserve">State-wise Paper production for the time period from 2004-05 to 2009-10 is not available. The total National-level production has been estimated for these years by applying an average annual growth rate of 6% to the available data from 2010-11 to 2013-14 as per communication from Central Pulp &amp; Paper Research Institute (CPPRI).                                                                                                 
The Paper production for each state for this period from 2004-05 to 2009-10 has subsequently been estimated based on the corresponding average percentage share of each state as per reported data from 2010-11 to 2013-14, used to prepare emission estimates previously from 2005-2013. Data reported for paper production by CPPRI for 2014-15 and 2015-16 has been updated subsequently. </t>
  </si>
  <si>
    <t>Source: National Action Plan for Dairy Development – Vision 2022, 2018, Annex 7, Department of Animal Husbandry, Dairying and Fisheries, Ministry of Agriculture and Farmers Welfare</t>
  </si>
  <si>
    <t>Reported Production Capacity of Principal Sponge Iron Plants (2011-12 to 2015-16)</t>
  </si>
  <si>
    <t>Considered State-wise Production Capacity of Principal Sponge Iron Plants (2011-12 to 2015-16)</t>
  </si>
  <si>
    <t>Reported All-India Production of Pig Iron from Public Sector plants (2004-05 to 2015-16)</t>
  </si>
  <si>
    <t>Consolidated State-wise Installed Capacity of Private Sector Pig Iron Plants (2011-12 to 2015-16)</t>
  </si>
  <si>
    <t>1) Segregated production data for Nitrogen and Phosphate fertilizer is not available for 2015-16</t>
  </si>
  <si>
    <t>State-level Industrial wastewater emission estimates- Fish Processing</t>
  </si>
  <si>
    <t>Fish Processing</t>
  </si>
  <si>
    <t>Fish processing - India</t>
  </si>
  <si>
    <t>Fish processing - State total</t>
  </si>
  <si>
    <t>Fish processing</t>
  </si>
  <si>
    <t>Fish processing- India</t>
  </si>
  <si>
    <t>State_Production_Fish process</t>
  </si>
  <si>
    <t xml:space="preserve">State-level Wastewater treatment and discharge related GHG emission calculation sheet for Fish processing industry </t>
  </si>
  <si>
    <t>Sheet with state-level production related information reported in data sources and data considered in the emission estimates for Fish processing industry</t>
  </si>
  <si>
    <t>National and State-level data</t>
  </si>
  <si>
    <t>info@ghgplatform-india.org, soumya.chaturvedula@iclei.org; nikhil.kolsepatil@iclei.org</t>
  </si>
  <si>
    <t xml:space="preserve">Total emission for Fish processing sector [Tonnes CO2e] (GWP) </t>
  </si>
  <si>
    <t>• MoEFCC, India Second Biennial Update Report to the UNFCCC, Table 2.17
• MoEF - India Second National Communication to the UNFCCC, page 76
• NEERI (2010): Inventorisation of Methane Emissions from Domestic &amp; Key Industries Wastewater – Indian Network for Climate Change Assessment
• NEERI (2011): Impact of methane emissions from wastewater sector in India through a case study of an effluent treatment plant
• 2006 IPCC Guidelines, Vol. 5,Chapter 6: Wastewater Treatment and Discharge, Section 6.2.3.1</t>
  </si>
  <si>
    <t xml:space="preserve">• MoEFCC, India Second Biennial Update Report to the UNFCCC, Table 2.17
• MoEF - India Second National Communication to the UNFCCC, Box 2.7
• Technical EIA Guidance Manual for Pulp &amp; Paper Industry prepared by IL&amp;FS Ecosmart Limited for MoEF, 2010. Refer Table 3-10
• 2006 IPCC Guidelines, Vol. 5,Chapter 6: Wastewater Treatment and Discharge, Table 6.9 </t>
  </si>
  <si>
    <t xml:space="preserve">• MoEFCC, India Second Biennial Update Report to the UNFCCC, Table 2.17
• 2006 IPCC Guidelines, Vol. 5,Chapter 6: Wastewater Treatment and Discharge, Table 6.9
• NEERI (2010): Status of Methane Emissions from Wastewater and Role of Clean Development Mechanisms in India
</t>
  </si>
  <si>
    <t xml:space="preserve">• MoEFCC, India Second Biennial Update Report to the UNFCCC, Table 2.17
• MoEF - India Second National Communication to the UNFCCC, Table 2.21
• 2006 IPCC Guidelines, Vol. 5,Chapter 6: Wastewater Treatment and Discharge, Equation Number 6.5
• Various other sector specific technical publications and peer-reviewed literature from CPCB, UNFCCC CDM database as indicated in the Waste Sector National estimate Methodology &amp; Reporting document V3.0 </t>
  </si>
  <si>
    <t>4D2. Industrial Wastewater</t>
  </si>
  <si>
    <r>
      <t xml:space="preserve">Source: </t>
    </r>
    <r>
      <rPr>
        <sz val="12"/>
        <color rgb="FF000000"/>
        <rFont val="Times New Roman"/>
        <family val="1"/>
      </rPr>
      <t>Compendium of Census Survey of Indian Paper Industry, Central Pulp &amp; Paper Research Institute, 2017 (print version)</t>
    </r>
  </si>
  <si>
    <t xml:space="preserve">State-wise Processed Fish Production </t>
  </si>
  <si>
    <t>2016-17</t>
  </si>
  <si>
    <t>2017-18</t>
  </si>
  <si>
    <t>2018-19</t>
  </si>
  <si>
    <r>
      <rPr>
        <b/>
        <sz val="12"/>
        <color theme="1"/>
        <rFont val="Times New Roman"/>
        <family val="1"/>
      </rPr>
      <t xml:space="preserve">Source:
</t>
    </r>
    <r>
      <rPr>
        <sz val="12"/>
        <color theme="1"/>
        <rFont val="Times New Roman"/>
        <family val="1"/>
      </rPr>
      <t xml:space="preserve">1) Handbook on Fisheries Statistics 2014, Table A-2: Fish Production by State/ Union Territories 2000-01 to 2013-14
2) Handbook on Fisheries Statistics 2018, Section A - 3: State / Union Territory wise Fish Production 2011-12 to 2017-18
3) Handbook on Fisheries Statistics 2020, Table 1.2. State/UT wise Inland and Marine Fish production in India for the period 2015-16 to 2019-20 </t>
    </r>
  </si>
  <si>
    <r>
      <t xml:space="preserve">Weblink:
</t>
    </r>
    <r>
      <rPr>
        <sz val="12"/>
        <color theme="1"/>
        <rFont val="Times New Roman"/>
        <family val="1"/>
      </rPr>
      <t xml:space="preserve">1) https://dahd.nic.in/sites/default/filess/Section%20A%20%20%202_0_0.pdf 
2) https://dof.gov.in/sites/default/files/2020-08/HandbookonFS2018.pdf
3) https://dof.gov.in/sites/default/files/2021-02/Final_Book.pdf
</t>
    </r>
  </si>
  <si>
    <t xml:space="preserve">Tannery Production data is npt available for the period 2016 to 2018. The production figure has been projected based on the annual average growth rate of tannery production between 2005 and 2015. </t>
  </si>
  <si>
    <t>Growth Rate of Tannery Industry over the Decade</t>
  </si>
  <si>
    <t>AAGR</t>
  </si>
  <si>
    <t xml:space="preserve">7) Statistics &amp; Planning Department, Rubber Board- Rubber Statistical Monthly News –June 2019, Page 2 – Production and Consumption of NR &amp; SR </t>
  </si>
  <si>
    <t>http://rubberboard.org.in/rbfilereader?fileid=360</t>
  </si>
  <si>
    <t>2019-20</t>
  </si>
  <si>
    <t>2020-21</t>
  </si>
  <si>
    <t>2021-22</t>
  </si>
  <si>
    <t xml:space="preserve">4) Statewise data on Rubber Manufacturers for years 2016-17 and 2017-18 is not available on public domain. Average of reported data on number of manufacturers by state between 2013-14 to 2015-16 and 2018-19 to 2021-22 has been considered to estimate the number of manufacturers for the time period. </t>
  </si>
  <si>
    <t>Punjab- includes Chandigarh until 2017-18</t>
  </si>
  <si>
    <t>Andhra Pradesh - includes Telangana until 2014-15</t>
  </si>
  <si>
    <t>Source: Website of Rubber Board, Manufacturer License List</t>
  </si>
  <si>
    <r>
      <rPr>
        <b/>
        <sz val="12"/>
        <color rgb="FF000000"/>
        <rFont val="Times New Roman"/>
        <family val="1"/>
      </rPr>
      <t>Source:</t>
    </r>
    <r>
      <rPr>
        <sz val="12"/>
        <color rgb="FF000000"/>
        <rFont val="Times New Roman"/>
        <family val="1"/>
      </rPr>
      <t xml:space="preserve"> Data from the year 2016-17 to 2018-19 has been sourced from Annual Reports of Department for Promotion of Industry and Internal Trade, Ministry of Commerce and Industry, GoI. </t>
    </r>
  </si>
  <si>
    <r>
      <rPr>
        <b/>
        <sz val="12"/>
        <color rgb="FF000000"/>
        <rFont val="Times New Roman"/>
        <family val="1"/>
      </rPr>
      <t>Weblinks:</t>
    </r>
    <r>
      <rPr>
        <sz val="12"/>
        <color rgb="FF000000"/>
        <rFont val="Times New Roman"/>
        <family val="1"/>
      </rPr>
      <t xml:space="preserve"> 1) https://dpiit.gov.in/sites/default/files/annualReport_English2019-20.pdf</t>
    </r>
  </si>
  <si>
    <t>2) https://dpiit.gov.in/sites/default/files/annualReport_2018-19_E_0.pdf</t>
  </si>
  <si>
    <t>3) https://dpiit.gov.in/sites/default/files/annualReport_English_08March2018.pdf</t>
  </si>
  <si>
    <t>Avg Percentage</t>
  </si>
  <si>
    <r>
      <rPr>
        <b/>
        <sz val="12"/>
        <color theme="1"/>
        <rFont val="Times New Roman"/>
        <family val="1"/>
      </rPr>
      <t>Source:</t>
    </r>
    <r>
      <rPr>
        <sz val="12"/>
        <color theme="1"/>
        <rFont val="Times New Roman"/>
        <family val="1"/>
      </rPr>
      <t xml:space="preserve"> 1) Basic Animal Husbandry Statistics- 2019, Table 29, Department of Animal Husbandry, Dairying &amp; Fisheries, GoI</t>
    </r>
  </si>
  <si>
    <t>2) Basic Animal Husbandry and Fisheries Statistics, 2014, Table 19, Department of Animal Husbandry, Dairying &amp; Fisheries</t>
  </si>
  <si>
    <t>3) Basic Animal Husbandry Statistics, 2012, Table 22, Department of Animal Husbandry, Dairying &amp; Fisheries</t>
  </si>
  <si>
    <t>4) Basic Animal Husbandry Statistics 2006, Table 49, Department of Animal Husbandry, Dairying &amp; Fisheries</t>
  </si>
  <si>
    <t>5) State-wise Meat Production, Handbook of Statistics on Indian States, Reserve Bank of India</t>
  </si>
  <si>
    <r>
      <t>Weblink:</t>
    </r>
    <r>
      <rPr>
        <sz val="12"/>
        <color theme="1"/>
        <rFont val="Times New Roman"/>
        <family val="1"/>
      </rPr>
      <t xml:space="preserve"> 1) https://dahd.nic.in/sites/default/filess/BAHS%20%28Basic%20Animal%20Husbandry%20Statistics-2019%29_1.pdf</t>
    </r>
  </si>
  <si>
    <t>2) https://dof.gov.in/sites/default/files/2019-12/Final%20BAHS%202014%2011.03.2015%20%202.pdf</t>
  </si>
  <si>
    <t>3) https://dahd.nic.in/sites/default/filess/wool.pdf</t>
  </si>
  <si>
    <t>4) https://agritech.tnau.ac.in/ta/animal_husbandry/animal_statistics.pdf</t>
  </si>
  <si>
    <t>5) https://www.rbi.org.in/Scripts/PublicationsView.aspx?id=20742</t>
  </si>
  <si>
    <r>
      <rPr>
        <b/>
        <sz val="12"/>
        <color theme="1"/>
        <rFont val="Times New Roman"/>
        <family val="1"/>
      </rPr>
      <t>Source:</t>
    </r>
    <r>
      <rPr>
        <sz val="12"/>
        <color theme="1"/>
        <rFont val="Times New Roman"/>
        <family val="1"/>
      </rPr>
      <t xml:space="preserve"> 1) Basic Animal Husbandry &amp; Fisheries Statistics- 2017, Table 1, Department of Animal Husbandry, Dairying &amp; Fisheries, Ministry of Agriculture
2) Basic Animal Husbandry Statistics - 2019, Department of Animal Husbandry, Dairying &amp; Fisheries, GoI</t>
    </r>
  </si>
  <si>
    <r>
      <t xml:space="preserve">Weblink: </t>
    </r>
    <r>
      <rPr>
        <sz val="12"/>
        <color theme="1"/>
        <rFont val="Times New Roman"/>
        <family val="1"/>
      </rPr>
      <t>1) https://dahd.nic.in/sites/default/filess/Basic%20Animal%20Husbandry%20and%20Fisheries%20Statistics%202017.pdf
2) https://dahd.nic.in/sites/default/filess/BAHS%20%28Basic%20Animal%20Husbandry%20Statistics-2019%29_1.pdf</t>
    </r>
  </si>
  <si>
    <r>
      <t xml:space="preserve">Weblink: </t>
    </r>
    <r>
      <rPr>
        <sz val="12"/>
        <color theme="1"/>
        <rFont val="Times New Roman"/>
        <family val="1"/>
      </rPr>
      <t>https://dahd.nic.in/sites/default/filess/11.%20Part%20VIII%20Dairying%20%20Statistics%20BAHS%202012.pdf</t>
    </r>
  </si>
  <si>
    <r>
      <rPr>
        <b/>
        <sz val="12"/>
        <color theme="1"/>
        <rFont val="Times New Roman"/>
        <family val="1"/>
      </rPr>
      <t xml:space="preserve">Source: </t>
    </r>
    <r>
      <rPr>
        <sz val="12"/>
        <color theme="1"/>
        <rFont val="Times New Roman"/>
        <family val="1"/>
      </rPr>
      <t xml:space="preserve">(1) Data from the year 2008-09 to 2018-19 has been sourced from Database on Coffee - Part I, Coffee Board, Ministry of Commerce and Industry, Government of India </t>
    </r>
  </si>
  <si>
    <t>(2) Data from the year 2004-05 to 2007-08 has been recieved over telephone from Dy. Director (Market Research), Coffee Board</t>
  </si>
  <si>
    <r>
      <rPr>
        <b/>
        <sz val="12"/>
        <color theme="1"/>
        <rFont val="Times New Roman"/>
        <family val="1"/>
      </rPr>
      <t>Web link:</t>
    </r>
    <r>
      <rPr>
        <sz val="12"/>
        <color theme="1"/>
        <rFont val="Times New Roman"/>
        <family val="1"/>
      </rPr>
      <t xml:space="preserve"> (1) https://www.indiacoffee.org/Database/DATABASE_Sep2020_web.pdf</t>
    </r>
  </si>
  <si>
    <t>2) https://www.indiacoffee.org/Database/Data_base_July19.pdf</t>
  </si>
  <si>
    <t>3) https://www.indiacoffee.org/Database/DATABASE_Nov17_web.pdf</t>
  </si>
  <si>
    <t>4) https://www.indiacoffee.org/Database/DATABASE_July16_I.pdf</t>
  </si>
  <si>
    <t>5) https://www.indiacoffee.org/Database/DATABASE_Feb16_I.pdf</t>
  </si>
  <si>
    <t>6) http://www.indiacoffee.org/database-coffee.html</t>
  </si>
  <si>
    <t>3) Directorate of Sugar, Department of Food and Public Distribution, Ministry of Consumer Affairs, Food and Public Distribution, GoI</t>
  </si>
  <si>
    <t>3) https://dfpd.gov.in/writereaddata/Portal/Magazine/Seasonwiseproductionofsugarfrom201718andonwards.pdf</t>
  </si>
  <si>
    <t>State-wise data on Sugar Production for years 2012-13 and 2016-17 to 2018-19 is not available. National-level Sugar production data available for 2012-13 and 2016-17 to 2018-19 has been apportioned to each of the states based on corresponding proportions over a 5 year period from 2010-11 to 2015-16 for 2012-13 , except former Andhra Pradesh since the state was divided into two states post 2012-13. For Andhra Pradesh, corresponding proportion to the national-level production for 2010-11 and 2011-12 has been used to estimate figures for 2012-13.</t>
  </si>
  <si>
    <t>1) Production data for Andhra Pradesh, Goa, Karnataka, Odisha, Rajasthan, Tamil Nadu and West Bengal for 2004-05 is not reported and is estimated based on the growth rate from 2003-04 to 2005-06</t>
  </si>
  <si>
    <t>2) Reported data for nitrogen fertlizer production data for the period 2015-16 to 2018-19 is not available and has been estimated based on annual average growth trend over 5 year period from 2009-10 to 2014-15.</t>
  </si>
  <si>
    <t xml:space="preserve">1)  Production data for Odisha and West Bengal for 2004-05 is not reported and is estimated based on the growth rate from 2003-04 to 2005-06 </t>
  </si>
  <si>
    <t>2) Reported data for phosphate fertlizer production data for for the period 2015-16 to 2018-19 is not available and has been estimated based on annual average trend over 5 year period from 2009-10 to 2014-15.</t>
  </si>
  <si>
    <t>2016-17 to 2018-19</t>
  </si>
  <si>
    <r>
      <rPr>
        <b/>
        <sz val="12"/>
        <color theme="1"/>
        <rFont val="Times New Roman"/>
        <family val="1"/>
      </rPr>
      <t>Source:</t>
    </r>
    <r>
      <rPr>
        <sz val="12"/>
        <color theme="1"/>
        <rFont val="Times New Roman"/>
        <family val="1"/>
      </rPr>
      <t xml:space="preserve">  1) Indian Bureau of Mines- The Indian Minerals Yearbook 2019 (Part- II: Metals &amp; Alloys – Iron &amp; Steel and Scrap), Table 8</t>
    </r>
  </si>
  <si>
    <t>2) 1) Indian Bureau of Mines- The Indian Minerals Yearbook 2018 (Part- II: Metals &amp; Alloys – Iron &amp; Steel and Scrap), Table 8</t>
  </si>
  <si>
    <t>3) Indian Bureau of Mines- The Indian Minerals Yearbook 2017 (Part- II: Metals &amp; Alloys – Iron &amp; Steel and Scrap), Table 8</t>
  </si>
  <si>
    <t xml:space="preserve"> 4) Indian Bureau of Mines- The Indian Minerals Yearbook 2016 (Part- II: Metals &amp; Alloys – Iron &amp; Steel and Scrap), Table 8</t>
  </si>
  <si>
    <t>5) Indian Bureau of Mines- The Indian Minerals Yearbook 2015 (Part- II: Metals &amp; Alloys – Iron &amp; Steel and Scrap), Table 8</t>
  </si>
  <si>
    <t>6) Indian Bureau of Mines- The Indian Minerals Yearbook 2014 (Vol-II: Reviews on Metals and Alloys, Part- II : Metals &amp; Alloys – Iron &amp; Steel and Scrap), Table 8</t>
  </si>
  <si>
    <t>7) Indian Bureau of Mines- The Indian Minerals Yearbook 2013 (Vol-II: Reviews on Metals and Alloys, Part- II : Metals &amp; Alloys – Iron &amp; Steel and Scrap), Table 8</t>
  </si>
  <si>
    <t>8) JSW Steel website, JSW Steel - An Overview</t>
  </si>
  <si>
    <t>9) Indian Bureau of Mines- The Indian Minerals Yearbook 2016 (Part- II: Metals &amp; Alloys – Iron &amp; Steel and Scrap), Table 8 and Table for SAIL – Hot Metal, Page 9-14</t>
  </si>
  <si>
    <r>
      <rPr>
        <b/>
        <sz val="12"/>
        <color theme="1"/>
        <rFont val="Times New Roman"/>
        <family val="1"/>
      </rPr>
      <t>Weblink:</t>
    </r>
    <r>
      <rPr>
        <sz val="12"/>
        <color theme="1"/>
        <rFont val="Times New Roman"/>
        <family val="1"/>
      </rPr>
      <t xml:space="preserve"> 1) https://ibm.gov.in/?c=pages&amp;m=index&amp;id=1473</t>
    </r>
  </si>
  <si>
    <t>2) https://ibm.gov.in/?c=pages&amp;m=index&amp;id=1363</t>
  </si>
  <si>
    <t>3) https://ibm.gov.in/?c=pages&amp;m=index&amp;id=1009</t>
  </si>
  <si>
    <t>4)https://ibm.gov.in/index.php?c=pages&amp;m=index&amp;id=883</t>
  </si>
  <si>
    <t>5) https://ibm.gov.in/?c=pages&amp;m=index&amp;id=1379</t>
  </si>
  <si>
    <t>6) http://ibm.nic.in/index.php?c=pages&amp;m=index&amp;id=481</t>
  </si>
  <si>
    <t>7) https://ibm.gov.in/index.php?c=pages&amp;m=index&amp;id=398</t>
  </si>
  <si>
    <t>8) https://www.jsw.in/jsw-steel-2017/mda.html</t>
  </si>
  <si>
    <t>9) https://ibm.gov.in/writereaddata/files/05222018175300Ironandsteelandscrap2016.pdf</t>
  </si>
  <si>
    <r>
      <t xml:space="preserve">Source: </t>
    </r>
    <r>
      <rPr>
        <sz val="12"/>
        <color theme="1"/>
        <rFont val="Times New Roman"/>
        <family val="1"/>
      </rPr>
      <t>1) Ministry of Steel, Government of India- Annual Report 2018-19, Annexure VII</t>
    </r>
  </si>
  <si>
    <t>2) Ministry of Steel, Government of India- Annual Report 2017-18, Annexure VII</t>
  </si>
  <si>
    <t xml:space="preserve">3) Ministry of Steel, Government of India -Annual Report 2014-15, Annexure VII
</t>
  </si>
  <si>
    <t>4) Ministry of Steel, Government of India- Annual Report 2012-13, Annexure VII</t>
  </si>
  <si>
    <t>5) Ministry of Steel, Government of India- Annual Report 2008-09, Annexure VII</t>
  </si>
  <si>
    <r>
      <t xml:space="preserve">Weblink: </t>
    </r>
    <r>
      <rPr>
        <sz val="12"/>
        <color theme="1"/>
        <rFont val="Times New Roman"/>
        <family val="1"/>
      </rPr>
      <t>https://steel.gov.in/annual-reports</t>
    </r>
  </si>
  <si>
    <r>
      <t xml:space="preserve">Source: </t>
    </r>
    <r>
      <rPr>
        <sz val="12"/>
        <color theme="1"/>
        <rFont val="Times New Roman"/>
        <family val="1"/>
      </rPr>
      <t>1)</t>
    </r>
    <r>
      <rPr>
        <b/>
        <sz val="12"/>
        <color theme="1"/>
        <rFont val="Times New Roman"/>
        <family val="1"/>
      </rPr>
      <t xml:space="preserve"> </t>
    </r>
    <r>
      <rPr>
        <sz val="12"/>
        <color theme="1"/>
        <rFont val="Times New Roman"/>
        <family val="1"/>
      </rPr>
      <t>Ministry of Steel, Government of India- Annual Report 2018-19, Annexure III</t>
    </r>
  </si>
  <si>
    <r>
      <rPr>
        <sz val="12"/>
        <color theme="1"/>
        <rFont val="Times New Roman"/>
        <family val="1"/>
      </rPr>
      <t>2)</t>
    </r>
    <r>
      <rPr>
        <b/>
        <sz val="12"/>
        <color theme="1"/>
        <rFont val="Times New Roman"/>
        <family val="1"/>
      </rPr>
      <t xml:space="preserve"> </t>
    </r>
    <r>
      <rPr>
        <sz val="12"/>
        <color theme="1"/>
        <rFont val="Times New Roman"/>
        <family val="1"/>
      </rPr>
      <t>Indian Bureau of Mines- The Indian Minerals Yearbook 2016 (Vol-II: Reviews on Metals and Alloys, Part- II : Metals &amp; Alloys – Iron &amp; Steel and Scrap), Table 2</t>
    </r>
  </si>
  <si>
    <t>3) Indian Bureau of Mines- The Indian Minerals Yearbook 2012 (Vol-II: Reviews on Metals and Alloys, Part- II : Metals &amp; Alloys – Iron &amp; Steel and Scrap), Table 2</t>
  </si>
  <si>
    <r>
      <t xml:space="preserve">Weblink:  </t>
    </r>
    <r>
      <rPr>
        <sz val="12"/>
        <color theme="1"/>
        <rFont val="Times New Roman"/>
        <family val="1"/>
      </rPr>
      <t>1) https://steel.gov.in/sites/default/files/MoS%20AR%20Eng.pdf</t>
    </r>
  </si>
  <si>
    <t>2) https://ibm.gov.in/index.php?c=pages&amp;m=index&amp;id=883</t>
  </si>
  <si>
    <t>3) https://ibm.gov.in/index.php?c=pages&amp;m=index&amp;id=176</t>
  </si>
  <si>
    <t>4) https://steel.gov.in/sites/default/files/Annual%20Report%20%282008-09%29.pdf</t>
  </si>
  <si>
    <r>
      <rPr>
        <b/>
        <sz val="12"/>
        <color theme="1"/>
        <rFont val="Times New Roman"/>
        <family val="1"/>
      </rPr>
      <t>Source:</t>
    </r>
    <r>
      <rPr>
        <sz val="12"/>
        <color theme="1"/>
        <rFont val="Times New Roman"/>
        <family val="1"/>
      </rPr>
      <t xml:space="preserve"> 1) Indian Minerals Yearbook 2019, Part- II : Metals &amp; Alloys, IRON &amp; STEEL AND SCRAP, Indian Bureau of Mines, Table 9</t>
    </r>
  </si>
  <si>
    <t>2) Indian Minerals Yearbook 2018, Part- II : Metals &amp; Alloys, IRON &amp; STEEL AND SCRAP, Indian Bureau of Mines, Table 9</t>
  </si>
  <si>
    <t>3) Indian Minerals Yearbook 2017, Part- II : Metals &amp; Alloys, IRON &amp; STEEL AND SCRAP, Indian Bureau of Mines, Table 9</t>
  </si>
  <si>
    <t>4) Indian Minerals Yearbook 2016, Part- II : Metals &amp; Alloys, IRON &amp; STEEL AND SCRAP, Indian Bureau of Mines, Table 9</t>
  </si>
  <si>
    <t>5) Indian Minerals Yearbook 2015, Part- II : Metals &amp; Alloys, IRON &amp; STEEL AND SCRAP, Indian Bureau of Mines, Table 9</t>
  </si>
  <si>
    <t>6) Indian Minerals Yearbook 2014, Part- II : Metals &amp; Alloys, IRON &amp; STEEL AND SCRAP, Indian Bureau of Mines, Table 9</t>
  </si>
  <si>
    <t>Dadra And Nagar Haveli</t>
  </si>
  <si>
    <t>2) For 2014-15 and 2015-16 information on installed capacity by state is not available. Thus for these years, state-wise production is estimated by applying corresponding average proportion of 'installed capacity'  between 2010-11 and 2013-14</t>
  </si>
  <si>
    <t xml:space="preserve">3) For 2016-17 and 2018-19 information on installed capacity by state is not available. Thus for these years, state-wise production is estimated by using the 2018-19 standard share of the states. </t>
  </si>
  <si>
    <t>Reported State-wise Existing Installed Capacity of Finished Steel (2018-19)</t>
  </si>
  <si>
    <t>Arunchal Pradesh</t>
  </si>
  <si>
    <t>Total Existing Installed Capacity of Private Sector Plants for Finished Steel (2018-19)</t>
  </si>
  <si>
    <r>
      <rPr>
        <b/>
        <sz val="12"/>
        <color theme="1"/>
        <rFont val="Times New Roman"/>
        <family val="1"/>
      </rPr>
      <t>Source:</t>
    </r>
    <r>
      <rPr>
        <sz val="12"/>
        <color theme="1"/>
        <rFont val="Times New Roman"/>
        <family val="1"/>
      </rPr>
      <t xml:space="preserve"> Production of Steel Press Information Bureau, Government of India </t>
    </r>
  </si>
  <si>
    <r>
      <rPr>
        <b/>
        <sz val="12"/>
        <color theme="1"/>
        <rFont val="Times New Roman"/>
        <family val="1"/>
      </rPr>
      <t>Weblink:</t>
    </r>
    <r>
      <rPr>
        <sz val="12"/>
        <color theme="1"/>
        <rFont val="Times New Roman"/>
        <family val="1"/>
      </rPr>
      <t xml:space="preserve"> https://pib.gov.in/PressReleasePage.aspx?PRID=1576418</t>
    </r>
  </si>
  <si>
    <t>Reported Production Capacity of Finished Steel from Public Sector plants (2018-19)</t>
  </si>
  <si>
    <t>Alloy Steels Plant, West Bengal</t>
  </si>
  <si>
    <t>Salem Steel Plant, Tamil Nadu</t>
  </si>
  <si>
    <t>Visveswaraya Iron and Steel Ltd., Karnataka</t>
  </si>
  <si>
    <t>Vizag Steel Plant, Andhra Pradesh</t>
  </si>
  <si>
    <t>Reported No. of Manufacturers by State</t>
  </si>
  <si>
    <t>Hospet, Karnataka</t>
  </si>
  <si>
    <t>2005-2018</t>
  </si>
  <si>
    <r>
      <t>Emission Factor (EF</t>
    </r>
    <r>
      <rPr>
        <i/>
        <vertAlign val="subscript"/>
        <sz val="12"/>
        <color theme="1"/>
        <rFont val="Times New Roman"/>
        <family val="1"/>
      </rPr>
      <t>i</t>
    </r>
    <r>
      <rPr>
        <b/>
        <sz val="12"/>
        <color theme="1"/>
        <rFont val="Times New Roman"/>
        <family val="1"/>
      </rPr>
      <t>) (2005 to 2007)</t>
    </r>
  </si>
  <si>
    <t xml:space="preserve">The GHG Platform India is a collective Indian civil-society initiative providing an independent sector and economy wide estimation and analysis of India’s greenhouse gas (GHG) emissions from 2005 to 2018.  The platform comprises of eminent organisations namely, Council on Energy, Environment and Water, Center for Study of Science, Technology and Policy (CSTEP), ICLEI South Asia, Shakti Sustainable Energy Foundation, Vasudha Foundation and WRI-India.  </t>
  </si>
  <si>
    <t>The Waste Sector contributes to about five percent of India's total GHG emission. Municipal solid waste, domestic wastewater and industrial wastewater are the key sources of GHG emission in the Waste Sector. Methane (CH4) is produced and released into the atmosphere as a by-product of the anaerobic decomposition of solid waste and when domestic and industrial wastewater is treated or disposed anaerobically. Nitrous oxide (N2O) emissions occur due to the protein content in domestic wastewater. 
The Waste Sector emission estimates have been prepared through a detailed disaggregated estimate of India's state-level GHG emissions from 2005-2018 resulting from disposal and decay of municipal solid waste, and from the treatment and discharge of urban domestic wastewater and industrial wastewater.</t>
  </si>
  <si>
    <t>Final aggregate of state-level CO2e emissions for Industrial Wastewater Treatment and Discharge (2005-2018)</t>
  </si>
  <si>
    <t>MCFx = Methane correction factor of the "x" system  treating the effluent</t>
  </si>
  <si>
    <r>
      <t>Emission Factor (EF</t>
    </r>
    <r>
      <rPr>
        <i/>
        <vertAlign val="subscript"/>
        <sz val="12"/>
        <color theme="1"/>
        <rFont val="Times New Roman"/>
        <family val="1"/>
      </rPr>
      <t>i</t>
    </r>
    <r>
      <rPr>
        <b/>
        <sz val="12"/>
        <color theme="1"/>
        <rFont val="Times New Roman"/>
        <family val="1"/>
      </rPr>
      <t xml:space="preserve">) </t>
    </r>
  </si>
  <si>
    <r>
      <rPr>
        <b/>
        <sz val="11"/>
        <color theme="1"/>
        <rFont val="Calibri"/>
        <family val="2"/>
        <scheme val="minor"/>
      </rPr>
      <t xml:space="preserve">Remarks: </t>
    </r>
    <r>
      <rPr>
        <sz val="11"/>
        <color theme="1"/>
        <rFont val="Calibri"/>
        <family val="2"/>
        <scheme val="minor"/>
      </rPr>
      <t xml:space="preserve">
The esmissions estimation for the UT of Dadra and Nagar Haveli and Daman and Diu has been carried out seprately since the UT came into existence through the merger of the former territories of Dadra and Nagar Haveli and Daman and Diu in Januray 2020. Similary emission estimation of the UT of Ladakh has not been carried out since the UT came into exsistence from Januray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</si>
</sst>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 #,##0.00_ ;_ * \-#,##0.00_ ;_ * &quot;-&quot;??_ ;_ @_ "/>
    <numFmt numFmtId="165" formatCode="_-* #,##0.00_-;\-* #,##0.00_-;_-* &quot;-&quot;??_-;_-@_-"/>
    <numFmt numFmtId="166" formatCode="_-* #,##0_-;\-* #,##0_-;_-* &quot;-&quot;??_-;_-@_-"/>
    <numFmt numFmtId="167" formatCode="#,##0.000000"/>
    <numFmt numFmtId="168" formatCode="_-* #,##0.00\ _E_s_c_._-;\-* #,##0.00\ _E_s_c_._-;_-* &quot;-&quot;??\ _E_s_c_._-;_-@_-"/>
    <numFmt numFmtId="169" formatCode="_(* #,##0.0_);_(* \(#,##0.0\);_(* &quot;-&quot;??_);_(@_)"/>
    <numFmt numFmtId="170" formatCode="#,##0.0"/>
    <numFmt numFmtId="171" formatCode="_(* #,##0_);_(* \(#,##0\);_(* &quot;-&quot;??_);_(@_)"/>
    <numFmt numFmtId="172" formatCode="#,##0.0000"/>
    <numFmt numFmtId="173" formatCode="0.0"/>
    <numFmt numFmtId="174" formatCode="0_)"/>
    <numFmt numFmtId="175" formatCode="0.0%"/>
    <numFmt numFmtId="176" formatCode="_(* #,##0.0_);_(* \(#,##0.0\);_(* &quot;-&quot;?_);_(@_)"/>
    <numFmt numFmtId="177" formatCode="###0.0;###0.0"/>
    <numFmt numFmtId="178" formatCode="_ * #,##0_ ;_ * \-#,##0_ ;_ * &quot;-&quot;??_ ;_ @_ "/>
  </numFmts>
  <fonts count="6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b/>
      <sz val="12"/>
      <color theme="1"/>
      <name val="Times New Roman"/>
      <family val="1"/>
    </font>
    <font>
      <sz val="12"/>
      <color theme="1"/>
      <name val="Times New Roman"/>
      <family val="1"/>
    </font>
    <font>
      <i/>
      <vertAlign val="subscript"/>
      <sz val="12"/>
      <color theme="1"/>
      <name val="Times New Roman"/>
      <family val="1"/>
    </font>
    <font>
      <b/>
      <vertAlign val="superscript"/>
      <sz val="12"/>
      <color theme="1"/>
      <name val="Times New Roman"/>
      <family val="1"/>
    </font>
    <font>
      <vertAlign val="subscript"/>
      <sz val="12"/>
      <color theme="1"/>
      <name val="Times New Roman"/>
      <family val="1"/>
    </font>
    <font>
      <vertAlign val="superscript"/>
      <sz val="12"/>
      <color theme="1"/>
      <name val="Times New Roman"/>
      <family val="1"/>
    </font>
    <font>
      <u/>
      <sz val="11"/>
      <color theme="10"/>
      <name val="Calibri"/>
      <family val="2"/>
      <scheme val="minor"/>
    </font>
    <font>
      <u/>
      <sz val="12"/>
      <color theme="10"/>
      <name val="Times New Roman"/>
      <family val="1"/>
    </font>
    <font>
      <sz val="15"/>
      <color theme="1"/>
      <name val="Times New Roman"/>
      <family val="1"/>
    </font>
    <font>
      <b/>
      <sz val="15"/>
      <name val="Times New Roman"/>
      <family val="1"/>
    </font>
    <font>
      <b/>
      <sz val="15"/>
      <color theme="1"/>
      <name val="Times New Roman"/>
      <family val="1"/>
    </font>
    <font>
      <sz val="15"/>
      <name val="Times New Roman"/>
      <family val="1"/>
    </font>
    <font>
      <u/>
      <sz val="15"/>
      <color theme="10"/>
      <name val="Times New Roman"/>
      <family val="1"/>
    </font>
    <font>
      <sz val="12"/>
      <color rgb="FFFF0000"/>
      <name val="Times New Roman"/>
      <family val="1"/>
    </font>
    <font>
      <b/>
      <sz val="12"/>
      <color rgb="FFFF0000"/>
      <name val="Times New Roman"/>
      <family val="1"/>
    </font>
    <font>
      <b/>
      <sz val="12"/>
      <name val="Times New Roman"/>
      <family val="1"/>
    </font>
    <font>
      <b/>
      <u/>
      <sz val="12"/>
      <color theme="1"/>
      <name val="Times New Roman"/>
      <family val="1"/>
    </font>
    <font>
      <i/>
      <sz val="12"/>
      <color rgb="FFFF0000"/>
      <name val="Times New Roman"/>
      <family val="1"/>
    </font>
    <font>
      <sz val="12"/>
      <name val="Times New Roman"/>
      <family val="1"/>
    </font>
    <font>
      <i/>
      <sz val="12"/>
      <color theme="1"/>
      <name val="Times New Roman"/>
      <family val="1"/>
    </font>
    <font>
      <sz val="10"/>
      <color rgb="FF000000"/>
      <name val="Times New Roman"/>
      <family val="1"/>
    </font>
    <font>
      <b/>
      <sz val="12"/>
      <color indexed="63"/>
      <name val="Times New Roman"/>
      <family val="1"/>
    </font>
    <font>
      <sz val="12"/>
      <color rgb="FF211F1F"/>
      <name val="Times New Roman"/>
      <family val="1"/>
    </font>
    <font>
      <sz val="12"/>
      <color rgb="FF231F20"/>
      <name val="Times New Roman"/>
      <family val="1"/>
    </font>
    <font>
      <sz val="12"/>
      <color rgb="FF363435"/>
      <name val="Times New Roman"/>
      <family val="1"/>
    </font>
    <font>
      <b/>
      <sz val="12"/>
      <color rgb="FF000000"/>
      <name val="Times New Roman"/>
      <family val="1"/>
    </font>
    <font>
      <sz val="12"/>
      <color rgb="FF000000"/>
      <name val="Times New Roman"/>
      <family val="1"/>
    </font>
    <font>
      <b/>
      <u/>
      <sz val="12"/>
      <color rgb="FF000000"/>
      <name val="Times New Roman"/>
      <family val="1"/>
    </font>
    <font>
      <sz val="12"/>
      <color indexed="63"/>
      <name val="Times New Roman"/>
      <family val="1"/>
    </font>
    <font>
      <sz val="12"/>
      <color rgb="FF1E1916"/>
      <name val="Times New Roman"/>
      <family val="1"/>
    </font>
    <font>
      <b/>
      <u/>
      <sz val="12"/>
      <color indexed="63"/>
      <name val="Times New Roman"/>
      <family val="1"/>
    </font>
    <font>
      <b/>
      <u/>
      <sz val="12"/>
      <name val="Times New Roman"/>
      <family val="1"/>
    </font>
    <font>
      <sz val="14"/>
      <color theme="1"/>
      <name val="Times New Roman"/>
      <family val="1"/>
    </font>
    <font>
      <sz val="14"/>
      <name val="Times New Roman"/>
      <family val="1"/>
    </font>
    <font>
      <b/>
      <sz val="14"/>
      <color indexed="63"/>
      <name val="Times New Roman"/>
      <family val="1"/>
    </font>
    <font>
      <b/>
      <sz val="14"/>
      <color theme="1"/>
      <name val="Times New Roman"/>
      <family val="1"/>
    </font>
    <font>
      <sz val="14"/>
      <color indexed="63"/>
      <name val="Times New Roman"/>
      <family val="1"/>
    </font>
    <font>
      <i/>
      <sz val="14"/>
      <color rgb="FFFF0000"/>
      <name val="Times New Roman"/>
      <family val="1"/>
    </font>
    <font>
      <sz val="15"/>
      <color rgb="FFFF0000"/>
      <name val="Times New Roman"/>
      <family val="1"/>
    </font>
    <font>
      <sz val="12"/>
      <color rgb="FF000000"/>
      <name val="Cambria"/>
      <family val="1"/>
    </font>
    <font>
      <b/>
      <sz val="14"/>
      <color rgb="FF000000"/>
      <name val="Cambria"/>
      <family val="1"/>
    </font>
    <font>
      <b/>
      <sz val="12"/>
      <color rgb="FF000000"/>
      <name val="Cambria"/>
      <family val="1"/>
    </font>
    <font>
      <b/>
      <sz val="9"/>
      <color indexed="81"/>
      <name val="Tahoma"/>
      <family val="2"/>
    </font>
    <font>
      <sz val="9"/>
      <color indexed="81"/>
      <name val="Tahoma"/>
      <family val="2"/>
    </font>
    <font>
      <sz val="12"/>
      <color rgb="FFFF0000"/>
      <name val="Calibri"/>
      <family val="2"/>
      <scheme val="minor"/>
    </font>
  </fonts>
  <fills count="41">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1"/>
      </left>
      <right style="thin">
        <color auto="1"/>
      </right>
      <top style="medium">
        <color theme="1"/>
      </top>
      <bottom style="thin">
        <color theme="0"/>
      </bottom>
      <diagonal/>
    </border>
    <border>
      <left style="thin">
        <color auto="1"/>
      </left>
      <right style="medium">
        <color theme="1"/>
      </right>
      <top style="medium">
        <color theme="1"/>
      </top>
      <bottom style="thin">
        <color auto="1"/>
      </bottom>
      <diagonal/>
    </border>
    <border>
      <left/>
      <right style="thin">
        <color theme="0"/>
      </right>
      <top style="thin">
        <color theme="0"/>
      </top>
      <bottom style="thin">
        <color theme="0"/>
      </bottom>
      <diagonal/>
    </border>
    <border>
      <left style="medium">
        <color indexed="64"/>
      </left>
      <right style="thin">
        <color theme="1"/>
      </right>
      <top style="medium">
        <color indexed="64"/>
      </top>
      <bottom style="thin">
        <color theme="1"/>
      </bottom>
      <diagonal/>
    </border>
    <border>
      <left style="medium">
        <color theme="1"/>
      </left>
      <right style="thin">
        <color auto="1"/>
      </right>
      <top/>
      <bottom style="thin">
        <color auto="1"/>
      </bottom>
      <diagonal/>
    </border>
    <border>
      <left style="thin">
        <color auto="1"/>
      </left>
      <right style="medium">
        <color theme="1"/>
      </right>
      <top style="thin">
        <color auto="1"/>
      </top>
      <bottom style="thin">
        <color auto="1"/>
      </bottom>
      <diagonal/>
    </border>
    <border>
      <left style="medium">
        <color theme="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theme="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medium">
        <color indexed="64"/>
      </left>
      <right style="dotted">
        <color auto="1"/>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top style="dashed">
        <color indexed="64"/>
      </top>
      <bottom style="dotted">
        <color indexed="64"/>
      </bottom>
      <diagonal/>
    </border>
    <border>
      <left style="medium">
        <color indexed="64"/>
      </left>
      <right/>
      <top style="dotted">
        <color indexed="64"/>
      </top>
      <bottom style="dashed">
        <color indexed="64"/>
      </bottom>
      <diagonal/>
    </border>
    <border>
      <left style="medium">
        <color indexed="64"/>
      </left>
      <right/>
      <top style="dashed">
        <color indexed="64"/>
      </top>
      <bottom style="dashed">
        <color indexed="64"/>
      </bottom>
      <diagonal/>
    </border>
    <border>
      <left style="dotted">
        <color auto="1"/>
      </left>
      <right style="medium">
        <color indexed="64"/>
      </right>
      <top style="dotted">
        <color auto="1"/>
      </top>
      <bottom style="medium">
        <color indexed="64"/>
      </bottom>
      <diagonal/>
    </border>
    <border>
      <left style="thin">
        <color indexed="64"/>
      </left>
      <right style="thin">
        <color indexed="64"/>
      </right>
      <top/>
      <bottom/>
      <diagonal/>
    </border>
    <border>
      <left style="dotted">
        <color auto="1"/>
      </left>
      <right style="medium">
        <color indexed="64"/>
      </right>
      <top style="medium">
        <color indexed="64"/>
      </top>
      <bottom style="dotted">
        <color auto="1"/>
      </bottom>
      <diagonal/>
    </border>
    <border>
      <left/>
      <right/>
      <top style="medium">
        <color indexed="64"/>
      </top>
      <bottom style="thin">
        <color indexed="64"/>
      </bottom>
      <diagonal/>
    </border>
  </borders>
  <cellStyleXfs count="53">
    <xf numFmtId="0" fontId="0" fillId="0" borderId="0"/>
    <xf numFmtId="43" fontId="1" fillId="0" borderId="0" applyFont="0" applyFill="0" applyBorder="0" applyAlignment="0" applyProtection="0"/>
    <xf numFmtId="165" fontId="1" fillId="0" borderId="0" applyFont="0" applyFill="0" applyBorder="0" applyAlignment="0" applyProtection="0"/>
    <xf numFmtId="0" fontId="3" fillId="0" borderId="0"/>
    <xf numFmtId="168" fontId="4" fillId="0" borderId="0" applyFont="0" applyFill="0" applyBorder="0" applyAlignment="0" applyProtection="0"/>
    <xf numFmtId="0" fontId="5" fillId="0" borderId="0" applyNumberFormat="0" applyFill="0" applyBorder="0" applyAlignment="0" applyProtection="0"/>
    <xf numFmtId="0" fontId="6" fillId="0" borderId="21" applyNumberFormat="0" applyFill="0" applyAlignment="0" applyProtection="0"/>
    <xf numFmtId="0" fontId="7" fillId="0" borderId="22" applyNumberFormat="0" applyFill="0" applyAlignment="0" applyProtection="0"/>
    <xf numFmtId="0" fontId="8" fillId="0" borderId="23" applyNumberFormat="0" applyFill="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24" applyNumberFormat="0" applyAlignment="0" applyProtection="0"/>
    <xf numFmtId="0" fontId="13" fillId="11" borderId="25" applyNumberFormat="0" applyAlignment="0" applyProtection="0"/>
    <xf numFmtId="0" fontId="14" fillId="11" borderId="24" applyNumberFormat="0" applyAlignment="0" applyProtection="0"/>
    <xf numFmtId="0" fontId="15" fillId="0" borderId="26" applyNumberFormat="0" applyFill="0" applyAlignment="0" applyProtection="0"/>
    <xf numFmtId="0" fontId="16" fillId="12" borderId="27" applyNumberFormat="0" applyAlignment="0" applyProtection="0"/>
    <xf numFmtId="0" fontId="17" fillId="0" borderId="0" applyNumberFormat="0" applyFill="0" applyBorder="0" applyAlignment="0" applyProtection="0"/>
    <xf numFmtId="0" fontId="1" fillId="13" borderId="28" applyNumberFormat="0" applyFont="0" applyAlignment="0" applyProtection="0"/>
    <xf numFmtId="0" fontId="18" fillId="0" borderId="0" applyNumberFormat="0" applyFill="0" applyBorder="0" applyAlignment="0" applyProtection="0"/>
    <xf numFmtId="0" fontId="2" fillId="0" borderId="29" applyNumberFormat="0" applyFill="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9" fillId="37" borderId="0" applyNumberFormat="0" applyBorder="0" applyAlignment="0" applyProtection="0"/>
    <xf numFmtId="0" fontId="20" fillId="0" borderId="0"/>
    <xf numFmtId="0" fontId="27" fillId="0" borderId="0" applyNumberFormat="0" applyFill="0" applyBorder="0" applyAlignment="0" applyProtection="0"/>
    <xf numFmtId="9" fontId="1" fillId="0" borderId="0" applyFont="0" applyFill="0" applyBorder="0" applyAlignment="0" applyProtection="0"/>
    <xf numFmtId="0" fontId="41" fillId="0" borderId="0"/>
    <xf numFmtId="0" fontId="41" fillId="0" borderId="0"/>
    <xf numFmtId="43" fontId="1" fillId="0" borderId="0" applyFont="0" applyFill="0" applyBorder="0" applyAlignment="0" applyProtection="0"/>
    <xf numFmtId="164" fontId="1" fillId="0" borderId="0" applyFont="0" applyFill="0" applyBorder="0" applyAlignment="0" applyProtection="0"/>
  </cellStyleXfs>
  <cellXfs count="742">
    <xf numFmtId="0" fontId="0" fillId="0" borderId="0" xfId="0"/>
    <xf numFmtId="0" fontId="21" fillId="0" borderId="0" xfId="0" applyFont="1"/>
    <xf numFmtId="0" fontId="22" fillId="0" borderId="0" xfId="0" applyFont="1"/>
    <xf numFmtId="166" fontId="21" fillId="2" borderId="5" xfId="2" applyNumberFormat="1" applyFont="1" applyFill="1" applyBorder="1" applyAlignment="1">
      <alignment horizontal="center"/>
    </xf>
    <xf numFmtId="0" fontId="22" fillId="4" borderId="4" xfId="0" applyFont="1" applyFill="1" applyBorder="1"/>
    <xf numFmtId="4" fontId="22" fillId="4" borderId="3" xfId="2" applyNumberFormat="1" applyFont="1" applyFill="1" applyBorder="1" applyAlignment="1">
      <alignment horizontal="center" vertical="center"/>
    </xf>
    <xf numFmtId="0" fontId="22" fillId="0" borderId="4" xfId="0" applyFont="1" applyBorder="1"/>
    <xf numFmtId="4" fontId="22" fillId="3" borderId="3" xfId="2" applyNumberFormat="1" applyFont="1" applyFill="1" applyBorder="1" applyAlignment="1">
      <alignment horizontal="center" vertical="center"/>
    </xf>
    <xf numFmtId="0" fontId="22" fillId="0" borderId="4" xfId="0" applyFont="1" applyFill="1" applyBorder="1"/>
    <xf numFmtId="0" fontId="22" fillId="0" borderId="2" xfId="0" applyFont="1" applyBorder="1"/>
    <xf numFmtId="4" fontId="22" fillId="3" borderId="1" xfId="2" applyNumberFormat="1" applyFont="1" applyFill="1" applyBorder="1" applyAlignment="1">
      <alignment horizontal="center" vertical="center"/>
    </xf>
    <xf numFmtId="0" fontId="22" fillId="0" borderId="0" xfId="0" applyFont="1" applyBorder="1"/>
    <xf numFmtId="4" fontId="22" fillId="0" borderId="0" xfId="2" applyNumberFormat="1" applyFont="1" applyFill="1" applyBorder="1" applyAlignment="1">
      <alignment horizontal="center" vertical="center"/>
    </xf>
    <xf numFmtId="0" fontId="22" fillId="0" borderId="0" xfId="0" applyFont="1" applyFill="1" applyBorder="1"/>
    <xf numFmtId="166" fontId="22" fillId="0" borderId="0" xfId="2" applyNumberFormat="1" applyFont="1" applyFill="1" applyBorder="1"/>
    <xf numFmtId="0" fontId="21" fillId="2" borderId="7" xfId="0" applyFont="1" applyFill="1" applyBorder="1" applyAlignment="1">
      <alignment horizontal="left"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2" fillId="0" borderId="0" xfId="0" applyFont="1" applyAlignment="1">
      <alignment horizontal="center"/>
    </xf>
    <xf numFmtId="0" fontId="22" fillId="0" borderId="13" xfId="0" applyFont="1" applyBorder="1" applyAlignment="1">
      <alignment horizontal="left" vertical="center"/>
    </xf>
    <xf numFmtId="0" fontId="21" fillId="0" borderId="0" xfId="0" applyFont="1" applyBorder="1" applyAlignment="1">
      <alignment horizontal="center" vertical="center"/>
    </xf>
    <xf numFmtId="171" fontId="22" fillId="0" borderId="0" xfId="1" applyNumberFormat="1" applyFont="1" applyFill="1" applyBorder="1" applyAlignment="1">
      <alignment horizontal="center" vertical="center"/>
    </xf>
    <xf numFmtId="0" fontId="21" fillId="0" borderId="10" xfId="0" applyFont="1" applyFill="1" applyBorder="1" applyAlignment="1">
      <alignment horizontal="left" vertical="center"/>
    </xf>
    <xf numFmtId="0" fontId="21" fillId="0" borderId="11" xfId="0" applyFont="1" applyFill="1" applyBorder="1" applyAlignment="1">
      <alignment horizontal="center" vertical="center"/>
    </xf>
    <xf numFmtId="3" fontId="21" fillId="0" borderId="11" xfId="0" applyNumberFormat="1" applyFont="1" applyBorder="1" applyAlignment="1">
      <alignment horizontal="center" vertical="center"/>
    </xf>
    <xf numFmtId="3" fontId="21" fillId="0" borderId="12" xfId="0" applyNumberFormat="1" applyFont="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3" fontId="21" fillId="0" borderId="0" xfId="0" applyNumberFormat="1" applyFont="1" applyBorder="1" applyAlignment="1">
      <alignment horizontal="center" vertical="center"/>
    </xf>
    <xf numFmtId="0" fontId="21" fillId="0" borderId="0" xfId="0" applyFont="1" applyFill="1" applyAlignment="1">
      <alignment horizontal="center" vertical="center"/>
    </xf>
    <xf numFmtId="3" fontId="21" fillId="0" borderId="0" xfId="0" applyNumberFormat="1" applyFont="1" applyAlignment="1">
      <alignment horizontal="center" vertical="center"/>
    </xf>
    <xf numFmtId="3" fontId="22" fillId="0" borderId="11" xfId="0" applyNumberFormat="1" applyFont="1" applyBorder="1" applyAlignment="1">
      <alignment horizontal="center" vertical="center"/>
    </xf>
    <xf numFmtId="3" fontId="22" fillId="0" borderId="12" xfId="0" applyNumberFormat="1" applyFont="1" applyBorder="1" applyAlignment="1">
      <alignment horizontal="center" vertical="center"/>
    </xf>
    <xf numFmtId="3" fontId="22" fillId="0" borderId="0" xfId="0" applyNumberFormat="1" applyFont="1" applyBorder="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center"/>
    </xf>
    <xf numFmtId="3" fontId="22" fillId="0" borderId="0" xfId="0" applyNumberFormat="1" applyFont="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left"/>
    </xf>
    <xf numFmtId="3" fontId="21" fillId="0" borderId="11" xfId="0" applyNumberFormat="1" applyFont="1" applyBorder="1" applyAlignment="1">
      <alignment horizontal="center"/>
    </xf>
    <xf numFmtId="3" fontId="21" fillId="0" borderId="12" xfId="0" applyNumberFormat="1" applyFont="1" applyBorder="1" applyAlignment="1">
      <alignment horizontal="center"/>
    </xf>
    <xf numFmtId="0" fontId="21" fillId="0" borderId="0" xfId="0" applyFont="1" applyFill="1" applyAlignment="1">
      <alignment horizontal="center"/>
    </xf>
    <xf numFmtId="3" fontId="21" fillId="0" borderId="0" xfId="0" applyNumberFormat="1" applyFont="1" applyAlignment="1">
      <alignment horizontal="center"/>
    </xf>
    <xf numFmtId="0" fontId="21" fillId="2" borderId="9" xfId="0" applyFont="1" applyFill="1" applyBorder="1" applyAlignment="1">
      <alignment horizontal="left" vertical="center"/>
    </xf>
    <xf numFmtId="3" fontId="21" fillId="0" borderId="0" xfId="0" applyNumberFormat="1" applyFont="1" applyBorder="1" applyAlignment="1">
      <alignment horizontal="center"/>
    </xf>
    <xf numFmtId="0" fontId="22" fillId="0" borderId="13" xfId="0" applyFont="1" applyFill="1" applyBorder="1" applyAlignment="1">
      <alignment horizontal="left"/>
    </xf>
    <xf numFmtId="170" fontId="22" fillId="0" borderId="14" xfId="0" applyNumberFormat="1" applyFont="1" applyBorder="1" applyAlignment="1">
      <alignment horizontal="center"/>
    </xf>
    <xf numFmtId="0" fontId="22" fillId="0" borderId="10" xfId="0" applyFont="1" applyFill="1" applyBorder="1" applyAlignment="1">
      <alignment horizontal="left"/>
    </xf>
    <xf numFmtId="170" fontId="22" fillId="0" borderId="12" xfId="0" applyNumberFormat="1" applyFont="1" applyBorder="1" applyAlignment="1">
      <alignment horizontal="center"/>
    </xf>
    <xf numFmtId="3" fontId="21" fillId="0" borderId="0" xfId="0" applyNumberFormat="1" applyFont="1" applyAlignment="1">
      <alignment horizontal="left"/>
    </xf>
    <xf numFmtId="0" fontId="21" fillId="2" borderId="5" xfId="0" applyFont="1" applyFill="1" applyBorder="1" applyAlignment="1">
      <alignment horizontal="center" vertical="center"/>
    </xf>
    <xf numFmtId="4" fontId="21" fillId="3" borderId="1" xfId="2" applyNumberFormat="1" applyFont="1" applyFill="1" applyBorder="1" applyAlignment="1">
      <alignment horizontal="center" vertical="center"/>
    </xf>
    <xf numFmtId="4" fontId="22" fillId="0" borderId="0" xfId="2" applyNumberFormat="1" applyFont="1" applyFill="1" applyBorder="1"/>
    <xf numFmtId="0" fontId="21" fillId="2" borderId="6" xfId="0" applyFont="1" applyFill="1" applyBorder="1"/>
    <xf numFmtId="166" fontId="21" fillId="2" borderId="5" xfId="2" applyNumberFormat="1" applyFont="1" applyFill="1" applyBorder="1"/>
    <xf numFmtId="167" fontId="22" fillId="0" borderId="0" xfId="0" applyNumberFormat="1" applyFont="1"/>
    <xf numFmtId="0" fontId="21" fillId="0" borderId="0" xfId="0" applyFont="1" applyFill="1" applyBorder="1" applyAlignment="1">
      <alignment horizontal="left" vertical="center" wrapText="1"/>
    </xf>
    <xf numFmtId="166" fontId="21" fillId="0" borderId="0" xfId="2" applyNumberFormat="1" applyFont="1" applyFill="1" applyBorder="1"/>
    <xf numFmtId="4" fontId="22" fillId="0" borderId="0" xfId="0" applyNumberFormat="1" applyFont="1"/>
    <xf numFmtId="0" fontId="21" fillId="2" borderId="7" xfId="0" applyFont="1" applyFill="1" applyBorder="1" applyAlignment="1"/>
    <xf numFmtId="0" fontId="21" fillId="0" borderId="0" xfId="0" applyFont="1" applyAlignment="1">
      <alignment horizontal="center"/>
    </xf>
    <xf numFmtId="4" fontId="21" fillId="0" borderId="0" xfId="0" applyNumberFormat="1" applyFont="1" applyAlignment="1">
      <alignment horizontal="center"/>
    </xf>
    <xf numFmtId="4" fontId="21" fillId="0" borderId="11" xfId="0" applyNumberFormat="1" applyFont="1" applyFill="1" applyBorder="1" applyAlignment="1">
      <alignment horizontal="center" vertical="center"/>
    </xf>
    <xf numFmtId="4" fontId="21" fillId="0" borderId="12" xfId="0" applyNumberFormat="1" applyFont="1" applyFill="1" applyBorder="1" applyAlignment="1">
      <alignment horizontal="center" vertical="center"/>
    </xf>
    <xf numFmtId="0" fontId="22" fillId="0" borderId="0" xfId="0" applyFont="1" applyFill="1" applyBorder="1" applyAlignment="1">
      <alignment horizontal="center" vertical="center"/>
    </xf>
    <xf numFmtId="166" fontId="22" fillId="0" borderId="0" xfId="2" applyNumberFormat="1"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Alignment="1">
      <alignment horizontal="center"/>
    </xf>
    <xf numFmtId="171" fontId="22" fillId="0" borderId="0" xfId="1" applyNumberFormat="1" applyFont="1" applyFill="1" applyBorder="1"/>
    <xf numFmtId="4" fontId="21" fillId="0" borderId="0" xfId="2" applyNumberFormat="1" applyFont="1" applyFill="1" applyBorder="1" applyAlignment="1">
      <alignment horizontal="center" vertical="center"/>
    </xf>
    <xf numFmtId="171" fontId="22" fillId="0" borderId="11" xfId="1" applyNumberFormat="1" applyFont="1" applyFill="1" applyBorder="1"/>
    <xf numFmtId="0" fontId="22" fillId="0" borderId="0" xfId="0" applyFont="1" applyFill="1" applyBorder="1" applyAlignment="1">
      <alignment horizontal="left"/>
    </xf>
    <xf numFmtId="170" fontId="22" fillId="0" borderId="0" xfId="0" applyNumberFormat="1" applyFont="1" applyBorder="1" applyAlignment="1">
      <alignment horizontal="center"/>
    </xf>
    <xf numFmtId="4" fontId="21" fillId="0" borderId="0" xfId="0" applyNumberFormat="1" applyFont="1" applyFill="1" applyBorder="1" applyAlignment="1">
      <alignment horizontal="center"/>
    </xf>
    <xf numFmtId="4" fontId="21" fillId="0" borderId="0" xfId="0" applyNumberFormat="1" applyFont="1" applyBorder="1" applyAlignment="1">
      <alignment horizontal="center" vertical="center"/>
    </xf>
    <xf numFmtId="0" fontId="21" fillId="0" borderId="0" xfId="0" applyFont="1" applyBorder="1" applyAlignment="1">
      <alignment horizontal="center"/>
    </xf>
    <xf numFmtId="170" fontId="22" fillId="0" borderId="11" xfId="0" applyNumberFormat="1" applyFont="1" applyBorder="1" applyAlignment="1">
      <alignment horizontal="center" vertical="center"/>
    </xf>
    <xf numFmtId="4" fontId="22" fillId="0" borderId="11" xfId="0" applyNumberFormat="1" applyFont="1" applyBorder="1" applyAlignment="1">
      <alignment horizontal="center" vertical="center"/>
    </xf>
    <xf numFmtId="4" fontId="22" fillId="0" borderId="12" xfId="0" applyNumberFormat="1" applyFont="1" applyBorder="1" applyAlignment="1">
      <alignment horizontal="center" vertical="center"/>
    </xf>
    <xf numFmtId="4" fontId="22" fillId="0" borderId="0" xfId="0" applyNumberFormat="1" applyFont="1" applyBorder="1" applyAlignment="1">
      <alignment horizontal="center" vertical="center"/>
    </xf>
    <xf numFmtId="4" fontId="22" fillId="0" borderId="11" xfId="0" applyNumberFormat="1" applyFont="1" applyFill="1" applyBorder="1" applyAlignment="1">
      <alignment horizontal="center" vertical="center"/>
    </xf>
    <xf numFmtId="170" fontId="22" fillId="0" borderId="12" xfId="0" applyNumberFormat="1" applyFont="1" applyBorder="1" applyAlignment="1">
      <alignment horizontal="center" vertical="center"/>
    </xf>
    <xf numFmtId="4" fontId="22" fillId="0" borderId="0" xfId="0" applyNumberFormat="1" applyFont="1" applyFill="1" applyBorder="1" applyAlignment="1">
      <alignment horizontal="center" vertical="center"/>
    </xf>
    <xf numFmtId="4" fontId="21" fillId="0" borderId="11" xfId="0" applyNumberFormat="1" applyFont="1" applyBorder="1" applyAlignment="1">
      <alignment horizontal="center" vertical="center"/>
    </xf>
    <xf numFmtId="4" fontId="21" fillId="0" borderId="12" xfId="0" applyNumberFormat="1" applyFont="1" applyBorder="1" applyAlignment="1">
      <alignment horizontal="center" vertical="center"/>
    </xf>
    <xf numFmtId="0" fontId="22" fillId="4" borderId="2" xfId="0" applyFont="1" applyFill="1" applyBorder="1"/>
    <xf numFmtId="4" fontId="22" fillId="4" borderId="1" xfId="2" applyNumberFormat="1" applyFont="1" applyFill="1" applyBorder="1" applyAlignment="1">
      <alignment horizontal="center" vertical="center"/>
    </xf>
    <xf numFmtId="0" fontId="21" fillId="0" borderId="0" xfId="0" applyFont="1" applyFill="1" applyBorder="1" applyAlignment="1">
      <alignment wrapText="1"/>
    </xf>
    <xf numFmtId="0" fontId="22" fillId="0" borderId="6" xfId="0" applyFont="1" applyBorder="1"/>
    <xf numFmtId="0" fontId="22" fillId="0" borderId="18" xfId="0" applyFont="1" applyBorder="1"/>
    <xf numFmtId="0" fontId="22" fillId="0" borderId="5" xfId="0" applyFont="1" applyBorder="1"/>
    <xf numFmtId="0" fontId="22" fillId="0" borderId="3" xfId="0" applyFont="1" applyBorder="1"/>
    <xf numFmtId="0" fontId="21" fillId="0" borderId="19" xfId="0" applyFont="1" applyBorder="1" applyAlignment="1">
      <alignment horizontal="center" vertical="center"/>
    </xf>
    <xf numFmtId="0" fontId="21" fillId="0" borderId="19" xfId="0" applyFont="1" applyBorder="1" applyAlignment="1">
      <alignment horizontal="center" vertical="center" wrapText="1"/>
    </xf>
    <xf numFmtId="0" fontId="21" fillId="0" borderId="19" xfId="0" applyFont="1" applyFill="1" applyBorder="1" applyAlignment="1">
      <alignment horizontal="center" vertical="center"/>
    </xf>
    <xf numFmtId="0" fontId="22" fillId="0" borderId="19" xfId="0" applyFont="1" applyBorder="1"/>
    <xf numFmtId="0" fontId="22" fillId="0" borderId="19" xfId="0" applyFont="1" applyBorder="1" applyAlignment="1">
      <alignment wrapText="1"/>
    </xf>
    <xf numFmtId="0" fontId="22" fillId="0" borderId="0" xfId="0" applyFont="1" applyAlignment="1">
      <alignment vertical="center"/>
    </xf>
    <xf numFmtId="0" fontId="22" fillId="0" borderId="19" xfId="0" applyFont="1" applyBorder="1" applyAlignment="1">
      <alignment vertical="center" wrapText="1"/>
    </xf>
    <xf numFmtId="0" fontId="22" fillId="0" borderId="19" xfId="0" applyFont="1" applyBorder="1" applyAlignment="1">
      <alignment vertical="center"/>
    </xf>
    <xf numFmtId="0" fontId="22" fillId="0" borderId="19" xfId="0" applyFont="1" applyFill="1" applyBorder="1" applyAlignment="1">
      <alignment vertical="center"/>
    </xf>
    <xf numFmtId="0" fontId="22" fillId="0" borderId="19" xfId="0" applyFont="1" applyFill="1" applyBorder="1"/>
    <xf numFmtId="0" fontId="22" fillId="0" borderId="19" xfId="0" applyFont="1" applyFill="1" applyBorder="1" applyAlignment="1">
      <alignment wrapText="1"/>
    </xf>
    <xf numFmtId="0" fontId="22" fillId="0" borderId="19" xfId="0" applyFont="1" applyFill="1" applyBorder="1" applyAlignment="1">
      <alignment vertical="center" wrapText="1"/>
    </xf>
    <xf numFmtId="0" fontId="25" fillId="0" borderId="0" xfId="0" applyFont="1" applyBorder="1"/>
    <xf numFmtId="0" fontId="22" fillId="0" borderId="20" xfId="0" applyFont="1" applyBorder="1"/>
    <xf numFmtId="0" fontId="22" fillId="0" borderId="1" xfId="0" applyFont="1" applyBorder="1"/>
    <xf numFmtId="0" fontId="22" fillId="0" borderId="0" xfId="0" applyFont="1" applyBorder="1" applyAlignment="1">
      <alignment vertical="center" wrapText="1"/>
    </xf>
    <xf numFmtId="0" fontId="21" fillId="0" borderId="0" xfId="0" applyFont="1" applyBorder="1" applyAlignment="1">
      <alignment vertical="center" wrapText="1"/>
    </xf>
    <xf numFmtId="0" fontId="21" fillId="0" borderId="0" xfId="0" applyFont="1" applyBorder="1" applyAlignment="1">
      <alignment vertical="center"/>
    </xf>
    <xf numFmtId="0" fontId="22" fillId="0" borderId="0" xfId="0" applyFont="1" applyFill="1"/>
    <xf numFmtId="166" fontId="21" fillId="0" borderId="0" xfId="2" applyNumberFormat="1" applyFont="1" applyFill="1" applyBorder="1" applyAlignment="1">
      <alignment horizontal="center"/>
    </xf>
    <xf numFmtId="170" fontId="22" fillId="0" borderId="0" xfId="0" applyNumberFormat="1" applyFont="1" applyFill="1" applyBorder="1" applyAlignment="1">
      <alignment horizontal="center"/>
    </xf>
    <xf numFmtId="0" fontId="21" fillId="0" borderId="0" xfId="0" applyFont="1" applyFill="1" applyBorder="1" applyAlignment="1">
      <alignment horizontal="left"/>
    </xf>
    <xf numFmtId="0" fontId="22" fillId="0" borderId="11" xfId="0" applyFont="1" applyFill="1" applyBorder="1" applyAlignment="1">
      <alignment horizontal="center" vertical="center"/>
    </xf>
    <xf numFmtId="3" fontId="21" fillId="0" borderId="0" xfId="0" applyNumberFormat="1" applyFont="1" applyFill="1" applyBorder="1" applyAlignment="1">
      <alignment horizontal="center"/>
    </xf>
    <xf numFmtId="167" fontId="22" fillId="0" borderId="0" xfId="0" applyNumberFormat="1" applyFont="1" applyFill="1"/>
    <xf numFmtId="3" fontId="21" fillId="0" borderId="0" xfId="0" applyNumberFormat="1" applyFont="1" applyFill="1" applyBorder="1" applyAlignment="1">
      <alignment horizontal="center" vertical="center"/>
    </xf>
    <xf numFmtId="171" fontId="22" fillId="0" borderId="14" xfId="1" applyNumberFormat="1" applyFont="1" applyFill="1" applyBorder="1" applyAlignment="1">
      <alignment horizontal="center" vertical="center"/>
    </xf>
    <xf numFmtId="172" fontId="21" fillId="0" borderId="0" xfId="0" applyNumberFormat="1" applyFont="1" applyFill="1" applyBorder="1" applyAlignment="1">
      <alignment horizontal="center" vertical="center"/>
    </xf>
    <xf numFmtId="43" fontId="22" fillId="0" borderId="0" xfId="1" applyFont="1" applyBorder="1" applyAlignment="1">
      <alignment horizontal="center" vertical="center"/>
    </xf>
    <xf numFmtId="43" fontId="22" fillId="0" borderId="11" xfId="1" applyFont="1" applyBorder="1" applyAlignment="1">
      <alignment horizontal="center" vertical="center"/>
    </xf>
    <xf numFmtId="0" fontId="29" fillId="0" borderId="32" xfId="0" applyFont="1" applyBorder="1"/>
    <xf numFmtId="0" fontId="29" fillId="0" borderId="0" xfId="0" applyFont="1"/>
    <xf numFmtId="0" fontId="29" fillId="0" borderId="33" xfId="0" applyFont="1" applyBorder="1"/>
    <xf numFmtId="0" fontId="29" fillId="0" borderId="34" xfId="0" applyFont="1" applyBorder="1"/>
    <xf numFmtId="0" fontId="30" fillId="38" borderId="35" xfId="0" applyFont="1" applyFill="1" applyBorder="1" applyAlignment="1">
      <alignment horizontal="left" vertical="center"/>
    </xf>
    <xf numFmtId="0" fontId="29" fillId="0" borderId="36" xfId="0" applyFont="1" applyBorder="1" applyAlignment="1">
      <alignment vertical="center" wrapText="1"/>
    </xf>
    <xf numFmtId="0" fontId="29" fillId="0" borderId="37" xfId="0" applyFont="1" applyBorder="1"/>
    <xf numFmtId="0" fontId="30" fillId="38" borderId="38" xfId="0" applyFont="1" applyFill="1" applyBorder="1" applyAlignment="1">
      <alignment horizontal="left" vertical="center"/>
    </xf>
    <xf numFmtId="0" fontId="31" fillId="38" borderId="39" xfId="0" applyFont="1" applyFill="1" applyBorder="1" applyAlignment="1">
      <alignment horizontal="left" vertical="center"/>
    </xf>
    <xf numFmtId="0" fontId="29" fillId="0" borderId="40" xfId="0" applyFont="1" applyBorder="1" applyAlignment="1">
      <alignment vertical="center"/>
    </xf>
    <xf numFmtId="0" fontId="31" fillId="38" borderId="41" xfId="0" applyFont="1" applyFill="1" applyBorder="1" applyAlignment="1">
      <alignment horizontal="left" vertical="center" wrapText="1"/>
    </xf>
    <xf numFmtId="0" fontId="29" fillId="0" borderId="40" xfId="0" applyFont="1" applyBorder="1" applyAlignment="1">
      <alignment vertical="center" wrapText="1"/>
    </xf>
    <xf numFmtId="0" fontId="31" fillId="38" borderId="41" xfId="0" applyFont="1" applyFill="1" applyBorder="1" applyAlignment="1">
      <alignment horizontal="left" vertical="center"/>
    </xf>
    <xf numFmtId="0" fontId="32" fillId="39" borderId="40" xfId="0" applyFont="1" applyFill="1" applyBorder="1" applyAlignment="1">
      <alignment vertical="center" wrapText="1"/>
    </xf>
    <xf numFmtId="0" fontId="32" fillId="0" borderId="42" xfId="0" applyFont="1" applyBorder="1" applyAlignment="1">
      <alignment horizontal="left" vertical="center" wrapText="1"/>
    </xf>
    <xf numFmtId="0" fontId="31" fillId="38" borderId="44" xfId="0" applyFont="1" applyFill="1" applyBorder="1" applyAlignment="1">
      <alignment horizontal="left" vertical="center"/>
    </xf>
    <xf numFmtId="0" fontId="32" fillId="39" borderId="45" xfId="0" applyFont="1" applyFill="1" applyBorder="1" applyAlignment="1">
      <alignment vertical="center" wrapText="1"/>
    </xf>
    <xf numFmtId="0" fontId="22" fillId="39" borderId="0" xfId="0" applyFont="1" applyFill="1"/>
    <xf numFmtId="0" fontId="22" fillId="39" borderId="0" xfId="0" applyFont="1" applyFill="1" applyBorder="1"/>
    <xf numFmtId="0" fontId="22" fillId="39" borderId="47" xfId="0" applyFont="1" applyFill="1" applyBorder="1"/>
    <xf numFmtId="0" fontId="22" fillId="39" borderId="4" xfId="0" applyFont="1" applyFill="1" applyBorder="1"/>
    <xf numFmtId="0" fontId="22" fillId="39" borderId="49" xfId="0" applyFont="1" applyFill="1" applyBorder="1"/>
    <xf numFmtId="0" fontId="22" fillId="39" borderId="50" xfId="0" applyFont="1" applyFill="1" applyBorder="1"/>
    <xf numFmtId="0" fontId="22" fillId="39" borderId="51" xfId="0" applyFont="1" applyFill="1" applyBorder="1"/>
    <xf numFmtId="0" fontId="22" fillId="39" borderId="52" xfId="0" applyFont="1" applyFill="1" applyBorder="1"/>
    <xf numFmtId="0" fontId="22" fillId="39" borderId="53" xfId="0" applyFont="1" applyFill="1" applyBorder="1"/>
    <xf numFmtId="0" fontId="22" fillId="39" borderId="2" xfId="0" applyFont="1" applyFill="1" applyBorder="1"/>
    <xf numFmtId="43" fontId="21" fillId="0" borderId="0" xfId="1" applyFont="1" applyFill="1" applyBorder="1" applyAlignment="1">
      <alignment horizontal="center" vertical="center"/>
    </xf>
    <xf numFmtId="43" fontId="22" fillId="0" borderId="0" xfId="1" applyFont="1"/>
    <xf numFmtId="9" fontId="22" fillId="0" borderId="0" xfId="48" applyFont="1"/>
    <xf numFmtId="0" fontId="22" fillId="0" borderId="13" xfId="0" applyFont="1" applyBorder="1" applyAlignment="1">
      <alignment horizontal="right" vertical="center"/>
    </xf>
    <xf numFmtId="0" fontId="21" fillId="0" borderId="13" xfId="0" applyFont="1" applyBorder="1" applyAlignment="1">
      <alignment horizontal="left" vertical="center"/>
    </xf>
    <xf numFmtId="0" fontId="21" fillId="0" borderId="13" xfId="0" applyFont="1" applyFill="1" applyBorder="1" applyAlignment="1">
      <alignment horizontal="left" vertical="center"/>
    </xf>
    <xf numFmtId="0" fontId="21" fillId="0" borderId="8" xfId="0" applyFont="1" applyFill="1" applyBorder="1" applyAlignment="1">
      <alignment horizontal="center" vertical="center"/>
    </xf>
    <xf numFmtId="0" fontId="21" fillId="0" borderId="11" xfId="0" applyFont="1" applyBorder="1" applyAlignment="1">
      <alignment horizontal="center" vertical="center"/>
    </xf>
    <xf numFmtId="0" fontId="22" fillId="0" borderId="7" xfId="0" applyFont="1" applyBorder="1" applyAlignment="1">
      <alignment horizontal="left" vertical="center"/>
    </xf>
    <xf numFmtId="0" fontId="21" fillId="0" borderId="8" xfId="0" applyFont="1" applyBorder="1" applyAlignment="1">
      <alignment horizontal="center" vertical="center"/>
    </xf>
    <xf numFmtId="0" fontId="21" fillId="0" borderId="7" xfId="0" applyFont="1" applyBorder="1" applyAlignment="1">
      <alignment horizontal="left" vertical="center"/>
    </xf>
    <xf numFmtId="0" fontId="22" fillId="0" borderId="8" xfId="0" applyFont="1" applyBorder="1" applyAlignment="1">
      <alignment horizontal="center"/>
    </xf>
    <xf numFmtId="169" fontId="21" fillId="0" borderId="13" xfId="1" applyNumberFormat="1" applyFont="1" applyFill="1" applyBorder="1" applyAlignment="1">
      <alignment wrapText="1"/>
    </xf>
    <xf numFmtId="0" fontId="21" fillId="0" borderId="10" xfId="0" applyFont="1" applyBorder="1" applyAlignment="1">
      <alignment horizontal="left" vertical="center"/>
    </xf>
    <xf numFmtId="0" fontId="21" fillId="0" borderId="13" xfId="0" applyFont="1" applyFill="1" applyBorder="1" applyAlignment="1">
      <alignment horizontal="left"/>
    </xf>
    <xf numFmtId="3" fontId="34" fillId="0" borderId="0" xfId="0" applyNumberFormat="1" applyFont="1" applyBorder="1" applyAlignment="1">
      <alignment horizontal="center"/>
    </xf>
    <xf numFmtId="2" fontId="22" fillId="0" borderId="0" xfId="1" applyNumberFormat="1" applyFont="1" applyFill="1" applyBorder="1" applyAlignment="1">
      <alignment horizontal="center" vertical="center"/>
    </xf>
    <xf numFmtId="2" fontId="22" fillId="0" borderId="14" xfId="1" applyNumberFormat="1" applyFont="1" applyFill="1" applyBorder="1" applyAlignment="1">
      <alignment horizontal="center" vertical="center"/>
    </xf>
    <xf numFmtId="2" fontId="21" fillId="0" borderId="0" xfId="0" applyNumberFormat="1" applyFont="1" applyBorder="1"/>
    <xf numFmtId="171" fontId="34" fillId="0" borderId="0" xfId="1" applyNumberFormat="1" applyFont="1" applyFill="1" applyBorder="1"/>
    <xf numFmtId="43" fontId="34" fillId="0" borderId="0" xfId="1" applyFont="1" applyFill="1" applyBorder="1" applyAlignment="1">
      <alignment horizontal="center" vertical="center"/>
    </xf>
    <xf numFmtId="43" fontId="34" fillId="0" borderId="0" xfId="1" applyFont="1" applyBorder="1" applyAlignment="1">
      <alignment horizontal="center" vertical="center"/>
    </xf>
    <xf numFmtId="4" fontId="34" fillId="0" borderId="0" xfId="0" applyNumberFormat="1" applyFont="1" applyFill="1" applyBorder="1" applyAlignment="1">
      <alignment horizontal="center" vertical="center"/>
    </xf>
    <xf numFmtId="4" fontId="35" fillId="0" borderId="0" xfId="0" applyNumberFormat="1" applyFont="1" applyFill="1" applyBorder="1" applyAlignment="1">
      <alignment horizontal="center" vertical="center"/>
    </xf>
    <xf numFmtId="4" fontId="34" fillId="0" borderId="0" xfId="0" applyNumberFormat="1" applyFont="1" applyBorder="1" applyAlignment="1">
      <alignment horizontal="center" vertical="center"/>
    </xf>
    <xf numFmtId="169" fontId="34" fillId="0" borderId="0" xfId="1" applyNumberFormat="1" applyFont="1" applyFill="1" applyBorder="1"/>
    <xf numFmtId="3" fontId="34" fillId="0" borderId="8" xfId="0" applyNumberFormat="1" applyFont="1" applyBorder="1" applyAlignment="1">
      <alignment horizontal="center"/>
    </xf>
    <xf numFmtId="4" fontId="34" fillId="0" borderId="8" xfId="0" applyNumberFormat="1" applyFont="1" applyFill="1" applyBorder="1" applyAlignment="1">
      <alignment horizontal="center" vertical="center"/>
    </xf>
    <xf numFmtId="171" fontId="21" fillId="0" borderId="11" xfId="1" applyNumberFormat="1" applyFont="1" applyFill="1" applyBorder="1" applyAlignment="1">
      <alignment horizontal="center" vertical="center"/>
    </xf>
    <xf numFmtId="171" fontId="21" fillId="0" borderId="12" xfId="1" applyNumberFormat="1" applyFont="1" applyFill="1" applyBorder="1" applyAlignment="1">
      <alignment horizontal="center" vertical="center"/>
    </xf>
    <xf numFmtId="171" fontId="36" fillId="0" borderId="11" xfId="1" applyNumberFormat="1" applyFont="1" applyFill="1" applyBorder="1" applyAlignment="1">
      <alignment horizontal="center" vertical="center"/>
    </xf>
    <xf numFmtId="171" fontId="36" fillId="0" borderId="12" xfId="1" applyNumberFormat="1" applyFont="1" applyFill="1" applyBorder="1" applyAlignment="1">
      <alignment horizontal="center" vertical="center"/>
    </xf>
    <xf numFmtId="2" fontId="21" fillId="0" borderId="11" xfId="1" applyNumberFormat="1" applyFont="1" applyFill="1" applyBorder="1" applyAlignment="1">
      <alignment horizontal="center" vertical="center"/>
    </xf>
    <xf numFmtId="2" fontId="21" fillId="0" borderId="12" xfId="1" applyNumberFormat="1" applyFont="1" applyFill="1" applyBorder="1" applyAlignment="1">
      <alignment horizontal="center" vertical="center"/>
    </xf>
    <xf numFmtId="43" fontId="22" fillId="0" borderId="0" xfId="1" applyFont="1" applyFill="1" applyBorder="1" applyAlignment="1">
      <alignment horizontal="center" vertical="center"/>
    </xf>
    <xf numFmtId="2" fontId="22" fillId="0" borderId="0" xfId="1" applyNumberFormat="1" applyFont="1" applyFill="1" applyBorder="1" applyAlignment="1">
      <alignment horizontal="right" vertical="center"/>
    </xf>
    <xf numFmtId="2" fontId="22" fillId="0" borderId="14" xfId="1" applyNumberFormat="1" applyFont="1" applyFill="1" applyBorder="1" applyAlignment="1">
      <alignment horizontal="right" vertical="center"/>
    </xf>
    <xf numFmtId="43" fontId="21" fillId="0" borderId="11" xfId="1" applyFont="1" applyFill="1" applyBorder="1" applyAlignment="1">
      <alignment horizontal="center" vertical="center"/>
    </xf>
    <xf numFmtId="0" fontId="37" fillId="0" borderId="0" xfId="0" applyFont="1"/>
    <xf numFmtId="0" fontId="22" fillId="0" borderId="19" xfId="0" applyFont="1" applyBorder="1" applyAlignment="1">
      <alignment horizontal="center"/>
    </xf>
    <xf numFmtId="171" fontId="22" fillId="0" borderId="19" xfId="0" applyNumberFormat="1" applyFont="1" applyBorder="1" applyAlignment="1">
      <alignment horizontal="center"/>
    </xf>
    <xf numFmtId="171" fontId="22" fillId="0" borderId="0" xfId="0" applyNumberFormat="1" applyFont="1" applyBorder="1" applyAlignment="1">
      <alignment horizontal="center"/>
    </xf>
    <xf numFmtId="0" fontId="21" fillId="0" borderId="19" xfId="0" applyFont="1" applyFill="1" applyBorder="1" applyAlignment="1">
      <alignment horizontal="right"/>
    </xf>
    <xf numFmtId="169" fontId="21" fillId="0" borderId="19" xfId="0" applyNumberFormat="1" applyFont="1" applyBorder="1"/>
    <xf numFmtId="0" fontId="21" fillId="0" borderId="19" xfId="0" applyFont="1" applyBorder="1" applyAlignment="1">
      <alignment horizontal="right"/>
    </xf>
    <xf numFmtId="0" fontId="21" fillId="0" borderId="19" xfId="0" applyFont="1" applyBorder="1" applyAlignment="1">
      <alignment horizontal="center"/>
    </xf>
    <xf numFmtId="0" fontId="22" fillId="0" borderId="19" xfId="0" applyFont="1" applyBorder="1" applyAlignment="1">
      <alignment horizontal="right" vertical="center"/>
    </xf>
    <xf numFmtId="0" fontId="21" fillId="0" borderId="19" xfId="0" applyFont="1" applyFill="1" applyBorder="1" applyAlignment="1">
      <alignment horizontal="right" vertical="center"/>
    </xf>
    <xf numFmtId="0" fontId="22" fillId="0" borderId="0" xfId="0" applyFont="1" applyAlignment="1">
      <alignment wrapText="1"/>
    </xf>
    <xf numFmtId="0" fontId="22" fillId="0" borderId="0" xfId="0" applyFont="1" applyAlignment="1">
      <alignment horizontal="left"/>
    </xf>
    <xf numFmtId="0" fontId="22" fillId="0" borderId="0" xfId="0" applyFont="1" applyFill="1" applyBorder="1" applyAlignment="1">
      <alignment horizontal="center"/>
    </xf>
    <xf numFmtId="0" fontId="21" fillId="0" borderId="19" xfId="0" applyFont="1" applyBorder="1"/>
    <xf numFmtId="0" fontId="21" fillId="0" borderId="0" xfId="0" applyFont="1" applyBorder="1"/>
    <xf numFmtId="10" fontId="22" fillId="0" borderId="19" xfId="48" applyNumberFormat="1" applyFont="1" applyFill="1" applyBorder="1"/>
    <xf numFmtId="171" fontId="21" fillId="0" borderId="0" xfId="1" applyNumberFormat="1" applyFont="1" applyFill="1" applyBorder="1"/>
    <xf numFmtId="0" fontId="22" fillId="0" borderId="0" xfId="0" applyFont="1" applyFill="1" applyAlignment="1">
      <alignment wrapText="1"/>
    </xf>
    <xf numFmtId="10" fontId="22" fillId="0" borderId="19" xfId="48" applyNumberFormat="1" applyFont="1" applyBorder="1"/>
    <xf numFmtId="10" fontId="22" fillId="0" borderId="0" xfId="48" applyNumberFormat="1" applyFont="1" applyFill="1"/>
    <xf numFmtId="171" fontId="21" fillId="0" borderId="19" xfId="0" applyNumberFormat="1" applyFont="1" applyBorder="1"/>
    <xf numFmtId="175" fontId="22" fillId="0" borderId="0" xfId="48" applyNumberFormat="1" applyFont="1" applyFill="1"/>
    <xf numFmtId="10" fontId="21" fillId="0" borderId="19" xfId="48" applyNumberFormat="1" applyFont="1" applyBorder="1"/>
    <xf numFmtId="176" fontId="0" fillId="0" borderId="0" xfId="0" applyNumberFormat="1"/>
    <xf numFmtId="2" fontId="34" fillId="0" borderId="0" xfId="1" applyNumberFormat="1" applyFont="1" applyBorder="1" applyAlignment="1">
      <alignment horizontal="right" vertical="center"/>
    </xf>
    <xf numFmtId="2" fontId="22" fillId="0" borderId="0" xfId="0" applyNumberFormat="1" applyFont="1"/>
    <xf numFmtId="2" fontId="20" fillId="0" borderId="0" xfId="0" applyNumberFormat="1" applyFont="1"/>
    <xf numFmtId="2" fontId="21" fillId="0" borderId="0" xfId="0" applyNumberFormat="1" applyFont="1"/>
    <xf numFmtId="2" fontId="21" fillId="2" borderId="7" xfId="0" applyNumberFormat="1" applyFont="1" applyFill="1" applyBorder="1" applyAlignment="1">
      <alignment horizontal="left" vertical="center" wrapText="1"/>
    </xf>
    <xf numFmtId="2" fontId="22" fillId="0" borderId="0" xfId="0" applyNumberFormat="1" applyFont="1" applyAlignment="1">
      <alignment horizontal="center"/>
    </xf>
    <xf numFmtId="2" fontId="22" fillId="0" borderId="13" xfId="0" applyNumberFormat="1" applyFont="1" applyBorder="1" applyAlignment="1">
      <alignment horizontal="right" vertical="center"/>
    </xf>
    <xf numFmtId="2" fontId="34" fillId="0" borderId="0" xfId="1" applyNumberFormat="1" applyFont="1" applyFill="1" applyBorder="1" applyAlignment="1">
      <alignment horizontal="center" vertical="center"/>
    </xf>
    <xf numFmtId="2" fontId="21" fillId="0" borderId="10" xfId="0" applyNumberFormat="1" applyFont="1" applyFill="1" applyBorder="1"/>
    <xf numFmtId="2" fontId="21" fillId="0" borderId="0" xfId="0" applyNumberFormat="1" applyFont="1" applyFill="1" applyBorder="1"/>
    <xf numFmtId="2" fontId="21" fillId="0" borderId="13" xfId="0" applyNumberFormat="1" applyFont="1" applyFill="1" applyBorder="1"/>
    <xf numFmtId="2" fontId="21" fillId="0" borderId="13" xfId="0" applyNumberFormat="1" applyFont="1" applyBorder="1"/>
    <xf numFmtId="2" fontId="22" fillId="0" borderId="0" xfId="0" applyNumberFormat="1" applyFont="1" applyFill="1"/>
    <xf numFmtId="2" fontId="22" fillId="0" borderId="0" xfId="1" applyNumberFormat="1" applyFont="1" applyFill="1" applyBorder="1" applyAlignment="1">
      <alignment vertical="center"/>
    </xf>
    <xf numFmtId="171" fontId="22" fillId="0" borderId="0" xfId="1" applyNumberFormat="1" applyFont="1" applyFill="1" applyBorder="1" applyAlignment="1">
      <alignment horizontal="right" vertical="center"/>
    </xf>
    <xf numFmtId="171" fontId="34" fillId="0" borderId="0" xfId="1" applyNumberFormat="1" applyFont="1" applyFill="1" applyBorder="1" applyAlignment="1">
      <alignment horizontal="left" vertical="center"/>
    </xf>
    <xf numFmtId="0" fontId="34" fillId="0" borderId="0" xfId="0" applyFont="1" applyFill="1" applyBorder="1"/>
    <xf numFmtId="171" fontId="22" fillId="0" borderId="14" xfId="1" applyNumberFormat="1" applyFont="1" applyFill="1" applyBorder="1"/>
    <xf numFmtId="0" fontId="37" fillId="0" borderId="0" xfId="0" applyFont="1" applyFill="1"/>
    <xf numFmtId="0" fontId="22" fillId="0" borderId="19" xfId="0" applyFont="1" applyBorder="1" applyAlignment="1">
      <alignment horizontal="center" vertical="center"/>
    </xf>
    <xf numFmtId="0" fontId="22" fillId="0" borderId="0" xfId="0" applyFont="1" applyBorder="1" applyAlignment="1"/>
    <xf numFmtId="0" fontId="22" fillId="0" borderId="19" xfId="0" applyFont="1" applyBorder="1" applyAlignment="1">
      <alignment horizontal="center" vertical="center" wrapText="1"/>
    </xf>
    <xf numFmtId="0" fontId="34" fillId="0" borderId="0" xfId="0" applyFont="1" applyFill="1"/>
    <xf numFmtId="0" fontId="21" fillId="0" borderId="0" xfId="0" applyFont="1" applyAlignment="1">
      <alignment horizontal="center" vertical="center"/>
    </xf>
    <xf numFmtId="43" fontId="21" fillId="0" borderId="19" xfId="0" applyNumberFormat="1" applyFont="1" applyBorder="1"/>
    <xf numFmtId="173" fontId="22" fillId="0" borderId="0" xfId="0" applyNumberFormat="1" applyFont="1"/>
    <xf numFmtId="0" fontId="34" fillId="0" borderId="0" xfId="0" applyFont="1"/>
    <xf numFmtId="0" fontId="21" fillId="0" borderId="0" xfId="0" applyFont="1" applyBorder="1" applyAlignment="1"/>
    <xf numFmtId="173" fontId="22" fillId="0" borderId="19" xfId="0" applyNumberFormat="1" applyFont="1" applyBorder="1" applyAlignment="1">
      <alignment horizontal="center" vertical="center"/>
    </xf>
    <xf numFmtId="177" fontId="43" fillId="0" borderId="19" xfId="0" applyNumberFormat="1" applyFont="1" applyFill="1" applyBorder="1" applyAlignment="1">
      <alignment horizontal="center" vertical="center"/>
    </xf>
    <xf numFmtId="177" fontId="44" fillId="0" borderId="19" xfId="0" applyNumberFormat="1" applyFont="1" applyFill="1" applyBorder="1" applyAlignment="1">
      <alignment horizontal="center" vertical="center"/>
    </xf>
    <xf numFmtId="173" fontId="45" fillId="0" borderId="19" xfId="49" applyNumberFormat="1" applyFont="1" applyFill="1" applyBorder="1" applyAlignment="1">
      <alignment horizontal="center" vertical="center"/>
    </xf>
    <xf numFmtId="173" fontId="44" fillId="0" borderId="19" xfId="0" applyNumberFormat="1" applyFont="1" applyFill="1" applyBorder="1" applyAlignment="1">
      <alignment horizontal="center" vertical="center"/>
    </xf>
    <xf numFmtId="0" fontId="37" fillId="0" borderId="0" xfId="0" applyFont="1" applyFill="1" applyBorder="1"/>
    <xf numFmtId="173" fontId="22" fillId="0" borderId="0" xfId="0" applyNumberFormat="1" applyFont="1" applyBorder="1" applyAlignment="1">
      <alignment horizontal="center" vertical="center"/>
    </xf>
    <xf numFmtId="177" fontId="43" fillId="0" borderId="0" xfId="0" applyNumberFormat="1" applyFont="1" applyFill="1" applyBorder="1" applyAlignment="1">
      <alignment horizontal="center" vertical="center"/>
    </xf>
    <xf numFmtId="177" fontId="44" fillId="0" borderId="0" xfId="0" applyNumberFormat="1" applyFont="1" applyFill="1" applyBorder="1" applyAlignment="1">
      <alignment horizontal="center" vertical="center"/>
    </xf>
    <xf numFmtId="173" fontId="45" fillId="0" borderId="0" xfId="49" applyNumberFormat="1" applyFont="1" applyFill="1" applyBorder="1" applyAlignment="1">
      <alignment horizontal="center" vertical="center"/>
    </xf>
    <xf numFmtId="173" fontId="44" fillId="0" borderId="0" xfId="0" applyNumberFormat="1" applyFont="1" applyFill="1" applyBorder="1" applyAlignment="1">
      <alignment horizontal="center" vertical="center"/>
    </xf>
    <xf numFmtId="0" fontId="22" fillId="0" borderId="19" xfId="0" applyFont="1" applyBorder="1" applyAlignment="1">
      <alignment horizontal="left" vertical="center"/>
    </xf>
    <xf numFmtId="0" fontId="21" fillId="0" borderId="19" xfId="0" applyFont="1" applyBorder="1" applyAlignment="1">
      <alignment horizontal="right" vertical="center"/>
    </xf>
    <xf numFmtId="43" fontId="21" fillId="0" borderId="19" xfId="0" applyNumberFormat="1" applyFont="1" applyBorder="1" applyAlignment="1">
      <alignment horizontal="center" vertical="center"/>
    </xf>
    <xf numFmtId="0" fontId="21" fillId="0" borderId="31" xfId="0" applyFont="1" applyBorder="1" applyAlignment="1">
      <alignment horizontal="center" vertical="center"/>
    </xf>
    <xf numFmtId="0" fontId="37" fillId="0" borderId="0" xfId="0" applyFont="1" applyBorder="1" applyAlignment="1"/>
    <xf numFmtId="170" fontId="45" fillId="0" borderId="19" xfId="49" applyNumberFormat="1" applyFont="1" applyFill="1" applyBorder="1" applyAlignment="1">
      <alignment horizontal="center" vertical="center"/>
    </xf>
    <xf numFmtId="0" fontId="46" fillId="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47" fillId="0" borderId="19" xfId="0" applyFont="1" applyFill="1" applyBorder="1" applyAlignment="1">
      <alignment wrapText="1"/>
    </xf>
    <xf numFmtId="0" fontId="22" fillId="0" borderId="19" xfId="0" applyFont="1" applyFill="1" applyBorder="1" applyAlignment="1">
      <alignment horizontal="center" vertical="center" wrapText="1"/>
    </xf>
    <xf numFmtId="0" fontId="46" fillId="0" borderId="0" xfId="0" applyFont="1" applyFill="1" applyBorder="1" applyAlignment="1"/>
    <xf numFmtId="0" fontId="47" fillId="0" borderId="0" xfId="0" applyFont="1" applyFill="1" applyBorder="1" applyAlignment="1"/>
    <xf numFmtId="0" fontId="47" fillId="0" borderId="19" xfId="0" applyFont="1" applyFill="1" applyBorder="1" applyAlignment="1">
      <alignment horizontal="center" vertical="center" wrapText="1"/>
    </xf>
    <xf numFmtId="0" fontId="48" fillId="0" borderId="0" xfId="0" applyFont="1" applyFill="1" applyBorder="1" applyAlignment="1"/>
    <xf numFmtId="0" fontId="21" fillId="0" borderId="19" xfId="0" applyFont="1" applyFill="1" applyBorder="1"/>
    <xf numFmtId="0" fontId="21" fillId="0" borderId="0" xfId="0" applyFont="1" applyFill="1"/>
    <xf numFmtId="0" fontId="47" fillId="0" borderId="0" xfId="0" applyFont="1" applyFill="1" applyBorder="1" applyAlignment="1">
      <alignment wrapText="1"/>
    </xf>
    <xf numFmtId="0" fontId="22" fillId="0" borderId="0" xfId="0" applyFont="1" applyFill="1" applyBorder="1" applyAlignment="1">
      <alignment horizontal="center" vertical="center" wrapText="1"/>
    </xf>
    <xf numFmtId="43" fontId="47" fillId="0" borderId="0" xfId="0" applyNumberFormat="1" applyFont="1" applyFill="1" applyBorder="1" applyAlignment="1">
      <alignment wrapText="1"/>
    </xf>
    <xf numFmtId="0" fontId="36" fillId="2" borderId="19" xfId="0" applyFont="1" applyFill="1" applyBorder="1" applyAlignment="1">
      <alignment horizontal="center" vertical="center"/>
    </xf>
    <xf numFmtId="0" fontId="22" fillId="0" borderId="0" xfId="0" applyFont="1" applyBorder="1" applyAlignment="1">
      <alignment horizontal="center" vertical="center" wrapText="1"/>
    </xf>
    <xf numFmtId="0" fontId="28" fillId="0" borderId="0" xfId="47" applyFont="1" applyBorder="1" applyAlignment="1">
      <alignment horizontal="center" vertical="center" wrapText="1"/>
    </xf>
    <xf numFmtId="0" fontId="21" fillId="0" borderId="19" xfId="0" applyFont="1" applyBorder="1" applyAlignment="1">
      <alignment horizontal="left"/>
    </xf>
    <xf numFmtId="0" fontId="22" fillId="0" borderId="19" xfId="0" applyFont="1" applyBorder="1" applyAlignment="1">
      <alignment horizontal="left"/>
    </xf>
    <xf numFmtId="2" fontId="22" fillId="0" borderId="0" xfId="0" applyNumberFormat="1" applyFont="1" applyBorder="1" applyAlignment="1">
      <alignment horizontal="center" vertical="center" wrapText="1"/>
    </xf>
    <xf numFmtId="0" fontId="22" fillId="0" borderId="0" xfId="0" applyFont="1" applyBorder="1" applyAlignment="1">
      <alignment horizontal="left"/>
    </xf>
    <xf numFmtId="0" fontId="21" fillId="0" borderId="0" xfId="0" applyFont="1" applyAlignment="1"/>
    <xf numFmtId="0" fontId="21" fillId="0" borderId="0" xfId="0" applyFont="1" applyBorder="1" applyAlignment="1">
      <alignment horizontal="left"/>
    </xf>
    <xf numFmtId="0" fontId="22" fillId="0" borderId="0" xfId="0" applyFont="1" applyBorder="1" applyAlignment="1">
      <alignment wrapText="1"/>
    </xf>
    <xf numFmtId="0" fontId="28" fillId="0" borderId="0" xfId="47" applyFont="1" applyBorder="1" applyAlignment="1">
      <alignment wrapText="1"/>
    </xf>
    <xf numFmtId="0" fontId="21" fillId="0" borderId="0" xfId="0" applyFont="1" applyBorder="1" applyAlignment="1">
      <alignment horizontal="left" vertical="center"/>
    </xf>
    <xf numFmtId="43" fontId="22" fillId="0" borderId="0" xfId="0" applyNumberFormat="1" applyFont="1" applyBorder="1" applyAlignment="1">
      <alignment horizontal="center" vertical="center" wrapText="1"/>
    </xf>
    <xf numFmtId="171" fontId="22" fillId="0" borderId="0" xfId="0" applyNumberFormat="1" applyFont="1" applyBorder="1" applyAlignment="1">
      <alignment horizontal="center" vertical="center"/>
    </xf>
    <xf numFmtId="171" fontId="22" fillId="0" borderId="0" xfId="0" applyNumberFormat="1" applyFont="1" applyBorder="1" applyAlignment="1">
      <alignment horizontal="center" vertical="center" wrapText="1"/>
    </xf>
    <xf numFmtId="43" fontId="22" fillId="0" borderId="0" xfId="0" applyNumberFormat="1" applyFont="1" applyBorder="1"/>
    <xf numFmtId="0" fontId="21" fillId="0" borderId="19" xfId="0" applyFont="1" applyBorder="1" applyAlignment="1">
      <alignment wrapText="1"/>
    </xf>
    <xf numFmtId="0" fontId="37" fillId="0" borderId="0" xfId="0" applyFont="1" applyFill="1" applyBorder="1" applyAlignment="1">
      <alignment wrapText="1"/>
    </xf>
    <xf numFmtId="0" fontId="21" fillId="0" borderId="0" xfId="0" applyFont="1" applyBorder="1" applyAlignment="1">
      <alignment horizontal="center" vertical="center" wrapText="1"/>
    </xf>
    <xf numFmtId="0" fontId="22" fillId="0" borderId="19" xfId="0" applyFont="1" applyFill="1" applyBorder="1" applyAlignment="1">
      <alignment horizontal="center" vertical="center"/>
    </xf>
    <xf numFmtId="0" fontId="21" fillId="0" borderId="0" xfId="0" applyFont="1" applyBorder="1" applyAlignment="1">
      <alignment horizontal="left" vertical="center" wrapText="1"/>
    </xf>
    <xf numFmtId="0" fontId="22" fillId="0" borderId="31" xfId="0" applyFont="1" applyBorder="1" applyAlignment="1">
      <alignment horizontal="center" vertical="center"/>
    </xf>
    <xf numFmtId="0" fontId="36" fillId="2" borderId="19" xfId="50" applyFont="1" applyFill="1" applyBorder="1" applyAlignment="1">
      <alignment horizontal="center" vertical="center" wrapText="1"/>
    </xf>
    <xf numFmtId="175" fontId="22" fillId="0" borderId="19" xfId="48" applyNumberFormat="1" applyFont="1" applyBorder="1"/>
    <xf numFmtId="0" fontId="34" fillId="0" borderId="0" xfId="0" applyFont="1" applyBorder="1" applyAlignment="1">
      <alignment horizontal="right"/>
    </xf>
    <xf numFmtId="43" fontId="22" fillId="0" borderId="19" xfId="0" applyNumberFormat="1" applyFont="1" applyFill="1" applyBorder="1"/>
    <xf numFmtId="0" fontId="34" fillId="0" borderId="0" xfId="0" applyFont="1" applyBorder="1" applyAlignment="1">
      <alignment horizontal="center" vertical="center"/>
    </xf>
    <xf numFmtId="0" fontId="37" fillId="0" borderId="0" xfId="0" applyFont="1" applyAlignment="1"/>
    <xf numFmtId="169" fontId="21" fillId="0" borderId="0" xfId="1" applyNumberFormat="1" applyFont="1" applyBorder="1"/>
    <xf numFmtId="169" fontId="21" fillId="0" borderId="14" xfId="1" applyNumberFormat="1" applyFont="1" applyBorder="1"/>
    <xf numFmtId="2" fontId="21" fillId="0" borderId="0" xfId="1" applyNumberFormat="1" applyFont="1" applyBorder="1"/>
    <xf numFmtId="2" fontId="21" fillId="0" borderId="14" xfId="1" applyNumberFormat="1" applyFont="1" applyBorder="1"/>
    <xf numFmtId="169" fontId="22" fillId="0" borderId="0" xfId="1" applyNumberFormat="1" applyFont="1" applyFill="1" applyBorder="1" applyAlignment="1">
      <alignment horizontal="center" vertical="center"/>
    </xf>
    <xf numFmtId="1" fontId="21" fillId="2" borderId="8" xfId="0" applyNumberFormat="1" applyFont="1" applyFill="1" applyBorder="1" applyAlignment="1">
      <alignment horizontal="center" vertical="center" wrapText="1"/>
    </xf>
    <xf numFmtId="1" fontId="21" fillId="2" borderId="9" xfId="0" applyNumberFormat="1" applyFont="1" applyFill="1" applyBorder="1" applyAlignment="1">
      <alignment horizontal="center" vertical="center" wrapText="1"/>
    </xf>
    <xf numFmtId="0" fontId="36" fillId="0" borderId="0" xfId="50" applyFont="1" applyFill="1" applyBorder="1" applyAlignment="1">
      <alignment vertical="top" wrapText="1"/>
    </xf>
    <xf numFmtId="0" fontId="22" fillId="0" borderId="8" xfId="0" applyFont="1" applyBorder="1" applyAlignment="1">
      <alignment horizontal="center" vertical="center"/>
    </xf>
    <xf numFmtId="0" fontId="22" fillId="0" borderId="0" xfId="0" applyFont="1" applyFill="1" applyBorder="1" applyAlignment="1">
      <alignment wrapText="1"/>
    </xf>
    <xf numFmtId="171" fontId="22" fillId="0" borderId="19" xfId="0" applyNumberFormat="1" applyFont="1" applyBorder="1" applyAlignment="1">
      <alignment horizontal="center" vertical="center"/>
    </xf>
    <xf numFmtId="0" fontId="47" fillId="2" borderId="19" xfId="50" applyFont="1" applyFill="1" applyBorder="1" applyAlignment="1">
      <alignment horizontal="center" vertical="top" wrapText="1"/>
    </xf>
    <xf numFmtId="171" fontId="46" fillId="0" borderId="19" xfId="0" applyNumberFormat="1" applyFont="1" applyFill="1" applyBorder="1" applyAlignment="1">
      <alignment horizontal="center" vertical="center" wrapText="1"/>
    </xf>
    <xf numFmtId="171" fontId="47" fillId="0" borderId="19" xfId="0" applyNumberFormat="1" applyFont="1" applyFill="1" applyBorder="1" applyAlignment="1">
      <alignment wrapText="1"/>
    </xf>
    <xf numFmtId="3" fontId="22" fillId="0" borderId="0" xfId="0" applyNumberFormat="1" applyFont="1" applyFill="1" applyBorder="1" applyAlignment="1">
      <alignment horizontal="center"/>
    </xf>
    <xf numFmtId="0" fontId="21" fillId="0" borderId="8" xfId="0" applyFont="1" applyBorder="1"/>
    <xf numFmtId="171" fontId="22" fillId="0" borderId="0" xfId="0" applyNumberFormat="1" applyFont="1"/>
    <xf numFmtId="0" fontId="42" fillId="0" borderId="0" xfId="50" applyFont="1" applyFill="1" applyBorder="1" applyAlignment="1">
      <alignment vertical="top" wrapText="1"/>
    </xf>
    <xf numFmtId="0" fontId="42" fillId="2" borderId="19" xfId="50" applyFont="1" applyFill="1" applyBorder="1" applyAlignment="1">
      <alignment horizontal="left" vertical="top" wrapText="1" indent="1"/>
    </xf>
    <xf numFmtId="0" fontId="49" fillId="0" borderId="19" xfId="50" applyFont="1" applyFill="1" applyBorder="1" applyAlignment="1">
      <alignment horizontal="left" vertical="top" wrapText="1" indent="1"/>
    </xf>
    <xf numFmtId="0" fontId="42" fillId="2" borderId="19" xfId="50" applyFont="1" applyFill="1" applyBorder="1" applyAlignment="1">
      <alignment horizontal="center" vertical="top" wrapText="1"/>
    </xf>
    <xf numFmtId="0" fontId="42" fillId="0" borderId="19" xfId="50" applyFont="1" applyFill="1" applyBorder="1" applyAlignment="1">
      <alignment horizontal="right" vertical="top" wrapText="1" indent="1"/>
    </xf>
    <xf numFmtId="0" fontId="22" fillId="0" borderId="0" xfId="0" applyFont="1" applyAlignment="1"/>
    <xf numFmtId="0" fontId="21" fillId="0" borderId="8" xfId="0" applyFont="1" applyBorder="1" applyAlignment="1">
      <alignment vertical="center" wrapText="1"/>
    </xf>
    <xf numFmtId="0" fontId="22" fillId="0" borderId="0" xfId="0" applyFont="1" applyBorder="1" applyAlignment="1">
      <alignment horizontal="left" vertical="center"/>
    </xf>
    <xf numFmtId="0" fontId="21" fillId="0" borderId="0" xfId="0" applyFont="1" applyBorder="1" applyAlignment="1">
      <alignment horizontal="right"/>
    </xf>
    <xf numFmtId="2" fontId="37" fillId="0" borderId="0" xfId="0" applyNumberFormat="1" applyFont="1"/>
    <xf numFmtId="0" fontId="21" fillId="2" borderId="19" xfId="0" applyFont="1" applyFill="1" applyBorder="1" applyAlignment="1">
      <alignment horizontal="left" vertical="center" wrapText="1"/>
    </xf>
    <xf numFmtId="4" fontId="22" fillId="0" borderId="19" xfId="0" applyNumberFormat="1" applyFont="1" applyBorder="1"/>
    <xf numFmtId="0" fontId="22" fillId="39" borderId="48" xfId="0" applyFont="1" applyFill="1" applyBorder="1" applyAlignment="1">
      <alignment wrapText="1"/>
    </xf>
    <xf numFmtId="2" fontId="22" fillId="0"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0" fontId="21" fillId="0" borderId="13" xfId="0" applyFont="1" applyBorder="1" applyAlignment="1">
      <alignment horizontal="right" vertical="center"/>
    </xf>
    <xf numFmtId="171" fontId="21" fillId="0" borderId="0" xfId="1" applyNumberFormat="1" applyFont="1" applyFill="1" applyBorder="1" applyAlignment="1">
      <alignment horizontal="center" vertical="center"/>
    </xf>
    <xf numFmtId="171" fontId="21" fillId="0" borderId="14" xfId="1" applyNumberFormat="1" applyFont="1" applyFill="1" applyBorder="1" applyAlignment="1">
      <alignment horizontal="center" vertical="center"/>
    </xf>
    <xf numFmtId="0" fontId="21" fillId="0" borderId="10" xfId="0" applyFont="1" applyFill="1" applyBorder="1" applyAlignment="1">
      <alignment horizontal="right" vertical="center"/>
    </xf>
    <xf numFmtId="0" fontId="21" fillId="0" borderId="10" xfId="0" applyFont="1" applyBorder="1" applyAlignment="1">
      <alignment horizontal="right" vertical="center"/>
    </xf>
    <xf numFmtId="2" fontId="21" fillId="0" borderId="0" xfId="1" applyNumberFormat="1" applyFont="1" applyFill="1" applyBorder="1" applyAlignment="1">
      <alignment horizontal="center" vertical="center"/>
    </xf>
    <xf numFmtId="2" fontId="21" fillId="0" borderId="14" xfId="1" applyNumberFormat="1" applyFont="1" applyFill="1" applyBorder="1" applyAlignment="1">
      <alignment horizontal="center" vertical="center"/>
    </xf>
    <xf numFmtId="0" fontId="0" fillId="39" borderId="0" xfId="0" applyFill="1"/>
    <xf numFmtId="0" fontId="22" fillId="0" borderId="47" xfId="0" applyFont="1" applyFill="1" applyBorder="1"/>
    <xf numFmtId="0" fontId="21" fillId="2" borderId="46" xfId="0" applyFont="1" applyFill="1" applyBorder="1" applyAlignment="1">
      <alignment horizontal="left"/>
    </xf>
    <xf numFmtId="43" fontId="20" fillId="0" borderId="0" xfId="1" applyFont="1"/>
    <xf numFmtId="3" fontId="21" fillId="0" borderId="19" xfId="0" applyNumberFormat="1" applyFont="1" applyBorder="1"/>
    <xf numFmtId="0" fontId="22" fillId="0" borderId="19" xfId="0" applyFont="1" applyBorder="1" applyAlignment="1">
      <alignment horizontal="left" vertical="center" wrapText="1"/>
    </xf>
    <xf numFmtId="0" fontId="21" fillId="2" borderId="19" xfId="0" applyFont="1" applyFill="1" applyBorder="1" applyAlignment="1">
      <alignment vertical="center" wrapText="1"/>
    </xf>
    <xf numFmtId="0" fontId="21" fillId="2" borderId="6" xfId="0" applyFont="1" applyFill="1" applyBorder="1" applyAlignment="1">
      <alignment wrapText="1"/>
    </xf>
    <xf numFmtId="0" fontId="21" fillId="2" borderId="6" xfId="0" applyFont="1" applyFill="1" applyBorder="1" applyAlignment="1">
      <alignment horizontal="left" wrapText="1"/>
    </xf>
    <xf numFmtId="0" fontId="21" fillId="2" borderId="5" xfId="0" applyFont="1" applyFill="1" applyBorder="1" applyAlignment="1">
      <alignment horizontal="center" vertical="center" wrapText="1"/>
    </xf>
    <xf numFmtId="166" fontId="21" fillId="2" borderId="5" xfId="2" applyNumberFormat="1" applyFont="1" applyFill="1" applyBorder="1" applyAlignment="1">
      <alignment horizontal="center" wrapText="1"/>
    </xf>
    <xf numFmtId="4" fontId="21" fillId="3" borderId="1" xfId="2" applyNumberFormat="1" applyFont="1" applyFill="1" applyBorder="1" applyAlignment="1">
      <alignment horizontal="center" vertical="center" wrapText="1"/>
    </xf>
    <xf numFmtId="4" fontId="22" fillId="0" borderId="0" xfId="2" applyNumberFormat="1" applyFont="1" applyFill="1" applyBorder="1" applyAlignment="1">
      <alignment horizontal="center" wrapText="1"/>
    </xf>
    <xf numFmtId="166" fontId="22" fillId="0" borderId="0" xfId="2" applyNumberFormat="1" applyFont="1" applyFill="1" applyBorder="1" applyAlignment="1">
      <alignment horizontal="center" wrapText="1"/>
    </xf>
    <xf numFmtId="0" fontId="22" fillId="0" borderId="19" xfId="0" applyFont="1" applyFill="1" applyBorder="1" applyAlignment="1">
      <alignment vertical="top" wrapText="1"/>
    </xf>
    <xf numFmtId="0" fontId="49" fillId="0" borderId="0" xfId="50" applyFont="1" applyFill="1" applyBorder="1" applyAlignment="1">
      <alignment horizontal="left" vertical="top" wrapText="1" indent="1"/>
    </xf>
    <xf numFmtId="171" fontId="21" fillId="0" borderId="0" xfId="0" applyNumberFormat="1" applyFont="1" applyBorder="1"/>
    <xf numFmtId="0" fontId="21" fillId="0" borderId="0" xfId="0" applyFont="1" applyFill="1" applyBorder="1" applyAlignment="1">
      <alignment horizontal="center" vertical="center" wrapText="1"/>
    </xf>
    <xf numFmtId="171" fontId="22" fillId="0" borderId="19" xfId="0" applyNumberFormat="1" applyFont="1" applyBorder="1"/>
    <xf numFmtId="0" fontId="54" fillId="0" borderId="0" xfId="0" applyNumberFormat="1" applyFont="1" applyFill="1" applyBorder="1" applyAlignment="1" applyProtection="1"/>
    <xf numFmtId="0" fontId="53" fillId="0" borderId="0" xfId="0" applyFont="1"/>
    <xf numFmtId="0" fontId="21" fillId="0" borderId="19" xfId="0" applyFont="1" applyFill="1" applyBorder="1" applyAlignment="1">
      <alignment wrapText="1"/>
    </xf>
    <xf numFmtId="0" fontId="39" fillId="0" borderId="0" xfId="0" applyNumberFormat="1" applyFont="1" applyFill="1" applyBorder="1" applyAlignment="1" applyProtection="1"/>
    <xf numFmtId="0" fontId="39" fillId="0" borderId="19" xfId="0" applyNumberFormat="1" applyFont="1" applyFill="1" applyBorder="1" applyAlignment="1" applyProtection="1"/>
    <xf numFmtId="3" fontId="22" fillId="0" borderId="19" xfId="0" applyNumberFormat="1" applyFont="1" applyBorder="1"/>
    <xf numFmtId="4" fontId="22" fillId="0" borderId="19" xfId="0" applyNumberFormat="1" applyFont="1" applyFill="1" applyBorder="1" applyAlignment="1">
      <alignment horizontal="center" vertical="center"/>
    </xf>
    <xf numFmtId="0" fontId="56" fillId="0" borderId="0" xfId="0" applyFont="1" applyBorder="1"/>
    <xf numFmtId="0" fontId="53" fillId="0" borderId="0" xfId="0" applyFont="1" applyFill="1"/>
    <xf numFmtId="0" fontId="58" fillId="0" borderId="0" xfId="0" applyFont="1"/>
    <xf numFmtId="0" fontId="53" fillId="0" borderId="0" xfId="0" applyFont="1" applyBorder="1"/>
    <xf numFmtId="0" fontId="54" fillId="40" borderId="0" xfId="0" applyNumberFormat="1" applyFont="1" applyFill="1" applyBorder="1" applyAlignment="1" applyProtection="1"/>
    <xf numFmtId="43" fontId="22" fillId="0" borderId="19" xfId="0" applyNumberFormat="1" applyFont="1" applyBorder="1" applyAlignment="1">
      <alignment horizontal="center" vertical="center"/>
    </xf>
    <xf numFmtId="0" fontId="22" fillId="0" borderId="19" xfId="0" applyFont="1" applyFill="1" applyBorder="1" applyAlignment="1">
      <alignment horizontal="right" vertical="center"/>
    </xf>
    <xf numFmtId="0" fontId="22" fillId="0" borderId="19" xfId="0" applyFont="1" applyBorder="1" applyAlignment="1">
      <alignment horizontal="right" vertical="center" wrapText="1"/>
    </xf>
    <xf numFmtId="171" fontId="22" fillId="0" borderId="19" xfId="0" applyNumberFormat="1" applyFont="1" applyFill="1" applyBorder="1" applyAlignment="1">
      <alignment horizontal="center"/>
    </xf>
    <xf numFmtId="0" fontId="22" fillId="0" borderId="19" xfId="0" applyFont="1" applyFill="1" applyBorder="1" applyAlignment="1">
      <alignment horizontal="center"/>
    </xf>
    <xf numFmtId="0" fontId="59" fillId="0" borderId="37" xfId="0" applyFont="1" applyBorder="1" applyAlignment="1">
      <alignment wrapText="1"/>
    </xf>
    <xf numFmtId="2" fontId="21" fillId="0" borderId="11" xfId="0" applyNumberFormat="1" applyFont="1" applyBorder="1" applyAlignment="1">
      <alignment horizontal="center" vertical="center"/>
    </xf>
    <xf numFmtId="2" fontId="22" fillId="0" borderId="0" xfId="1" applyNumberFormat="1" applyFont="1" applyFill="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2" fontId="34" fillId="0" borderId="0" xfId="1" applyNumberFormat="1" applyFont="1" applyFill="1" applyBorder="1"/>
    <xf numFmtId="2" fontId="34" fillId="0" borderId="0" xfId="0" applyNumberFormat="1" applyFont="1" applyBorder="1" applyAlignment="1">
      <alignment horizontal="center"/>
    </xf>
    <xf numFmtId="3" fontId="22" fillId="0" borderId="11" xfId="0" applyNumberFormat="1" applyFont="1" applyFill="1" applyBorder="1" applyAlignment="1">
      <alignment horizontal="center" vertical="center"/>
    </xf>
    <xf numFmtId="0" fontId="22" fillId="0" borderId="54" xfId="0" applyFont="1" applyFill="1" applyBorder="1" applyAlignment="1">
      <alignment wrapText="1"/>
    </xf>
    <xf numFmtId="0" fontId="60" fillId="0" borderId="0" xfId="0" applyFont="1" applyFill="1" applyBorder="1" applyAlignment="1">
      <alignment wrapText="1"/>
    </xf>
    <xf numFmtId="0" fontId="61" fillId="0" borderId="0" xfId="0" applyFont="1" applyFill="1" applyBorder="1" applyAlignment="1">
      <alignment wrapText="1"/>
    </xf>
    <xf numFmtId="0" fontId="0" fillId="0" borderId="0" xfId="0" applyFill="1" applyBorder="1"/>
    <xf numFmtId="171" fontId="21" fillId="0" borderId="19" xfId="48" applyNumberFormat="1" applyFont="1" applyFill="1" applyBorder="1" applyAlignment="1">
      <alignment horizontal="center" vertical="center"/>
    </xf>
    <xf numFmtId="0" fontId="46" fillId="2" borderId="31" xfId="0" applyFont="1" applyFill="1" applyBorder="1" applyAlignment="1">
      <alignment horizontal="center" vertical="center" wrapText="1"/>
    </xf>
    <xf numFmtId="0" fontId="21" fillId="2" borderId="31" xfId="0" applyFont="1" applyFill="1" applyBorder="1" applyAlignment="1">
      <alignment wrapText="1"/>
    </xf>
    <xf numFmtId="0" fontId="21" fillId="2" borderId="6" xfId="0" applyFont="1" applyFill="1" applyBorder="1" applyAlignment="1">
      <alignment horizontal="left" wrapText="1"/>
    </xf>
    <xf numFmtId="0" fontId="21" fillId="2" borderId="6" xfId="0" applyFont="1" applyFill="1" applyBorder="1" applyAlignment="1">
      <alignment horizontal="left"/>
    </xf>
    <xf numFmtId="0" fontId="22" fillId="0" borderId="2" xfId="0" applyFont="1" applyFill="1" applyBorder="1"/>
    <xf numFmtId="0" fontId="33" fillId="0" borderId="42" xfId="47" applyFont="1" applyBorder="1" applyAlignment="1">
      <alignment horizontal="left" vertical="center" wrapText="1"/>
    </xf>
    <xf numFmtId="0" fontId="29" fillId="0" borderId="43" xfId="0" applyFont="1" applyBorder="1" applyAlignment="1">
      <alignment vertical="top" wrapText="1"/>
    </xf>
    <xf numFmtId="0" fontId="22" fillId="39" borderId="47" xfId="0" applyFont="1" applyFill="1" applyBorder="1" applyAlignment="1"/>
    <xf numFmtId="0" fontId="21" fillId="2" borderId="7" xfId="0" applyFont="1" applyFill="1" applyBorder="1" applyAlignment="1">
      <alignment horizontal="left" vertical="center" wrapText="1"/>
    </xf>
    <xf numFmtId="0" fontId="29" fillId="0" borderId="40" xfId="0" applyFont="1" applyFill="1" applyBorder="1" applyAlignment="1">
      <alignment vertical="center" wrapText="1"/>
    </xf>
    <xf numFmtId="0" fontId="22" fillId="39" borderId="0" xfId="0" applyFont="1" applyFill="1" applyAlignment="1">
      <alignment wrapText="1"/>
    </xf>
    <xf numFmtId="0" fontId="22" fillId="39" borderId="0" xfId="0" applyFont="1" applyFill="1" applyBorder="1" applyAlignment="1">
      <alignment wrapText="1"/>
    </xf>
    <xf numFmtId="0" fontId="21" fillId="2" borderId="56" xfId="0" applyFont="1" applyFill="1" applyBorder="1" applyAlignment="1">
      <alignment horizontal="left" wrapText="1"/>
    </xf>
    <xf numFmtId="0" fontId="22" fillId="0" borderId="48" xfId="0" applyFont="1" applyFill="1" applyBorder="1" applyAlignment="1">
      <alignment wrapText="1"/>
    </xf>
    <xf numFmtId="0" fontId="21" fillId="2" borderId="19" xfId="0" applyFont="1" applyFill="1" applyBorder="1" applyAlignment="1">
      <alignment horizontal="center" vertical="center"/>
    </xf>
    <xf numFmtId="0" fontId="21" fillId="2" borderId="19" xfId="0" applyFont="1" applyFill="1" applyBorder="1" applyAlignment="1">
      <alignment horizontal="center" vertical="center" wrapText="1"/>
    </xf>
    <xf numFmtId="0" fontId="21" fillId="2" borderId="19" xfId="0" applyFont="1" applyFill="1" applyBorder="1" applyAlignment="1">
      <alignment horizontal="center"/>
    </xf>
    <xf numFmtId="0" fontId="22" fillId="0" borderId="0" xfId="0" applyFont="1" applyBorder="1" applyAlignment="1">
      <alignment horizontal="left" wrapText="1"/>
    </xf>
    <xf numFmtId="0" fontId="21" fillId="2" borderId="31" xfId="0" applyFont="1" applyFill="1" applyBorder="1" applyAlignment="1">
      <alignment horizontal="center" vertical="center"/>
    </xf>
    <xf numFmtId="0" fontId="22" fillId="0" borderId="0" xfId="0" applyFont="1" applyAlignment="1">
      <alignment horizontal="left" wrapText="1"/>
    </xf>
    <xf numFmtId="2" fontId="20" fillId="0" borderId="0" xfId="0" applyNumberFormat="1" applyFont="1" applyBorder="1"/>
    <xf numFmtId="0" fontId="21" fillId="2" borderId="15" xfId="0" applyFont="1" applyFill="1" applyBorder="1" applyAlignment="1">
      <alignment horizontal="left" vertical="center" wrapText="1"/>
    </xf>
    <xf numFmtId="4" fontId="22" fillId="0" borderId="15" xfId="0" applyNumberFormat="1" applyFont="1" applyBorder="1"/>
    <xf numFmtId="169" fontId="21" fillId="2" borderId="30" xfId="51" applyNumberFormat="1" applyFont="1" applyFill="1" applyBorder="1" applyAlignment="1">
      <alignment horizontal="center" vertical="center"/>
    </xf>
    <xf numFmtId="0" fontId="21" fillId="2" borderId="30" xfId="51" applyNumberFormat="1" applyFont="1" applyFill="1" applyBorder="1" applyAlignment="1">
      <alignment horizontal="center" vertical="center"/>
    </xf>
    <xf numFmtId="0" fontId="21" fillId="2" borderId="15" xfId="0" applyFont="1" applyFill="1" applyBorder="1" applyAlignment="1">
      <alignment horizontal="center" vertical="center"/>
    </xf>
    <xf numFmtId="171" fontId="21" fillId="0" borderId="19" xfId="51" applyNumberFormat="1" applyFont="1" applyBorder="1"/>
    <xf numFmtId="178" fontId="22" fillId="0" borderId="19" xfId="52" applyNumberFormat="1" applyFont="1" applyBorder="1"/>
    <xf numFmtId="169" fontId="21" fillId="2" borderId="19" xfId="51" applyNumberFormat="1" applyFont="1" applyFill="1" applyBorder="1" applyAlignment="1">
      <alignment horizontal="center" vertical="center"/>
    </xf>
    <xf numFmtId="171" fontId="22" fillId="0" borderId="19" xfId="51" applyNumberFormat="1" applyFont="1" applyFill="1" applyBorder="1"/>
    <xf numFmtId="43" fontId="22" fillId="0" borderId="19" xfId="51" applyNumberFormat="1" applyFont="1" applyFill="1" applyBorder="1"/>
    <xf numFmtId="0" fontId="22" fillId="0" borderId="9" xfId="0" applyFont="1" applyBorder="1" applyAlignment="1">
      <alignment horizont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22" fillId="0" borderId="14" xfId="0" applyFont="1" applyBorder="1" applyAlignment="1">
      <alignment horizontal="center"/>
    </xf>
    <xf numFmtId="0" fontId="22" fillId="0" borderId="14" xfId="0" applyFont="1" applyFill="1" applyBorder="1" applyAlignment="1">
      <alignment horizontal="center"/>
    </xf>
    <xf numFmtId="0" fontId="22" fillId="0" borderId="13" xfId="0" applyFont="1" applyBorder="1" applyAlignment="1">
      <alignment horizontal="center"/>
    </xf>
    <xf numFmtId="169" fontId="21" fillId="0" borderId="19" xfId="51" applyNumberFormat="1" applyFont="1" applyFill="1" applyBorder="1" applyAlignment="1">
      <alignment horizontal="right" wrapText="1"/>
    </xf>
    <xf numFmtId="169" fontId="21" fillId="0" borderId="19" xfId="51" applyNumberFormat="1" applyFont="1" applyFill="1" applyBorder="1" applyAlignment="1">
      <alignment wrapText="1"/>
    </xf>
    <xf numFmtId="169" fontId="21" fillId="0" borderId="19" xfId="51" applyNumberFormat="1" applyFont="1" applyFill="1" applyBorder="1" applyAlignment="1">
      <alignment horizontal="left" wrapText="1"/>
    </xf>
    <xf numFmtId="169" fontId="22" fillId="0" borderId="19" xfId="51" applyNumberFormat="1" applyFont="1" applyFill="1" applyBorder="1" applyAlignment="1">
      <alignment wrapText="1"/>
    </xf>
    <xf numFmtId="169" fontId="22" fillId="0" borderId="19" xfId="51" applyNumberFormat="1" applyFont="1" applyFill="1" applyBorder="1"/>
    <xf numFmtId="169" fontId="22" fillId="0" borderId="19" xfId="51" applyNumberFormat="1" applyFont="1" applyBorder="1"/>
    <xf numFmtId="171" fontId="21" fillId="0" borderId="19" xfId="51" applyNumberFormat="1" applyFont="1" applyBorder="1" applyAlignment="1">
      <alignment vertical="center"/>
    </xf>
    <xf numFmtId="171" fontId="21" fillId="0" borderId="19" xfId="51" applyNumberFormat="1" applyFont="1" applyBorder="1" applyAlignment="1">
      <alignment vertical="center" wrapText="1"/>
    </xf>
    <xf numFmtId="171" fontId="22" fillId="0" borderId="19" xfId="51" applyNumberFormat="1" applyFont="1" applyBorder="1" applyAlignment="1">
      <alignment horizontal="center"/>
    </xf>
    <xf numFmtId="171" fontId="22" fillId="0" borderId="19" xfId="51" applyNumberFormat="1" applyFont="1" applyBorder="1"/>
    <xf numFmtId="171" fontId="21" fillId="0" borderId="19" xfId="51" applyNumberFormat="1" applyFont="1" applyFill="1" applyBorder="1" applyAlignment="1">
      <alignment horizontal="right"/>
    </xf>
    <xf numFmtId="10" fontId="22" fillId="0" borderId="19" xfId="0" applyNumberFormat="1" applyFont="1" applyBorder="1"/>
    <xf numFmtId="10" fontId="22" fillId="0" borderId="0" xfId="0" applyNumberFormat="1" applyFont="1" applyBorder="1"/>
    <xf numFmtId="4" fontId="34" fillId="0" borderId="8" xfId="0" applyNumberFormat="1" applyFont="1" applyBorder="1" applyAlignment="1">
      <alignment horizontal="center" vertical="center"/>
    </xf>
    <xf numFmtId="0" fontId="22" fillId="0" borderId="8" xfId="0" applyFont="1" applyFill="1" applyBorder="1" applyAlignment="1">
      <alignment horizontal="center"/>
    </xf>
    <xf numFmtId="0" fontId="22" fillId="0" borderId="9" xfId="0" applyFont="1" applyFill="1" applyBorder="1" applyAlignment="1">
      <alignment horizontal="center"/>
    </xf>
    <xf numFmtId="0" fontId="21" fillId="0" borderId="13" xfId="0" applyFont="1" applyBorder="1" applyAlignment="1">
      <alignment horizontal="center"/>
    </xf>
    <xf numFmtId="0" fontId="21" fillId="2" borderId="15" xfId="0" applyFont="1" applyFill="1" applyBorder="1" applyAlignment="1">
      <alignment horizontal="left" vertical="center"/>
    </xf>
    <xf numFmtId="0" fontId="21" fillId="0" borderId="15" xfId="0" applyFont="1" applyFill="1" applyBorder="1" applyAlignment="1">
      <alignment horizontal="left" vertical="center"/>
    </xf>
    <xf numFmtId="0" fontId="21" fillId="2" borderId="15" xfId="0" applyFont="1" applyFill="1" applyBorder="1" applyAlignment="1"/>
    <xf numFmtId="0" fontId="37" fillId="0" borderId="0" xfId="0" applyFont="1" applyAlignment="1">
      <alignment wrapText="1"/>
    </xf>
    <xf numFmtId="169" fontId="21" fillId="2" borderId="19" xfId="51" applyNumberFormat="1" applyFont="1" applyFill="1" applyBorder="1" applyAlignment="1">
      <alignment horizontal="center" vertical="center" wrapText="1"/>
    </xf>
    <xf numFmtId="171" fontId="22" fillId="0" borderId="19" xfId="51" applyNumberFormat="1" applyFont="1" applyFill="1" applyBorder="1" applyAlignment="1">
      <alignment horizontal="center" vertical="center" wrapText="1"/>
    </xf>
    <xf numFmtId="171" fontId="22" fillId="0" borderId="19" xfId="51" applyNumberFormat="1" applyFont="1" applyFill="1" applyBorder="1" applyAlignment="1">
      <alignment horizontal="center" wrapText="1"/>
    </xf>
    <xf numFmtId="171" fontId="21" fillId="0" borderId="19" xfId="51" applyNumberFormat="1" applyFont="1" applyFill="1" applyBorder="1" applyAlignment="1">
      <alignment wrapText="1"/>
    </xf>
    <xf numFmtId="171" fontId="22" fillId="0" borderId="19" xfId="0" applyNumberFormat="1" applyFont="1" applyBorder="1" applyAlignment="1">
      <alignment horizontal="center" wrapText="1"/>
    </xf>
    <xf numFmtId="171" fontId="22" fillId="0" borderId="19" xfId="51" applyNumberFormat="1" applyFont="1" applyFill="1" applyBorder="1" applyAlignment="1">
      <alignment wrapText="1"/>
    </xf>
    <xf numFmtId="43" fontId="22" fillId="0" borderId="19" xfId="51" applyNumberFormat="1" applyFont="1" applyFill="1" applyBorder="1" applyAlignment="1">
      <alignment wrapText="1"/>
    </xf>
    <xf numFmtId="171" fontId="22" fillId="0" borderId="19" xfId="51" applyNumberFormat="1" applyFont="1" applyBorder="1" applyAlignment="1">
      <alignment wrapText="1"/>
    </xf>
    <xf numFmtId="0" fontId="21" fillId="0" borderId="0" xfId="0" applyFont="1" applyAlignment="1">
      <alignment wrapText="1"/>
    </xf>
    <xf numFmtId="171" fontId="22" fillId="0" borderId="0" xfId="51" applyNumberFormat="1" applyFont="1" applyFill="1" applyBorder="1" applyAlignment="1">
      <alignment wrapText="1"/>
    </xf>
    <xf numFmtId="171" fontId="22" fillId="0" borderId="0" xfId="51" applyNumberFormat="1" applyFont="1" applyFill="1" applyBorder="1" applyAlignment="1">
      <alignment horizontal="right" wrapText="1"/>
    </xf>
    <xf numFmtId="0" fontId="38" fillId="0" borderId="0" xfId="0" applyFont="1" applyAlignment="1">
      <alignment wrapText="1"/>
    </xf>
    <xf numFmtId="171" fontId="22" fillId="0" borderId="0" xfId="0" applyNumberFormat="1" applyFont="1" applyFill="1" applyBorder="1" applyAlignment="1">
      <alignment horizontal="center" wrapText="1"/>
    </xf>
    <xf numFmtId="169" fontId="21" fillId="2" borderId="19" xfId="51" applyNumberFormat="1" applyFont="1" applyFill="1" applyBorder="1" applyAlignment="1">
      <alignment vertical="center" wrapText="1"/>
    </xf>
    <xf numFmtId="0" fontId="22" fillId="0" borderId="19" xfId="0" applyFont="1" applyBorder="1" applyAlignment="1">
      <alignment horizontal="center" wrapText="1"/>
    </xf>
    <xf numFmtId="171" fontId="22" fillId="0" borderId="19" xfId="48" applyNumberFormat="1" applyFont="1" applyFill="1" applyBorder="1" applyAlignment="1">
      <alignment wrapText="1"/>
    </xf>
    <xf numFmtId="174" fontId="39" fillId="0" borderId="19" xfId="0" applyNumberFormat="1" applyFont="1" applyBorder="1" applyAlignment="1">
      <alignment horizontal="right" wrapText="1"/>
    </xf>
    <xf numFmtId="171" fontId="21" fillId="0" borderId="19" xfId="0" applyNumberFormat="1" applyFont="1" applyBorder="1" applyAlignment="1">
      <alignment horizontal="right" wrapText="1"/>
    </xf>
    <xf numFmtId="0" fontId="21" fillId="0" borderId="0" xfId="0" applyFont="1" applyFill="1" applyBorder="1" applyAlignment="1">
      <alignment horizontal="center" wrapText="1"/>
    </xf>
    <xf numFmtId="0" fontId="22" fillId="0" borderId="0" xfId="0" applyFont="1" applyFill="1" applyBorder="1" applyAlignment="1">
      <alignment horizontal="center" wrapText="1"/>
    </xf>
    <xf numFmtId="171" fontId="21" fillId="0" borderId="0" xfId="0" applyNumberFormat="1" applyFont="1" applyBorder="1" applyAlignment="1">
      <alignment horizontal="right" wrapText="1"/>
    </xf>
    <xf numFmtId="0" fontId="22" fillId="0" borderId="0" xfId="0" applyFont="1" applyBorder="1" applyAlignment="1">
      <alignment horizontal="center" wrapText="1"/>
    </xf>
    <xf numFmtId="171" fontId="21" fillId="0" borderId="0" xfId="51" applyNumberFormat="1" applyFont="1" applyFill="1" applyBorder="1" applyAlignment="1">
      <alignment wrapText="1"/>
    </xf>
    <xf numFmtId="10" fontId="22" fillId="0" borderId="0" xfId="48" applyNumberFormat="1" applyFont="1" applyFill="1" applyBorder="1" applyAlignment="1">
      <alignment wrapText="1"/>
    </xf>
    <xf numFmtId="0" fontId="21" fillId="0" borderId="0" xfId="0" applyFont="1" applyBorder="1" applyAlignment="1">
      <alignment horizontal="center" wrapText="1"/>
    </xf>
    <xf numFmtId="0" fontId="21" fillId="0" borderId="0" xfId="0" applyFont="1" applyBorder="1" applyAlignment="1">
      <alignment wrapText="1"/>
    </xf>
    <xf numFmtId="171" fontId="21" fillId="2" borderId="19" xfId="51" applyNumberFormat="1" applyFont="1" applyFill="1" applyBorder="1" applyAlignment="1">
      <alignment wrapText="1"/>
    </xf>
    <xf numFmtId="169" fontId="21" fillId="2" borderId="30" xfId="51" applyNumberFormat="1" applyFont="1" applyFill="1" applyBorder="1" applyAlignment="1">
      <alignment horizontal="center" vertical="center" wrapText="1"/>
    </xf>
    <xf numFmtId="171" fontId="22" fillId="0" borderId="19" xfId="0" applyNumberFormat="1" applyFont="1" applyBorder="1" applyAlignment="1">
      <alignment horizontal="right" wrapText="1"/>
    </xf>
    <xf numFmtId="171" fontId="22" fillId="0" borderId="13" xfId="51" applyNumberFormat="1" applyFont="1" applyFill="1" applyBorder="1" applyAlignment="1">
      <alignment wrapText="1"/>
    </xf>
    <xf numFmtId="0" fontId="22" fillId="0" borderId="13" xfId="0" applyFont="1" applyFill="1" applyBorder="1" applyAlignment="1">
      <alignment wrapText="1"/>
    </xf>
    <xf numFmtId="174" fontId="39" fillId="0" borderId="19" xfId="0" applyNumberFormat="1" applyFont="1" applyFill="1" applyBorder="1" applyAlignment="1">
      <alignment horizontal="right" wrapText="1"/>
    </xf>
    <xf numFmtId="0" fontId="39" fillId="0" borderId="19" xfId="0" applyFont="1" applyBorder="1" applyAlignment="1" applyProtection="1">
      <alignment horizontal="right" vertical="center" wrapText="1"/>
    </xf>
    <xf numFmtId="0" fontId="39" fillId="0" borderId="19" xfId="0" applyFont="1" applyBorder="1" applyAlignment="1">
      <alignment horizontal="right" vertical="center" wrapText="1"/>
    </xf>
    <xf numFmtId="0" fontId="39" fillId="0" borderId="19" xfId="0" applyFont="1" applyFill="1" applyBorder="1" applyAlignment="1">
      <alignment horizontal="right" vertical="top" wrapText="1"/>
    </xf>
    <xf numFmtId="0" fontId="21" fillId="0" borderId="13" xfId="0" applyFont="1" applyFill="1" applyBorder="1" applyAlignment="1">
      <alignment wrapText="1"/>
    </xf>
    <xf numFmtId="171" fontId="22" fillId="0" borderId="13" xfId="0" applyNumberFormat="1" applyFont="1" applyFill="1" applyBorder="1" applyAlignment="1">
      <alignment horizontal="center" wrapText="1"/>
    </xf>
    <xf numFmtId="0" fontId="21" fillId="0" borderId="19" xfId="0" applyFont="1" applyBorder="1" applyAlignment="1">
      <alignment horizontal="center" wrapText="1"/>
    </xf>
    <xf numFmtId="171" fontId="21" fillId="0" borderId="0" xfId="0" applyNumberFormat="1" applyFont="1" applyBorder="1" applyAlignment="1">
      <alignment horizontal="left" wrapText="1"/>
    </xf>
    <xf numFmtId="171" fontId="40" fillId="0" borderId="0" xfId="0" applyNumberFormat="1" applyFont="1" applyBorder="1" applyAlignment="1">
      <alignment wrapText="1"/>
    </xf>
    <xf numFmtId="171" fontId="40" fillId="0" borderId="0" xfId="51" applyNumberFormat="1" applyFont="1" applyFill="1" applyBorder="1" applyAlignment="1">
      <alignment wrapText="1"/>
    </xf>
    <xf numFmtId="171" fontId="21" fillId="0" borderId="19" xfId="0" applyNumberFormat="1" applyFont="1" applyBorder="1" applyAlignment="1">
      <alignment horizontal="left" wrapText="1"/>
    </xf>
    <xf numFmtId="1" fontId="21" fillId="0" borderId="19" xfId="51" applyNumberFormat="1" applyFont="1" applyFill="1" applyBorder="1" applyAlignment="1">
      <alignment wrapText="1"/>
    </xf>
    <xf numFmtId="171" fontId="22" fillId="0" borderId="0" xfId="0" applyNumberFormat="1" applyFont="1" applyBorder="1" applyAlignment="1">
      <alignment horizontal="center" wrapText="1"/>
    </xf>
    <xf numFmtId="171" fontId="22" fillId="0" borderId="19" xfId="0" applyNumberFormat="1" applyFont="1" applyBorder="1" applyAlignment="1">
      <alignment horizontal="left" wrapText="1"/>
    </xf>
    <xf numFmtId="10" fontId="22" fillId="0" borderId="19" xfId="48" applyNumberFormat="1" applyFont="1" applyFill="1" applyBorder="1" applyAlignment="1">
      <alignment wrapText="1"/>
    </xf>
    <xf numFmtId="9" fontId="22" fillId="0" borderId="19" xfId="48" applyFont="1" applyFill="1" applyBorder="1" applyAlignment="1">
      <alignment wrapText="1"/>
    </xf>
    <xf numFmtId="171" fontId="22" fillId="0" borderId="0" xfId="0" applyNumberFormat="1" applyFont="1" applyBorder="1" applyAlignment="1">
      <alignment horizontal="left" wrapText="1"/>
    </xf>
    <xf numFmtId="0" fontId="22" fillId="0" borderId="0" xfId="0" applyFont="1" applyAlignment="1">
      <alignment horizontal="right" wrapText="1"/>
    </xf>
    <xf numFmtId="2" fontId="21" fillId="0" borderId="12" xfId="0" applyNumberFormat="1" applyFont="1" applyBorder="1" applyAlignment="1">
      <alignment horizontal="center" vertical="center"/>
    </xf>
    <xf numFmtId="171" fontId="47" fillId="0" borderId="19" xfId="51" applyNumberFormat="1" applyFont="1" applyFill="1" applyBorder="1" applyAlignment="1">
      <alignment wrapText="1"/>
    </xf>
    <xf numFmtId="10" fontId="22" fillId="0" borderId="0" xfId="0" applyNumberFormat="1" applyFont="1"/>
    <xf numFmtId="43" fontId="47" fillId="0" borderId="0" xfId="51" applyFont="1" applyFill="1" applyBorder="1" applyAlignment="1">
      <alignment wrapText="1"/>
    </xf>
    <xf numFmtId="0" fontId="21" fillId="0" borderId="0" xfId="0" applyFont="1" applyFill="1" applyBorder="1" applyAlignment="1"/>
    <xf numFmtId="43" fontId="47" fillId="0" borderId="19" xfId="51" applyFont="1" applyFill="1" applyBorder="1" applyAlignment="1">
      <alignment wrapText="1"/>
    </xf>
    <xf numFmtId="43" fontId="61" fillId="0" borderId="19" xfId="0" applyNumberFormat="1" applyFont="1" applyFill="1" applyBorder="1" applyAlignment="1">
      <alignment wrapText="1"/>
    </xf>
    <xf numFmtId="43" fontId="60" fillId="0" borderId="0" xfId="51" applyNumberFormat="1" applyFont="1" applyFill="1" applyBorder="1" applyAlignment="1">
      <alignment wrapText="1"/>
    </xf>
    <xf numFmtId="43" fontId="21" fillId="0" borderId="19" xfId="51" applyFont="1" applyFill="1" applyBorder="1"/>
    <xf numFmtId="171" fontId="21" fillId="0" borderId="19" xfId="51" applyNumberFormat="1" applyFont="1" applyFill="1" applyBorder="1"/>
    <xf numFmtId="43" fontId="62" fillId="0" borderId="19" xfId="51" applyNumberFormat="1" applyFont="1" applyFill="1" applyBorder="1" applyAlignment="1">
      <alignment wrapText="1"/>
    </xf>
    <xf numFmtId="43" fontId="0" fillId="0" borderId="0" xfId="51" applyNumberFormat="1" applyFont="1" applyFill="1" applyBorder="1"/>
    <xf numFmtId="0" fontId="47" fillId="0" borderId="0" xfId="0" applyFont="1" applyFill="1" applyBorder="1" applyAlignment="1">
      <alignment horizontal="right" wrapText="1"/>
    </xf>
    <xf numFmtId="171" fontId="22" fillId="0" borderId="19" xfId="51" applyNumberFormat="1" applyFont="1" applyBorder="1" applyAlignment="1">
      <alignment horizontal="right"/>
    </xf>
    <xf numFmtId="169" fontId="22" fillId="0" borderId="19" xfId="51" applyNumberFormat="1" applyFont="1" applyBorder="1" applyAlignment="1">
      <alignment horizontal="right"/>
    </xf>
    <xf numFmtId="171" fontId="22" fillId="0" borderId="19" xfId="51" applyNumberFormat="1" applyFont="1" applyFill="1" applyBorder="1" applyAlignment="1">
      <alignment horizontal="right"/>
    </xf>
    <xf numFmtId="169" fontId="22" fillId="0" borderId="19" xfId="51" applyNumberFormat="1" applyFont="1" applyFill="1" applyBorder="1" applyAlignment="1">
      <alignment horizontal="right"/>
    </xf>
    <xf numFmtId="169" fontId="21" fillId="0" borderId="19" xfId="51" applyNumberFormat="1" applyFont="1" applyBorder="1"/>
    <xf numFmtId="171" fontId="21" fillId="0" borderId="19" xfId="51" applyNumberFormat="1" applyFont="1" applyBorder="1" applyAlignment="1">
      <alignment horizontal="center" vertical="center"/>
    </xf>
    <xf numFmtId="171" fontId="22" fillId="0" borderId="19" xfId="51" applyNumberFormat="1" applyFont="1" applyBorder="1" applyAlignment="1">
      <alignment horizontal="center" vertical="center"/>
    </xf>
    <xf numFmtId="0" fontId="0" fillId="0" borderId="0" xfId="0" applyAlignment="1">
      <alignment wrapText="1"/>
    </xf>
    <xf numFmtId="178" fontId="22" fillId="0" borderId="19" xfId="0" applyNumberFormat="1" applyFont="1" applyBorder="1"/>
    <xf numFmtId="164" fontId="22" fillId="0" borderId="19" xfId="51" applyNumberFormat="1" applyFont="1" applyFill="1" applyBorder="1"/>
    <xf numFmtId="169" fontId="21" fillId="2" borderId="31" xfId="51" applyNumberFormat="1" applyFont="1" applyFill="1" applyBorder="1" applyAlignment="1">
      <alignment horizontal="center" vertical="center"/>
    </xf>
    <xf numFmtId="169" fontId="21" fillId="0" borderId="19" xfId="51" applyNumberFormat="1" applyFont="1" applyFill="1" applyBorder="1"/>
    <xf numFmtId="0" fontId="22" fillId="0" borderId="19" xfId="51" applyNumberFormat="1" applyFont="1" applyFill="1" applyBorder="1"/>
    <xf numFmtId="171" fontId="22" fillId="0" borderId="0" xfId="51" applyNumberFormat="1" applyFont="1" applyFill="1" applyBorder="1"/>
    <xf numFmtId="0" fontId="21" fillId="0" borderId="14" xfId="0" applyFont="1" applyBorder="1" applyAlignment="1">
      <alignment horizontal="center"/>
    </xf>
    <xf numFmtId="43" fontId="22" fillId="0" borderId="19" xfId="51" applyFont="1" applyBorder="1" applyAlignment="1">
      <alignment horizontal="center" vertical="center"/>
    </xf>
    <xf numFmtId="43" fontId="22" fillId="0" borderId="0" xfId="51" applyFont="1" applyBorder="1"/>
    <xf numFmtId="178" fontId="22" fillId="0" borderId="0" xfId="0" applyNumberFormat="1" applyFont="1"/>
    <xf numFmtId="43" fontId="22" fillId="0" borderId="19" xfId="51" applyFont="1" applyBorder="1" applyAlignment="1"/>
    <xf numFmtId="43" fontId="22" fillId="0" borderId="0" xfId="51" applyFont="1" applyBorder="1" applyAlignment="1"/>
    <xf numFmtId="0" fontId="21" fillId="0" borderId="13" xfId="0" applyFont="1" applyFill="1" applyBorder="1" applyAlignment="1"/>
    <xf numFmtId="0" fontId="21" fillId="0" borderId="13" xfId="0" applyFont="1" applyFill="1" applyBorder="1" applyAlignment="1">
      <alignment horizontal="center" vertical="center"/>
    </xf>
    <xf numFmtId="171" fontId="22" fillId="0" borderId="19" xfId="51" applyNumberFormat="1" applyFont="1" applyFill="1" applyBorder="1" applyAlignment="1">
      <alignment horizontal="center" vertical="center"/>
    </xf>
    <xf numFmtId="0" fontId="44" fillId="0" borderId="15" xfId="0" applyNumberFormat="1" applyFont="1" applyFill="1" applyBorder="1" applyAlignment="1">
      <alignment horizontal="center" vertical="center"/>
    </xf>
    <xf numFmtId="0" fontId="44" fillId="0" borderId="13" xfId="0" applyNumberFormat="1" applyFont="1" applyFill="1" applyBorder="1" applyAlignment="1">
      <alignment horizontal="center" vertical="center"/>
    </xf>
    <xf numFmtId="43" fontId="22" fillId="0" borderId="0" xfId="51" applyFont="1" applyFill="1" applyBorder="1"/>
    <xf numFmtId="173" fontId="44" fillId="0" borderId="15" xfId="0" applyNumberFormat="1" applyFont="1" applyFill="1" applyBorder="1" applyAlignment="1">
      <alignment horizontal="center" vertical="center"/>
    </xf>
    <xf numFmtId="173" fontId="44" fillId="0" borderId="13" xfId="0" applyNumberFormat="1" applyFont="1" applyFill="1" applyBorder="1" applyAlignment="1">
      <alignment horizontal="center" vertical="center"/>
    </xf>
    <xf numFmtId="171" fontId="22" fillId="0" borderId="15" xfId="51" applyNumberFormat="1" applyFont="1" applyFill="1" applyBorder="1" applyAlignment="1">
      <alignment horizontal="center" vertical="center"/>
    </xf>
    <xf numFmtId="171" fontId="22" fillId="0" borderId="13" xfId="51" applyNumberFormat="1" applyFont="1" applyFill="1" applyBorder="1" applyAlignment="1">
      <alignment horizontal="center" vertical="center"/>
    </xf>
    <xf numFmtId="171" fontId="22" fillId="0" borderId="0" xfId="51" applyNumberFormat="1" applyFont="1" applyFill="1" applyBorder="1" applyAlignment="1">
      <alignment horizontal="center" vertical="center"/>
    </xf>
    <xf numFmtId="0" fontId="22" fillId="0" borderId="15" xfId="0" applyNumberFormat="1" applyFont="1" applyBorder="1" applyAlignment="1">
      <alignment horizontal="center" vertical="center"/>
    </xf>
    <xf numFmtId="0" fontId="22" fillId="0" borderId="0" xfId="0" applyNumberFormat="1" applyFont="1" applyFill="1" applyBorder="1" applyAlignment="1">
      <alignment horizontal="center" vertical="center"/>
    </xf>
    <xf numFmtId="171" fontId="21" fillId="0" borderId="19" xfId="51" applyNumberFormat="1" applyFont="1" applyBorder="1" applyAlignment="1">
      <alignment horizontal="center" vertical="center" wrapText="1"/>
    </xf>
    <xf numFmtId="169" fontId="22" fillId="0" borderId="19" xfId="51" applyNumberFormat="1" applyFont="1" applyFill="1" applyBorder="1" applyAlignment="1">
      <alignment horizontal="center" vertical="center"/>
    </xf>
    <xf numFmtId="171" fontId="22" fillId="0" borderId="19" xfId="51" applyNumberFormat="1" applyFont="1" applyBorder="1" applyAlignment="1">
      <alignment horizontal="center" vertical="center" wrapText="1"/>
    </xf>
    <xf numFmtId="169" fontId="22" fillId="0" borderId="8" xfId="51" applyNumberFormat="1" applyFont="1" applyBorder="1" applyAlignment="1">
      <alignment horizontal="center" vertical="center" wrapText="1"/>
    </xf>
    <xf numFmtId="169" fontId="22" fillId="0" borderId="0" xfId="51" applyNumberFormat="1" applyFont="1" applyBorder="1" applyAlignment="1">
      <alignment horizontal="center" vertical="center" wrapText="1"/>
    </xf>
    <xf numFmtId="171" fontId="22" fillId="0" borderId="8" xfId="51" applyNumberFormat="1" applyFont="1" applyFill="1" applyBorder="1"/>
    <xf numFmtId="0" fontId="21" fillId="2" borderId="31" xfId="0" applyFont="1" applyFill="1" applyBorder="1" applyAlignment="1">
      <alignment horizontal="center" vertical="center" wrapText="1"/>
    </xf>
    <xf numFmtId="171" fontId="50" fillId="0" borderId="19" xfId="51" applyNumberFormat="1" applyFont="1" applyFill="1" applyBorder="1" applyAlignment="1">
      <alignment horizontal="center" vertical="top" wrapText="1"/>
    </xf>
    <xf numFmtId="171" fontId="22" fillId="0" borderId="19" xfId="51" applyNumberFormat="1" applyFont="1" applyBorder="1" applyAlignment="1">
      <alignment vertical="center"/>
    </xf>
    <xf numFmtId="171" fontId="44" fillId="0" borderId="19" xfId="51" applyNumberFormat="1" applyFont="1" applyFill="1" applyBorder="1" applyAlignment="1">
      <alignment horizontal="center" vertical="center" wrapText="1"/>
    </xf>
    <xf numFmtId="171" fontId="21" fillId="0" borderId="19" xfId="51" applyNumberFormat="1" applyFont="1" applyFill="1" applyBorder="1" applyAlignment="1">
      <alignment horizontal="center" vertical="center" wrapText="1"/>
    </xf>
    <xf numFmtId="43" fontId="22" fillId="0" borderId="19" xfId="51" applyNumberFormat="1" applyFont="1" applyBorder="1" applyAlignment="1">
      <alignment horizontal="center" vertical="center" wrapText="1"/>
    </xf>
    <xf numFmtId="171" fontId="34" fillId="0" borderId="0" xfId="51" applyNumberFormat="1" applyFont="1" applyBorder="1" applyAlignment="1">
      <alignment horizontal="center" vertical="center" wrapText="1"/>
    </xf>
    <xf numFmtId="169" fontId="22" fillId="0" borderId="0" xfId="51" applyNumberFormat="1" applyFont="1" applyFill="1" applyBorder="1"/>
    <xf numFmtId="169" fontId="22" fillId="0" borderId="0" xfId="51" applyNumberFormat="1" applyFont="1" applyFill="1" applyBorder="1" applyAlignment="1">
      <alignment horizontal="center" vertical="center"/>
    </xf>
    <xf numFmtId="171" fontId="39" fillId="0" borderId="19" xfId="51" applyNumberFormat="1" applyFont="1" applyFill="1" applyBorder="1" applyAlignment="1" applyProtection="1"/>
    <xf numFmtId="171" fontId="22" fillId="0" borderId="0" xfId="51" applyNumberFormat="1" applyFont="1"/>
    <xf numFmtId="171" fontId="54" fillId="0" borderId="0" xfId="51" applyNumberFormat="1" applyFont="1" applyFill="1" applyBorder="1" applyAlignment="1" applyProtection="1"/>
    <xf numFmtId="171" fontId="21" fillId="0" borderId="19" xfId="51" applyNumberFormat="1" applyFont="1" applyFill="1" applyBorder="1" applyAlignment="1">
      <alignment horizontal="center" vertical="center"/>
    </xf>
    <xf numFmtId="164" fontId="22" fillId="0" borderId="19" xfId="51" applyNumberFormat="1" applyFont="1" applyBorder="1" applyAlignment="1">
      <alignment horizontal="center" vertical="center"/>
    </xf>
    <xf numFmtId="178" fontId="22" fillId="0" borderId="19" xfId="51" applyNumberFormat="1" applyFont="1" applyBorder="1" applyAlignment="1">
      <alignment horizontal="center" vertical="center"/>
    </xf>
    <xf numFmtId="171" fontId="22" fillId="0" borderId="8" xfId="51" applyNumberFormat="1" applyFont="1" applyBorder="1" applyAlignment="1">
      <alignment horizontal="center" vertical="center"/>
    </xf>
    <xf numFmtId="171" fontId="22" fillId="0" borderId="0" xfId="51" applyNumberFormat="1" applyFont="1" applyBorder="1" applyAlignment="1">
      <alignment horizontal="center" vertical="center"/>
    </xf>
    <xf numFmtId="171" fontId="21" fillId="0" borderId="0" xfId="51" applyNumberFormat="1" applyFont="1" applyBorder="1" applyAlignment="1">
      <alignment horizontal="center" vertical="center"/>
    </xf>
    <xf numFmtId="0" fontId="21" fillId="0" borderId="0" xfId="0" applyFont="1" applyFill="1" applyBorder="1" applyAlignment="1">
      <alignment vertical="center" wrapText="1"/>
    </xf>
    <xf numFmtId="0" fontId="37" fillId="0" borderId="0" xfId="0" applyFont="1" applyBorder="1" applyAlignment="1">
      <alignment horizontal="left" vertical="center"/>
    </xf>
    <xf numFmtId="0" fontId="21" fillId="2" borderId="15" xfId="0" applyFont="1" applyFill="1" applyBorder="1" applyAlignment="1">
      <alignment vertical="center" wrapText="1"/>
    </xf>
    <xf numFmtId="178" fontId="42" fillId="0" borderId="19" xfId="50" applyNumberFormat="1" applyFont="1" applyFill="1" applyBorder="1" applyAlignment="1">
      <alignment horizontal="right" vertical="top" wrapText="1" indent="1"/>
    </xf>
    <xf numFmtId="9" fontId="42" fillId="0" borderId="19" xfId="50" applyNumberFormat="1" applyFont="1" applyFill="1" applyBorder="1" applyAlignment="1">
      <alignment horizontal="right" vertical="top" wrapText="1" indent="1"/>
    </xf>
    <xf numFmtId="0" fontId="42" fillId="2" borderId="15" xfId="50" applyFont="1" applyFill="1" applyBorder="1" applyAlignment="1">
      <alignment horizontal="center" vertical="top" wrapText="1"/>
    </xf>
    <xf numFmtId="0" fontId="36" fillId="0" borderId="13" xfId="50" applyFont="1" applyFill="1" applyBorder="1" applyAlignment="1">
      <alignment horizontal="center" vertical="center" wrapText="1"/>
    </xf>
    <xf numFmtId="0" fontId="36" fillId="0" borderId="0" xfId="50" applyFont="1" applyFill="1" applyBorder="1" applyAlignment="1">
      <alignment horizontal="center" vertical="center" wrapText="1"/>
    </xf>
    <xf numFmtId="0" fontId="47" fillId="0" borderId="0" xfId="50" applyFont="1" applyFill="1" applyBorder="1" applyAlignment="1">
      <alignment horizontal="center" vertical="top" wrapText="1"/>
    </xf>
    <xf numFmtId="171" fontId="50" fillId="0" borderId="15" xfId="51" applyNumberFormat="1" applyFont="1" applyFill="1" applyBorder="1" applyAlignment="1">
      <alignment horizontal="center" vertical="top" wrapText="1"/>
    </xf>
    <xf numFmtId="171" fontId="50" fillId="0" borderId="13" xfId="51" applyNumberFormat="1" applyFont="1" applyFill="1" applyBorder="1" applyAlignment="1">
      <alignment horizontal="center" vertical="top" wrapText="1"/>
    </xf>
    <xf numFmtId="171" fontId="50" fillId="0" borderId="0" xfId="51" applyNumberFormat="1" applyFont="1" applyFill="1" applyBorder="1" applyAlignment="1">
      <alignment horizontal="center" vertical="top" wrapText="1"/>
    </xf>
    <xf numFmtId="171" fontId="21" fillId="0" borderId="15" xfId="0" applyNumberFormat="1" applyFont="1" applyBorder="1"/>
    <xf numFmtId="171" fontId="21" fillId="0" borderId="13" xfId="0" applyNumberFormat="1" applyFont="1" applyFill="1" applyBorder="1"/>
    <xf numFmtId="171" fontId="21" fillId="0" borderId="0" xfId="0" applyNumberFormat="1" applyFont="1" applyFill="1" applyBorder="1"/>
    <xf numFmtId="169" fontId="39" fillId="0" borderId="0" xfId="1" applyNumberFormat="1" applyFont="1" applyFill="1" applyBorder="1"/>
    <xf numFmtId="0" fontId="39" fillId="0" borderId="0" xfId="0" applyFont="1" applyBorder="1" applyAlignment="1">
      <alignment horizontal="center"/>
    </xf>
    <xf numFmtId="0" fontId="39" fillId="0" borderId="0" xfId="0" applyFont="1" applyAlignment="1">
      <alignment horizontal="center"/>
    </xf>
    <xf numFmtId="0" fontId="39" fillId="0" borderId="14" xfId="0" applyFont="1" applyBorder="1" applyAlignment="1">
      <alignment horizontal="center"/>
    </xf>
    <xf numFmtId="169" fontId="39" fillId="0" borderId="14" xfId="1" applyNumberFormat="1" applyFont="1" applyFill="1" applyBorder="1"/>
    <xf numFmtId="178" fontId="22" fillId="0" borderId="19" xfId="51" applyNumberFormat="1" applyFont="1" applyFill="1" applyBorder="1" applyAlignment="1">
      <alignment wrapText="1"/>
    </xf>
    <xf numFmtId="164" fontId="22" fillId="0" borderId="19" xfId="51" applyNumberFormat="1" applyFont="1" applyBorder="1" applyAlignment="1">
      <alignment horizontal="center" vertical="center" wrapText="1"/>
    </xf>
    <xf numFmtId="0" fontId="53" fillId="0" borderId="14" xfId="0" applyFont="1" applyBorder="1"/>
    <xf numFmtId="171" fontId="22" fillId="0" borderId="14" xfId="51" applyNumberFormat="1" applyFont="1" applyFill="1" applyBorder="1"/>
    <xf numFmtId="1" fontId="21" fillId="2" borderId="8" xfId="0" applyNumberFormat="1" applyFont="1" applyFill="1" applyBorder="1" applyAlignment="1">
      <alignment horizontal="left" vertical="center" wrapText="1"/>
    </xf>
    <xf numFmtId="1" fontId="21" fillId="2" borderId="9" xfId="0" applyNumberFormat="1" applyFont="1" applyFill="1" applyBorder="1" applyAlignment="1">
      <alignment horizontal="left" vertical="center" wrapText="1"/>
    </xf>
    <xf numFmtId="0" fontId="21" fillId="2" borderId="6" xfId="0" applyFont="1" applyFill="1" applyBorder="1" applyAlignment="1">
      <alignment horizontal="left" wrapText="1"/>
    </xf>
    <xf numFmtId="4" fontId="22" fillId="0" borderId="18" xfId="2" applyNumberFormat="1" applyFont="1" applyFill="1" applyBorder="1"/>
    <xf numFmtId="0" fontId="21" fillId="2" borderId="6" xfId="0" applyFont="1" applyFill="1" applyBorder="1" applyAlignment="1">
      <alignment vertical="center"/>
    </xf>
    <xf numFmtId="166" fontId="21" fillId="2" borderId="5" xfId="2" applyNumberFormat="1" applyFont="1" applyFill="1" applyBorder="1" applyAlignment="1"/>
    <xf numFmtId="3" fontId="21" fillId="0" borderId="11" xfId="0" applyNumberFormat="1" applyFont="1" applyBorder="1" applyAlignment="1">
      <alignment horizontal="right"/>
    </xf>
    <xf numFmtId="3" fontId="21" fillId="0" borderId="11" xfId="0" applyNumberFormat="1" applyFont="1" applyBorder="1" applyAlignment="1">
      <alignment horizontal="right" vertical="center"/>
    </xf>
    <xf numFmtId="3" fontId="21" fillId="0" borderId="11" xfId="0" applyNumberFormat="1" applyFont="1" applyFill="1" applyBorder="1" applyAlignment="1">
      <alignment horizontal="right"/>
    </xf>
    <xf numFmtId="2" fontId="21" fillId="0" borderId="0" xfId="1" applyNumberFormat="1" applyFont="1" applyFill="1" applyBorder="1" applyAlignment="1">
      <alignment vertical="center"/>
    </xf>
    <xf numFmtId="2" fontId="21" fillId="0" borderId="11" xfId="1" applyNumberFormat="1" applyFont="1" applyFill="1" applyBorder="1" applyAlignment="1">
      <alignment vertical="center"/>
    </xf>
    <xf numFmtId="166" fontId="22" fillId="0" borderId="18" xfId="2" applyNumberFormat="1" applyFont="1" applyFill="1" applyBorder="1"/>
    <xf numFmtId="2" fontId="21" fillId="0" borderId="11" xfId="1" applyNumberFormat="1" applyFont="1" applyFill="1" applyBorder="1" applyAlignment="1">
      <alignment horizontal="right" vertical="center"/>
    </xf>
    <xf numFmtId="2" fontId="21" fillId="0" borderId="12" xfId="1" applyNumberFormat="1" applyFont="1" applyFill="1" applyBorder="1" applyAlignment="1">
      <alignment horizontal="right" vertical="center"/>
    </xf>
    <xf numFmtId="171" fontId="21" fillId="0" borderId="11" xfId="1" applyNumberFormat="1" applyFont="1" applyFill="1" applyBorder="1" applyAlignment="1">
      <alignment horizontal="right" vertical="center"/>
    </xf>
    <xf numFmtId="171" fontId="21" fillId="0" borderId="12" xfId="1" applyNumberFormat="1" applyFont="1" applyFill="1" applyBorder="1" applyAlignment="1">
      <alignment horizontal="right" vertical="center"/>
    </xf>
    <xf numFmtId="166" fontId="22" fillId="0" borderId="57" xfId="2" applyNumberFormat="1" applyFont="1" applyFill="1" applyBorder="1"/>
    <xf numFmtId="0" fontId="21" fillId="0" borderId="0" xfId="0" applyFont="1" applyFill="1" applyBorder="1"/>
    <xf numFmtId="166" fontId="22" fillId="0" borderId="20" xfId="2" applyNumberFormat="1" applyFont="1" applyFill="1" applyBorder="1"/>
    <xf numFmtId="0" fontId="21" fillId="0" borderId="4" xfId="0" applyFont="1" applyFill="1" applyBorder="1"/>
    <xf numFmtId="0" fontId="21" fillId="0" borderId="4" xfId="0" applyFont="1" applyFill="1" applyBorder="1" applyAlignment="1">
      <alignment vertical="center" wrapText="1"/>
    </xf>
    <xf numFmtId="0" fontId="21" fillId="0" borderId="0" xfId="0" applyFont="1" applyFill="1" applyBorder="1" applyAlignment="1">
      <alignment vertical="center"/>
    </xf>
    <xf numFmtId="166" fontId="21" fillId="0" borderId="0" xfId="2" applyNumberFormat="1" applyFont="1" applyFill="1" applyBorder="1" applyAlignment="1">
      <alignment wrapText="1"/>
    </xf>
    <xf numFmtId="43" fontId="36" fillId="0" borderId="11" xfId="1" applyFont="1" applyFill="1" applyBorder="1" applyAlignment="1">
      <alignment horizontal="right" vertical="center"/>
    </xf>
    <xf numFmtId="43" fontId="21" fillId="0" borderId="11" xfId="1" applyFont="1" applyFill="1" applyBorder="1" applyAlignment="1">
      <alignment horizontal="right" vertical="center"/>
    </xf>
    <xf numFmtId="43" fontId="36" fillId="0" borderId="12" xfId="1" applyFont="1" applyFill="1" applyBorder="1" applyAlignment="1">
      <alignment horizontal="right" vertical="center"/>
    </xf>
    <xf numFmtId="43" fontId="21" fillId="0" borderId="0" xfId="1" applyFont="1" applyBorder="1"/>
    <xf numFmtId="43" fontId="21" fillId="0" borderId="14" xfId="1" applyFont="1" applyBorder="1"/>
    <xf numFmtId="2" fontId="34" fillId="0" borderId="0" xfId="0" applyNumberFormat="1" applyFont="1" applyFill="1"/>
    <xf numFmtId="2" fontId="65" fillId="0" borderId="0" xfId="0" applyNumberFormat="1" applyFont="1" applyFill="1"/>
    <xf numFmtId="2" fontId="20" fillId="0" borderId="0" xfId="0" applyNumberFormat="1" applyFont="1" applyFill="1"/>
    <xf numFmtId="3" fontId="21" fillId="0" borderId="19" xfId="0" applyNumberFormat="1" applyFont="1" applyFill="1" applyBorder="1"/>
    <xf numFmtId="2" fontId="22" fillId="0" borderId="19" xfId="0" applyNumberFormat="1" applyFont="1" applyBorder="1" applyAlignment="1">
      <alignment horizontal="right" vertical="center"/>
    </xf>
    <xf numFmtId="171" fontId="22" fillId="0" borderId="19" xfId="1" applyNumberFormat="1" applyFont="1" applyBorder="1" applyAlignment="1">
      <alignment horizontal="center" vertical="center"/>
    </xf>
    <xf numFmtId="173" fontId="22" fillId="0" borderId="19" xfId="1" applyNumberFormat="1" applyFont="1" applyBorder="1" applyAlignment="1">
      <alignment horizontal="right" vertical="center"/>
    </xf>
    <xf numFmtId="171" fontId="22" fillId="0" borderId="19" xfId="1" applyNumberFormat="1" applyFont="1" applyBorder="1" applyAlignment="1">
      <alignment horizontal="right" vertical="center"/>
    </xf>
    <xf numFmtId="2" fontId="21" fillId="0" borderId="19" xfId="0" applyNumberFormat="1" applyFont="1" applyFill="1" applyBorder="1"/>
    <xf numFmtId="171" fontId="21" fillId="0" borderId="19" xfId="1" applyNumberFormat="1" applyFont="1" applyFill="1" applyBorder="1"/>
    <xf numFmtId="0" fontId="22" fillId="0" borderId="19" xfId="0" applyFont="1" applyFill="1" applyBorder="1" applyAlignment="1">
      <alignment horizontal="left"/>
    </xf>
    <xf numFmtId="3" fontId="22" fillId="0" borderId="12" xfId="0" applyNumberFormat="1" applyFont="1" applyFill="1" applyBorder="1" applyAlignment="1">
      <alignment horizontal="center" vertical="center"/>
    </xf>
    <xf numFmtId="3" fontId="34" fillId="0" borderId="0" xfId="0" applyNumberFormat="1" applyFont="1" applyFill="1" applyBorder="1" applyAlignment="1">
      <alignment horizontal="center"/>
    </xf>
    <xf numFmtId="2" fontId="22" fillId="0" borderId="14" xfId="1" applyNumberFormat="1" applyFont="1" applyFill="1" applyBorder="1" applyAlignment="1">
      <alignment vertical="center"/>
    </xf>
    <xf numFmtId="2" fontId="21" fillId="0" borderId="14" xfId="1" applyNumberFormat="1" applyFont="1" applyFill="1" applyBorder="1" applyAlignment="1">
      <alignment vertical="center"/>
    </xf>
    <xf numFmtId="2" fontId="34" fillId="0" borderId="0" xfId="1" applyNumberFormat="1" applyFont="1" applyFill="1" applyBorder="1" applyAlignment="1">
      <alignment vertical="center"/>
    </xf>
    <xf numFmtId="2" fontId="22" fillId="0" borderId="0" xfId="0" applyNumberFormat="1" applyFont="1" applyFill="1" applyBorder="1" applyAlignment="1"/>
    <xf numFmtId="2" fontId="22" fillId="0" borderId="0" xfId="0" applyNumberFormat="1" applyFont="1" applyFill="1" applyAlignment="1"/>
    <xf numFmtId="2" fontId="22" fillId="0" borderId="14" xfId="0" applyNumberFormat="1" applyFont="1" applyFill="1" applyBorder="1" applyAlignment="1"/>
    <xf numFmtId="2" fontId="21" fillId="0" borderId="12" xfId="1" applyNumberFormat="1" applyFont="1" applyFill="1" applyBorder="1" applyAlignment="1">
      <alignment vertical="center"/>
    </xf>
    <xf numFmtId="169" fontId="21" fillId="0" borderId="11" xfId="1" applyNumberFormat="1" applyFont="1" applyFill="1" applyBorder="1" applyAlignment="1">
      <alignment horizontal="right" vertical="center"/>
    </xf>
    <xf numFmtId="169" fontId="21" fillId="0" borderId="12" xfId="1" applyNumberFormat="1" applyFont="1" applyFill="1" applyBorder="1" applyAlignment="1">
      <alignment horizontal="right" vertical="center"/>
    </xf>
    <xf numFmtId="43" fontId="21" fillId="0" borderId="12" xfId="1" applyFont="1" applyFill="1" applyBorder="1" applyAlignment="1">
      <alignment horizontal="center" vertical="center"/>
    </xf>
    <xf numFmtId="171" fontId="21" fillId="0" borderId="11" xfId="1" applyNumberFormat="1" applyFont="1" applyFill="1" applyBorder="1" applyAlignment="1">
      <alignment vertical="center"/>
    </xf>
    <xf numFmtId="171" fontId="21" fillId="0" borderId="12" xfId="1" applyNumberFormat="1" applyFont="1" applyFill="1" applyBorder="1" applyAlignment="1">
      <alignment vertical="center"/>
    </xf>
    <xf numFmtId="43" fontId="22" fillId="0" borderId="11" xfId="1" applyFont="1" applyFill="1" applyBorder="1" applyAlignment="1">
      <alignment horizontal="center" vertical="center"/>
    </xf>
    <xf numFmtId="43" fontId="22" fillId="0" borderId="12" xfId="1" applyFont="1" applyFill="1" applyBorder="1" applyAlignment="1">
      <alignment horizontal="center" vertical="center"/>
    </xf>
    <xf numFmtId="178" fontId="47" fillId="0" borderId="19" xfId="0" applyNumberFormat="1" applyFont="1" applyFill="1" applyBorder="1" applyAlignment="1">
      <alignment wrapText="1"/>
    </xf>
    <xf numFmtId="164" fontId="22" fillId="0" borderId="19" xfId="51" applyNumberFormat="1" applyFont="1" applyFill="1" applyBorder="1" applyAlignment="1">
      <alignment wrapText="1"/>
    </xf>
    <xf numFmtId="1" fontId="22" fillId="0" borderId="19" xfId="0" applyNumberFormat="1" applyFont="1" applyFill="1" applyBorder="1" applyAlignment="1">
      <alignment wrapText="1"/>
    </xf>
    <xf numFmtId="171" fontId="22" fillId="0" borderId="15" xfId="51" applyNumberFormat="1" applyFont="1" applyFill="1" applyBorder="1" applyAlignment="1">
      <alignment wrapText="1"/>
    </xf>
    <xf numFmtId="171" fontId="22" fillId="0" borderId="19" xfId="0" applyNumberFormat="1" applyFont="1" applyFill="1" applyBorder="1" applyAlignment="1">
      <alignment horizontal="center" wrapText="1"/>
    </xf>
    <xf numFmtId="171" fontId="22" fillId="0" borderId="15" xfId="0" applyNumberFormat="1" applyFont="1" applyFill="1" applyBorder="1" applyAlignment="1">
      <alignment horizontal="center" wrapText="1"/>
    </xf>
    <xf numFmtId="0" fontId="22" fillId="0" borderId="15" xfId="0" applyFont="1" applyFill="1" applyBorder="1" applyAlignment="1">
      <alignment wrapText="1"/>
    </xf>
    <xf numFmtId="171" fontId="21" fillId="0" borderId="15" xfId="51" applyNumberFormat="1" applyFont="1" applyFill="1" applyBorder="1" applyAlignment="1">
      <alignment wrapText="1"/>
    </xf>
    <xf numFmtId="3" fontId="21" fillId="0" borderId="11" xfId="0" applyNumberFormat="1" applyFont="1" applyFill="1" applyBorder="1" applyAlignment="1">
      <alignment horizontal="center"/>
    </xf>
    <xf numFmtId="3" fontId="21" fillId="0" borderId="11" xfId="0" applyNumberFormat="1" applyFont="1" applyFill="1" applyBorder="1" applyAlignment="1">
      <alignment horizontal="right" vertical="center"/>
    </xf>
    <xf numFmtId="3" fontId="21" fillId="0" borderId="12" xfId="0" applyNumberFormat="1" applyFont="1" applyFill="1" applyBorder="1" applyAlignment="1">
      <alignment horizontal="right"/>
    </xf>
    <xf numFmtId="178" fontId="22" fillId="0" borderId="19" xfId="52" applyNumberFormat="1" applyFont="1" applyFill="1" applyBorder="1"/>
    <xf numFmtId="43" fontId="22" fillId="0" borderId="0" xfId="1" applyFont="1" applyFill="1" applyBorder="1" applyAlignment="1">
      <alignment horizontal="right" vertical="center"/>
    </xf>
    <xf numFmtId="43" fontId="22" fillId="0" borderId="0" xfId="1" applyFont="1" applyBorder="1" applyAlignment="1">
      <alignment horizontal="right" vertical="center"/>
    </xf>
    <xf numFmtId="43" fontId="22" fillId="0" borderId="14" xfId="1" applyFont="1" applyBorder="1" applyAlignment="1">
      <alignment horizontal="right" vertical="center"/>
    </xf>
    <xf numFmtId="43" fontId="22" fillId="0" borderId="14" xfId="1" applyFont="1" applyFill="1" applyBorder="1" applyAlignment="1">
      <alignment horizontal="right" vertical="center"/>
    </xf>
    <xf numFmtId="43" fontId="22" fillId="0" borderId="0" xfId="1" applyFont="1" applyBorder="1" applyAlignment="1">
      <alignment vertical="center"/>
    </xf>
    <xf numFmtId="43" fontId="22" fillId="0" borderId="0" xfId="1" applyFont="1" applyFill="1" applyBorder="1" applyAlignment="1">
      <alignment vertical="center"/>
    </xf>
    <xf numFmtId="43" fontId="21" fillId="0" borderId="0" xfId="1" applyFont="1" applyBorder="1" applyAlignment="1">
      <alignment horizontal="right" vertical="center"/>
    </xf>
    <xf numFmtId="43" fontId="21" fillId="0" borderId="14" xfId="1" applyFont="1" applyBorder="1" applyAlignment="1">
      <alignment horizontal="right" vertical="center"/>
    </xf>
    <xf numFmtId="43" fontId="21" fillId="0" borderId="11" xfId="1" applyFont="1" applyBorder="1"/>
    <xf numFmtId="43" fontId="21" fillId="0" borderId="12" xfId="1" applyFont="1" applyBorder="1"/>
    <xf numFmtId="0" fontId="22" fillId="0" borderId="0" xfId="0" applyFont="1" applyAlignment="1">
      <alignment horizontal="right"/>
    </xf>
    <xf numFmtId="171" fontId="22" fillId="0" borderId="19" xfId="1" applyNumberFormat="1" applyFont="1" applyFill="1" applyBorder="1" applyAlignment="1">
      <alignment horizontal="center" vertical="center"/>
    </xf>
    <xf numFmtId="171" fontId="22" fillId="0" borderId="19" xfId="1" applyNumberFormat="1" applyFont="1" applyFill="1" applyBorder="1" applyAlignment="1">
      <alignment horizontal="right" vertical="center"/>
    </xf>
    <xf numFmtId="0" fontId="0" fillId="0" borderId="6" xfId="0" applyFill="1" applyBorder="1" applyAlignment="1">
      <alignment horizontal="left" vertical="top" wrapText="1"/>
    </xf>
    <xf numFmtId="0" fontId="0" fillId="0" borderId="18" xfId="0" applyFill="1" applyBorder="1" applyAlignment="1">
      <alignment horizontal="left" vertical="top"/>
    </xf>
    <xf numFmtId="0" fontId="0" fillId="0" borderId="5" xfId="0" applyFill="1" applyBorder="1" applyAlignment="1">
      <alignment horizontal="left" vertical="top"/>
    </xf>
    <xf numFmtId="0" fontId="0" fillId="0" borderId="2" xfId="0" applyFill="1" applyBorder="1" applyAlignment="1">
      <alignment horizontal="left" vertical="top"/>
    </xf>
    <xf numFmtId="0" fontId="0" fillId="0" borderId="20" xfId="0" applyFill="1" applyBorder="1" applyAlignment="1">
      <alignment horizontal="left" vertical="top"/>
    </xf>
    <xf numFmtId="0" fontId="0" fillId="0" borderId="1" xfId="0" applyFill="1" applyBorder="1" applyAlignment="1">
      <alignment horizontal="left" vertical="top"/>
    </xf>
    <xf numFmtId="0" fontId="21" fillId="2" borderId="6"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19" xfId="0" applyFont="1" applyFill="1" applyBorder="1" applyAlignment="1">
      <alignment horizontal="center" vertical="center"/>
    </xf>
    <xf numFmtId="0" fontId="21" fillId="2" borderId="19" xfId="0" applyFont="1" applyFill="1" applyBorder="1" applyAlignment="1">
      <alignment horizontal="center"/>
    </xf>
    <xf numFmtId="0" fontId="21" fillId="2" borderId="30" xfId="0" applyFont="1" applyFill="1" applyBorder="1" applyAlignment="1">
      <alignment horizontal="center" vertical="center"/>
    </xf>
    <xf numFmtId="0" fontId="21" fillId="2" borderId="31" xfId="0" applyFont="1" applyFill="1" applyBorder="1" applyAlignment="1">
      <alignment horizontal="center" vertical="center"/>
    </xf>
    <xf numFmtId="0" fontId="22" fillId="0" borderId="0" xfId="0" applyFont="1" applyFill="1" applyBorder="1" applyAlignment="1">
      <alignment horizontal="left" wrapText="1"/>
    </xf>
    <xf numFmtId="0" fontId="21" fillId="2" borderId="19" xfId="0" applyFont="1" applyFill="1" applyBorder="1" applyAlignment="1">
      <alignment horizontal="center" vertical="center" wrapText="1"/>
    </xf>
    <xf numFmtId="0" fontId="51" fillId="0" borderId="0" xfId="50" applyFont="1" applyFill="1" applyBorder="1" applyAlignment="1">
      <alignment vertical="top" wrapText="1"/>
    </xf>
    <xf numFmtId="0" fontId="52" fillId="0" borderId="0" xfId="50" applyFont="1" applyFill="1" applyBorder="1" applyAlignment="1">
      <alignment vertical="top" wrapText="1"/>
    </xf>
    <xf numFmtId="0" fontId="22" fillId="0" borderId="0" xfId="0" applyFont="1" applyBorder="1" applyAlignment="1">
      <alignment horizontal="left" wrapText="1"/>
    </xf>
    <xf numFmtId="169" fontId="21" fillId="2" borderId="19" xfId="51" applyNumberFormat="1" applyFont="1" applyFill="1" applyBorder="1" applyAlignment="1">
      <alignment horizontal="center" vertical="center" wrapText="1"/>
    </xf>
    <xf numFmtId="169" fontId="21" fillId="2" borderId="19" xfId="51" applyNumberFormat="1" applyFont="1" applyFill="1" applyBorder="1" applyAlignment="1">
      <alignment horizontal="center" vertical="center"/>
    </xf>
    <xf numFmtId="0" fontId="22" fillId="0" borderId="0" xfId="0" applyFont="1" applyFill="1" applyAlignment="1">
      <alignment horizontal="left" vertical="top" wrapText="1"/>
    </xf>
    <xf numFmtId="0" fontId="21" fillId="2" borderId="30" xfId="0" applyFont="1" applyFill="1" applyBorder="1" applyAlignment="1">
      <alignment horizontal="center"/>
    </xf>
    <xf numFmtId="0" fontId="21" fillId="2" borderId="31" xfId="0" applyFont="1" applyFill="1" applyBorder="1" applyAlignment="1">
      <alignment horizontal="center"/>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2" borderId="15"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5" xfId="0" applyFont="1" applyFill="1" applyBorder="1" applyAlignment="1">
      <alignment horizontal="center"/>
    </xf>
    <xf numFmtId="169" fontId="21" fillId="2" borderId="30" xfId="51" applyNumberFormat="1" applyFont="1" applyFill="1" applyBorder="1" applyAlignment="1">
      <alignment horizontal="left" vertical="center" wrapText="1"/>
    </xf>
    <xf numFmtId="169" fontId="21" fillId="2" borderId="55" xfId="51" applyNumberFormat="1" applyFont="1" applyFill="1" applyBorder="1" applyAlignment="1">
      <alignment horizontal="left" vertical="center" wrapText="1"/>
    </xf>
    <xf numFmtId="169" fontId="21" fillId="2" borderId="15" xfId="51" applyNumberFormat="1" applyFont="1" applyFill="1" applyBorder="1" applyAlignment="1">
      <alignment horizontal="center" vertical="center"/>
    </xf>
    <xf numFmtId="169" fontId="21" fillId="2" borderId="16" xfId="51" applyNumberFormat="1" applyFont="1" applyFill="1" applyBorder="1" applyAlignment="1">
      <alignment horizontal="center" vertical="center"/>
    </xf>
    <xf numFmtId="169" fontId="21" fillId="2" borderId="17" xfId="51" applyNumberFormat="1" applyFont="1" applyFill="1" applyBorder="1" applyAlignment="1">
      <alignment horizontal="center" vertical="center"/>
    </xf>
    <xf numFmtId="0" fontId="22" fillId="0" borderId="0" xfId="0" applyFont="1" applyAlignment="1">
      <alignment horizontal="left" wrapText="1"/>
    </xf>
    <xf numFmtId="0" fontId="22" fillId="0" borderId="0" xfId="0" applyFont="1" applyBorder="1" applyAlignment="1">
      <alignment horizontal="left" vertical="center" wrapText="1"/>
    </xf>
    <xf numFmtId="169" fontId="21" fillId="2" borderId="19" xfId="51" applyNumberFormat="1" applyFont="1" applyFill="1" applyBorder="1" applyAlignment="1">
      <alignment horizontal="left" vertical="center" wrapText="1"/>
    </xf>
    <xf numFmtId="169" fontId="21" fillId="2" borderId="30" xfId="51" applyNumberFormat="1" applyFont="1" applyFill="1" applyBorder="1" applyAlignment="1">
      <alignment horizontal="center" vertical="center" wrapText="1"/>
    </xf>
    <xf numFmtId="169" fontId="21" fillId="2" borderId="31" xfId="51" applyNumberFormat="1" applyFont="1" applyFill="1" applyBorder="1" applyAlignment="1">
      <alignment horizontal="center" vertical="center" wrapText="1"/>
    </xf>
    <xf numFmtId="0" fontId="22" fillId="0" borderId="0" xfId="0" applyFont="1" applyAlignment="1">
      <alignment horizontal="left" vertical="top" wrapText="1"/>
    </xf>
    <xf numFmtId="0" fontId="22" fillId="0" borderId="0" xfId="0" applyFont="1" applyAlignment="1">
      <alignment horizontal="left" vertical="center" wrapText="1"/>
    </xf>
    <xf numFmtId="0" fontId="21" fillId="0" borderId="0" xfId="0" applyFont="1" applyAlignment="1">
      <alignment horizontal="left" wrapText="1"/>
    </xf>
    <xf numFmtId="0" fontId="46" fillId="0" borderId="0" xfId="0" applyFont="1" applyFill="1" applyBorder="1" applyAlignment="1">
      <alignment horizontal="left" wrapText="1"/>
    </xf>
    <xf numFmtId="0" fontId="46" fillId="2" borderId="19" xfId="0" applyFont="1" applyFill="1" applyBorder="1" applyAlignment="1">
      <alignment horizontal="center" vertical="center" wrapText="1"/>
    </xf>
    <xf numFmtId="0" fontId="47" fillId="0" borderId="0" xfId="0" applyFont="1" applyFill="1" applyBorder="1" applyAlignment="1">
      <alignment horizontal="left" wrapText="1"/>
    </xf>
    <xf numFmtId="0" fontId="47" fillId="0" borderId="0" xfId="0" applyFont="1" applyFill="1" applyBorder="1" applyAlignment="1">
      <alignment horizontal="left" vertical="top" wrapText="1"/>
    </xf>
    <xf numFmtId="169" fontId="21" fillId="2" borderId="55" xfId="51" applyNumberFormat="1" applyFont="1" applyFill="1" applyBorder="1" applyAlignment="1">
      <alignment horizontal="center" vertical="center" wrapText="1"/>
    </xf>
    <xf numFmtId="0" fontId="21" fillId="0" borderId="0" xfId="0" applyFont="1" applyAlignment="1">
      <alignment horizontal="left" vertical="top" wrapText="1"/>
    </xf>
    <xf numFmtId="0" fontId="27" fillId="0" borderId="0" xfId="47" applyAlignment="1">
      <alignment horizontal="left" vertical="top" wrapText="1"/>
    </xf>
    <xf numFmtId="0" fontId="21" fillId="2" borderId="19" xfId="0" applyFont="1" applyFill="1" applyBorder="1" applyAlignment="1">
      <alignment horizontal="center" wrapText="1"/>
    </xf>
    <xf numFmtId="171" fontId="22" fillId="0" borderId="0" xfId="0" applyNumberFormat="1" applyFont="1" applyBorder="1" applyAlignment="1">
      <alignment horizontal="left" vertical="center" wrapText="1"/>
    </xf>
    <xf numFmtId="0" fontId="22" fillId="0" borderId="0" xfId="0" applyNumberFormat="1" applyFont="1" applyBorder="1" applyAlignment="1">
      <alignment horizontal="left" vertical="top" wrapText="1"/>
    </xf>
    <xf numFmtId="171" fontId="21" fillId="2" borderId="30" xfId="51" applyNumberFormat="1" applyFont="1" applyFill="1" applyBorder="1" applyAlignment="1">
      <alignment horizontal="center" vertical="center" wrapText="1"/>
    </xf>
    <xf numFmtId="171" fontId="21" fillId="2" borderId="31" xfId="51" applyNumberFormat="1" applyFont="1" applyFill="1" applyBorder="1" applyAlignment="1">
      <alignment horizontal="center" vertical="center" wrapText="1"/>
    </xf>
    <xf numFmtId="0" fontId="37" fillId="0" borderId="0" xfId="0" applyFont="1" applyAlignment="1">
      <alignment horizontal="left" wrapText="1"/>
    </xf>
    <xf numFmtId="171" fontId="22" fillId="0" borderId="0" xfId="0" applyNumberFormat="1" applyFont="1" applyBorder="1" applyAlignment="1">
      <alignment horizontal="left" wrapText="1"/>
    </xf>
    <xf numFmtId="171" fontId="22" fillId="0" borderId="8" xfId="0" applyNumberFormat="1" applyFont="1" applyBorder="1" applyAlignment="1">
      <alignment horizontal="left" wrapText="1"/>
    </xf>
    <xf numFmtId="0" fontId="21" fillId="0" borderId="0" xfId="0" applyFont="1" applyFill="1" applyAlignment="1">
      <alignment horizontal="left" vertical="top" wrapText="1"/>
    </xf>
    <xf numFmtId="0" fontId="21" fillId="5" borderId="0" xfId="0" applyFont="1" applyFill="1" applyAlignment="1">
      <alignment horizont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7"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12" xfId="0" applyFont="1" applyBorder="1" applyAlignment="1">
      <alignment horizontal="center" wrapText="1"/>
    </xf>
    <xf numFmtId="0" fontId="21" fillId="6" borderId="0" xfId="0" applyFont="1" applyFill="1" applyBorder="1" applyAlignment="1">
      <alignment horizontal="left" wrapText="1"/>
    </xf>
  </cellXfs>
  <cellStyles count="53">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1" builtinId="3"/>
    <cellStyle name="Comma 2" xfId="2" xr:uid="{00000000-0005-0000-0000-00001C000000}"/>
    <cellStyle name="Comma 2 2" xfId="51" xr:uid="{00000000-0005-0000-0000-00001D000000}"/>
    <cellStyle name="Comma 3" xfId="52" xr:uid="{00000000-0005-0000-0000-00001E000000}"/>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7" builtinId="8"/>
    <cellStyle name="Input" xfId="13" builtinId="20" customBuiltin="1"/>
    <cellStyle name="Linked Cell" xfId="16" builtinId="24" customBuiltin="1"/>
    <cellStyle name="Neutral" xfId="12" builtinId="28" customBuiltin="1"/>
    <cellStyle name="Normal" xfId="0" builtinId="0"/>
    <cellStyle name="Normal 2" xfId="3" xr:uid="{00000000-0005-0000-0000-00002A000000}"/>
    <cellStyle name="Normal 2 2" xfId="46" xr:uid="{00000000-0005-0000-0000-00002B000000}"/>
    <cellStyle name="Normal 3" xfId="49" xr:uid="{00000000-0005-0000-0000-00002C000000}"/>
    <cellStyle name="Normal 4" xfId="50" xr:uid="{00000000-0005-0000-0000-00002D000000}"/>
    <cellStyle name="Note" xfId="19" builtinId="10" customBuiltin="1"/>
    <cellStyle name="Output" xfId="14" builtinId="21" customBuiltin="1"/>
    <cellStyle name="Percent" xfId="48" builtinId="5"/>
    <cellStyle name="Title" xfId="5" builtinId="15" customBuiltin="1"/>
    <cellStyle name="Total" xfId="21" builtinId="25" customBuiltin="1"/>
    <cellStyle name="Vírgula 2" xfId="4" xr:uid="{00000000-0005-0000-0000-000033000000}"/>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3044825</xdr:colOff>
      <xdr:row>1</xdr:row>
      <xdr:rowOff>85725</xdr:rowOff>
    </xdr:from>
    <xdr:to>
      <xdr:col>3</xdr:col>
      <xdr:colOff>4386383</xdr:colOff>
      <xdr:row>4</xdr:row>
      <xdr:rowOff>95249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6675" y="333375"/>
          <a:ext cx="1341558" cy="752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285750</xdr:colOff>
      <xdr:row>9</xdr:row>
      <xdr:rowOff>0</xdr:rowOff>
    </xdr:from>
    <xdr:to>
      <xdr:col>6</xdr:col>
      <xdr:colOff>285750</xdr:colOff>
      <xdr:row>12</xdr:row>
      <xdr:rowOff>0</xdr:rowOff>
    </xdr:to>
    <xdr:cxnSp macro="">
      <xdr:nvCxnSpPr>
        <xdr:cNvPr id="3" name="Conector de seta reta 2">
          <a:extLst>
            <a:ext uri="{FF2B5EF4-FFF2-40B4-BE49-F238E27FC236}">
              <a16:creationId xmlns:a16="http://schemas.microsoft.com/office/drawing/2014/main" id="{00000000-0008-0000-1B00-000003000000}"/>
            </a:ext>
          </a:extLst>
        </xdr:cNvPr>
        <xdr:cNvCxnSpPr/>
      </xdr:nvCxnSpPr>
      <xdr:spPr>
        <a:xfrm>
          <a:off x="4048125" y="1524000"/>
          <a:ext cx="0" cy="752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266700</xdr:colOff>
      <xdr:row>4</xdr:row>
      <xdr:rowOff>0</xdr:rowOff>
    </xdr:from>
    <xdr:to>
      <xdr:col>6</xdr:col>
      <xdr:colOff>266700</xdr:colOff>
      <xdr:row>6</xdr:row>
      <xdr:rowOff>180975</xdr:rowOff>
    </xdr:to>
    <xdr:cxnSp macro="">
      <xdr:nvCxnSpPr>
        <xdr:cNvPr id="6" name="Conector de seta reta 21">
          <a:extLst>
            <a:ext uri="{FF2B5EF4-FFF2-40B4-BE49-F238E27FC236}">
              <a16:creationId xmlns:a16="http://schemas.microsoft.com/office/drawing/2014/main" id="{00000000-0008-0000-1B00-000006000000}"/>
            </a:ext>
          </a:extLst>
        </xdr:cNvPr>
        <xdr:cNvCxnSpPr/>
      </xdr:nvCxnSpPr>
      <xdr:spPr>
        <a:xfrm>
          <a:off x="4029075" y="5715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14</xdr:row>
      <xdr:rowOff>9525</xdr:rowOff>
    </xdr:from>
    <xdr:to>
      <xdr:col>6</xdr:col>
      <xdr:colOff>285751</xdr:colOff>
      <xdr:row>16</xdr:row>
      <xdr:rowOff>171450</xdr:rowOff>
    </xdr:to>
    <xdr:cxnSp macro="">
      <xdr:nvCxnSpPr>
        <xdr:cNvPr id="7" name="Conector de seta reta 30">
          <a:extLst>
            <a:ext uri="{FF2B5EF4-FFF2-40B4-BE49-F238E27FC236}">
              <a16:creationId xmlns:a16="http://schemas.microsoft.com/office/drawing/2014/main" id="{00000000-0008-0000-1B00-000007000000}"/>
            </a:ext>
          </a:extLst>
        </xdr:cNvPr>
        <xdr:cNvCxnSpPr/>
      </xdr:nvCxnSpPr>
      <xdr:spPr>
        <a:xfrm>
          <a:off x="4048125" y="2676525"/>
          <a:ext cx="1" cy="628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276225</xdr:colOff>
      <xdr:row>19</xdr:row>
      <xdr:rowOff>0</xdr:rowOff>
    </xdr:from>
    <xdr:to>
      <xdr:col>6</xdr:col>
      <xdr:colOff>276225</xdr:colOff>
      <xdr:row>22</xdr:row>
      <xdr:rowOff>19050</xdr:rowOff>
    </xdr:to>
    <xdr:cxnSp macro="">
      <xdr:nvCxnSpPr>
        <xdr:cNvPr id="26" name="Conector de seta reta 30">
          <a:extLst>
            <a:ext uri="{FF2B5EF4-FFF2-40B4-BE49-F238E27FC236}">
              <a16:creationId xmlns:a16="http://schemas.microsoft.com/office/drawing/2014/main" id="{00000000-0008-0000-1B00-00001A000000}"/>
            </a:ext>
          </a:extLst>
        </xdr:cNvPr>
        <xdr:cNvCxnSpPr/>
      </xdr:nvCxnSpPr>
      <xdr:spPr>
        <a:xfrm>
          <a:off x="4038600" y="3771900"/>
          <a:ext cx="0" cy="590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24</xdr:row>
      <xdr:rowOff>9525</xdr:rowOff>
    </xdr:from>
    <xdr:to>
      <xdr:col>6</xdr:col>
      <xdr:colOff>257175</xdr:colOff>
      <xdr:row>26</xdr:row>
      <xdr:rowOff>180975</xdr:rowOff>
    </xdr:to>
    <xdr:cxnSp macro="">
      <xdr:nvCxnSpPr>
        <xdr:cNvPr id="28" name="Conector de seta reta 30">
          <a:extLst>
            <a:ext uri="{FF2B5EF4-FFF2-40B4-BE49-F238E27FC236}">
              <a16:creationId xmlns:a16="http://schemas.microsoft.com/office/drawing/2014/main" id="{00000000-0008-0000-1B00-00001C000000}"/>
            </a:ext>
          </a:extLst>
        </xdr:cNvPr>
        <xdr:cNvCxnSpPr/>
      </xdr:nvCxnSpPr>
      <xdr:spPr>
        <a:xfrm>
          <a:off x="4019550" y="4648200"/>
          <a:ext cx="0" cy="552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238125</xdr:colOff>
      <xdr:row>28</xdr:row>
      <xdr:rowOff>0</xdr:rowOff>
    </xdr:from>
    <xdr:to>
      <xdr:col>6</xdr:col>
      <xdr:colOff>238125</xdr:colOff>
      <xdr:row>30</xdr:row>
      <xdr:rowOff>171450</xdr:rowOff>
    </xdr:to>
    <xdr:cxnSp macro="">
      <xdr:nvCxnSpPr>
        <xdr:cNvPr id="30" name="Conector de seta reta 30">
          <a:extLst>
            <a:ext uri="{FF2B5EF4-FFF2-40B4-BE49-F238E27FC236}">
              <a16:creationId xmlns:a16="http://schemas.microsoft.com/office/drawing/2014/main" id="{00000000-0008-0000-1B00-00001E000000}"/>
            </a:ext>
          </a:extLst>
        </xdr:cNvPr>
        <xdr:cNvCxnSpPr/>
      </xdr:nvCxnSpPr>
      <xdr:spPr>
        <a:xfrm>
          <a:off x="4000500" y="5400675"/>
          <a:ext cx="0" cy="552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238125</xdr:colOff>
      <xdr:row>32</xdr:row>
      <xdr:rowOff>19050</xdr:rowOff>
    </xdr:from>
    <xdr:to>
      <xdr:col>6</xdr:col>
      <xdr:colOff>238125</xdr:colOff>
      <xdr:row>34</xdr:row>
      <xdr:rowOff>180975</xdr:rowOff>
    </xdr:to>
    <xdr:cxnSp macro="">
      <xdr:nvCxnSpPr>
        <xdr:cNvPr id="31" name="Conector de seta reta 30">
          <a:extLst>
            <a:ext uri="{FF2B5EF4-FFF2-40B4-BE49-F238E27FC236}">
              <a16:creationId xmlns:a16="http://schemas.microsoft.com/office/drawing/2014/main" id="{00000000-0008-0000-1B00-00001F000000}"/>
            </a:ext>
          </a:extLst>
        </xdr:cNvPr>
        <xdr:cNvCxnSpPr/>
      </xdr:nvCxnSpPr>
      <xdr:spPr>
        <a:xfrm>
          <a:off x="4000500" y="5991225"/>
          <a:ext cx="0"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3219450</xdr:colOff>
      <xdr:row>2</xdr:row>
      <xdr:rowOff>151193</xdr:rowOff>
    </xdr:from>
    <xdr:ext cx="3190557" cy="50308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410075" y="551243"/>
              <a:ext cx="3190557" cy="50308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𝐶𝐻</m:t>
                    </m:r>
                    <m:r>
                      <a:rPr lang="en-US" sz="1100" b="0" i="1">
                        <a:latin typeface="Cambria Math"/>
                      </a:rPr>
                      <m:t>4 </m:t>
                    </m:r>
                    <m:r>
                      <a:rPr lang="en-US" sz="1100" b="0" i="1">
                        <a:latin typeface="Cambria Math"/>
                      </a:rPr>
                      <m:t>𝐸𝑚𝑖𝑠𝑠𝑖𝑜𝑛𝑠</m:t>
                    </m:r>
                    <m:r>
                      <a:rPr lang="en-US" sz="1100" i="1">
                        <a:latin typeface="Cambria Math"/>
                      </a:rPr>
                      <m:t>=</m:t>
                    </m:r>
                    <m:nary>
                      <m:naryPr>
                        <m:chr m:val="∑"/>
                        <m:supHide m:val="on"/>
                        <m:ctrlPr>
                          <a:rPr lang="en-US" sz="1100" i="1">
                            <a:latin typeface="Cambria Math" panose="02040503050406030204" pitchFamily="18" charset="0"/>
                          </a:rPr>
                        </m:ctrlPr>
                      </m:naryPr>
                      <m:sub>
                        <m:r>
                          <m:rPr>
                            <m:brk m:alnAt="23"/>
                          </m:rPr>
                          <a:rPr lang="en-US" sz="1100" b="0" i="1">
                            <a:latin typeface="Cambria Math"/>
                          </a:rPr>
                          <m:t>𝑖</m:t>
                        </m:r>
                      </m:sub>
                      <m:sup/>
                      <m:e>
                        <m:d>
                          <m:dPr>
                            <m:ctrlPr>
                              <a:rPr lang="en-US" sz="1100" i="1">
                                <a:latin typeface="Cambria Math" panose="02040503050406030204" pitchFamily="18" charset="0"/>
                              </a:rPr>
                            </m:ctrlPr>
                          </m:dPr>
                          <m:e>
                            <m:r>
                              <a:rPr lang="en-US" sz="1100" b="0" i="1">
                                <a:latin typeface="Cambria Math"/>
                              </a:rPr>
                              <m:t>𝑇𝑂𝑊</m:t>
                            </m:r>
                            <m:r>
                              <a:rPr lang="en-US" sz="1100" b="0" i="1" baseline="-25000">
                                <a:latin typeface="Cambria Math"/>
                              </a:rPr>
                              <m:t>𝑖</m:t>
                            </m:r>
                            <m:r>
                              <a:rPr lang="en-US" sz="1100" b="0" i="1">
                                <a:latin typeface="Cambria Math"/>
                              </a:rPr>
                              <m:t> −</m:t>
                            </m:r>
                            <m:r>
                              <a:rPr lang="en-US" sz="1100" b="0" i="1">
                                <a:latin typeface="Cambria Math"/>
                              </a:rPr>
                              <m:t>𝑆𝑖</m:t>
                            </m:r>
                          </m:e>
                        </m:d>
                        <m:r>
                          <a:rPr lang="en-US" sz="1100" b="0" i="1">
                            <a:latin typeface="Cambria Math"/>
                          </a:rPr>
                          <m:t>𝐸𝐹</m:t>
                        </m:r>
                        <m:r>
                          <a:rPr lang="en-US" sz="1100" b="0" i="1" baseline="-25000">
                            <a:latin typeface="Cambria Math"/>
                          </a:rPr>
                          <m:t>𝑖</m:t>
                        </m:r>
                        <m:r>
                          <a:rPr lang="en-US" sz="1100" b="0" i="1">
                            <a:latin typeface="Cambria Math"/>
                          </a:rPr>
                          <m:t> −</m:t>
                        </m:r>
                        <m:r>
                          <a:rPr lang="en-US" sz="1100" b="0" i="1">
                            <a:latin typeface="Cambria Math"/>
                          </a:rPr>
                          <m:t>𝑅𝑖</m:t>
                        </m:r>
                      </m:e>
                    </m:nary>
                  </m:oMath>
                </m:oMathPara>
              </a14:m>
              <a:endParaRPr lang="en-US" sz="1100"/>
            </a:p>
          </xdr:txBody>
        </xdr:sp>
      </mc:Choice>
      <mc:Fallback xmlns="">
        <xdr:sp macro="" textlink="">
          <xdr:nvSpPr>
            <xdr:cNvPr id="2" name="TextBox 1">
              <a:extLst>
                <a:ext uri="{FF2B5EF4-FFF2-40B4-BE49-F238E27FC236}">
                  <a16:creationId xmlns="" xmlns:a16="http://schemas.microsoft.com/office/drawing/2014/main" xmlns:a14="http://schemas.microsoft.com/office/drawing/2010/main" id="{00000000-0008-0000-1100-000002000000}"/>
                </a:ext>
              </a:extLst>
            </xdr:cNvPr>
            <xdr:cNvSpPr txBox="1"/>
          </xdr:nvSpPr>
          <xdr:spPr>
            <a:xfrm>
              <a:off x="4410075" y="551243"/>
              <a:ext cx="3190557" cy="50308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r>
                <a:rPr lang="en-US" sz="1100" b="0" i="0">
                  <a:latin typeface="Cambria Math"/>
                </a:rPr>
                <a:t>𝐶𝐻4 𝐸𝑚𝑖𝑠𝑠𝑖𝑜𝑛𝑠</a:t>
              </a:r>
              <a:r>
                <a:rPr lang="en-US" sz="1100" i="0">
                  <a:latin typeface="Cambria Math"/>
                </a:rPr>
                <a:t>=∑</a:t>
              </a:r>
              <a:r>
                <a:rPr lang="en-US" sz="1100" b="0" i="0">
                  <a:latin typeface="Cambria Math"/>
                </a:rPr>
                <a:t>_𝑖▒〖(𝑇𝑂𝑊</a:t>
              </a:r>
              <a:r>
                <a:rPr lang="en-US" sz="1100" b="0" i="0" baseline="-25000">
                  <a:latin typeface="Cambria Math"/>
                </a:rPr>
                <a:t>𝑖</a:t>
              </a:r>
              <a:r>
                <a:rPr lang="en-US" sz="1100" b="0" i="0">
                  <a:latin typeface="Cambria Math"/>
                </a:rPr>
                <a:t> −𝑆𝑖)𝐸𝐹</a:t>
              </a:r>
              <a:r>
                <a:rPr lang="en-US" sz="1100" b="0" i="0" baseline="-25000">
                  <a:latin typeface="Cambria Math"/>
                </a:rPr>
                <a:t>𝑖</a:t>
              </a:r>
              <a:r>
                <a:rPr lang="en-US" sz="1100" b="0" i="0">
                  <a:latin typeface="Cambria Math"/>
                </a:rPr>
                <a:t> −𝑅𝑖〗</a:t>
              </a:r>
              <a:endParaRPr lang="en-US" sz="1100"/>
            </a:p>
          </xdr:txBody>
        </xdr:sp>
      </mc:Fallback>
    </mc:AlternateContent>
    <xdr:clientData/>
  </xdr:oneCellAnchor>
  <xdr:oneCellAnchor>
    <xdr:from>
      <xdr:col>2</xdr:col>
      <xdr:colOff>3162300</xdr:colOff>
      <xdr:row>12</xdr:row>
      <xdr:rowOff>171450</xdr:rowOff>
    </xdr:from>
    <xdr:ext cx="3190557" cy="26456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4352925" y="4000500"/>
              <a:ext cx="3190557" cy="26456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𝑇𝑂𝑊𝑖</m:t>
                    </m:r>
                    <m:r>
                      <a:rPr lang="en-US" sz="1100" i="1">
                        <a:latin typeface="Cambria Math"/>
                      </a:rPr>
                      <m:t>=</m:t>
                    </m:r>
                    <m:r>
                      <a:rPr lang="en-US" sz="1100" b="0" i="1">
                        <a:latin typeface="Cambria Math"/>
                      </a:rPr>
                      <m:t>𝑃</m:t>
                    </m:r>
                    <m:r>
                      <a:rPr lang="en-US" sz="1100" b="0" i="1" baseline="-25000">
                        <a:latin typeface="Cambria Math"/>
                      </a:rPr>
                      <m:t>𝑖</m:t>
                    </m:r>
                    <m:r>
                      <a:rPr lang="en-US" sz="1100" b="0" i="1">
                        <a:latin typeface="Cambria Math"/>
                      </a:rPr>
                      <m:t>∗</m:t>
                    </m:r>
                    <m:r>
                      <a:rPr lang="en-US" sz="1100" b="0" i="1">
                        <a:latin typeface="Cambria Math"/>
                      </a:rPr>
                      <m:t>𝑊𝑖</m:t>
                    </m:r>
                    <m:r>
                      <a:rPr lang="en-US" sz="1100" b="0" i="1">
                        <a:latin typeface="Cambria Math"/>
                      </a:rPr>
                      <m:t>∗</m:t>
                    </m:r>
                    <m:r>
                      <a:rPr lang="en-US" sz="1100" b="0" i="1">
                        <a:latin typeface="Cambria Math"/>
                      </a:rPr>
                      <m:t>𝐶𝑂𝐷𝑖</m:t>
                    </m:r>
                  </m:oMath>
                </m:oMathPara>
              </a14:m>
              <a:endParaRPr lang="en-US" sz="1100" baseline="-25000"/>
            </a:p>
          </xdr:txBody>
        </xdr:sp>
      </mc:Choice>
      <mc:Fallback xmlns="">
        <xdr:sp macro="" textlink="">
          <xdr:nvSpPr>
            <xdr:cNvPr id="3" name="TextBox 2">
              <a:extLst>
                <a:ext uri="{FF2B5EF4-FFF2-40B4-BE49-F238E27FC236}">
                  <a16:creationId xmlns="" xmlns:a16="http://schemas.microsoft.com/office/drawing/2014/main" xmlns:a14="http://schemas.microsoft.com/office/drawing/2010/main" id="{00000000-0008-0000-1100-000003000000}"/>
                </a:ext>
              </a:extLst>
            </xdr:cNvPr>
            <xdr:cNvSpPr txBox="1"/>
          </xdr:nvSpPr>
          <xdr:spPr>
            <a:xfrm>
              <a:off x="4352925" y="4000500"/>
              <a:ext cx="3190557" cy="26456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r>
                <a:rPr lang="en-US" sz="1100" b="0" i="0">
                  <a:latin typeface="Cambria Math"/>
                </a:rPr>
                <a:t>𝑇𝑂𝑊𝑖</a:t>
              </a:r>
              <a:r>
                <a:rPr lang="en-US" sz="1100" i="0">
                  <a:latin typeface="Cambria Math"/>
                </a:rPr>
                <a:t>=</a:t>
              </a:r>
              <a:r>
                <a:rPr lang="en-US" sz="1100" b="0" i="0">
                  <a:latin typeface="Cambria Math"/>
                </a:rPr>
                <a:t>𝑃</a:t>
              </a:r>
              <a:r>
                <a:rPr lang="en-US" sz="1100" b="0" i="0" baseline="-25000">
                  <a:latin typeface="Cambria Math"/>
                </a:rPr>
                <a:t>𝑖</a:t>
              </a:r>
              <a:r>
                <a:rPr lang="en-US" sz="1100" b="0" i="0">
                  <a:latin typeface="Cambria Math"/>
                </a:rPr>
                <a:t>∗𝑊𝑖∗𝐶𝑂𝐷𝑖</a:t>
              </a:r>
              <a:endParaRPr lang="en-US" sz="1100" baseline="-25000"/>
            </a:p>
          </xdr:txBody>
        </xdr:sp>
      </mc:Fallback>
    </mc:AlternateContent>
    <xdr:clientData/>
  </xdr:oneCellAnchor>
  <xdr:oneCellAnchor>
    <xdr:from>
      <xdr:col>2</xdr:col>
      <xdr:colOff>3190875</xdr:colOff>
      <xdr:row>22</xdr:row>
      <xdr:rowOff>19050</xdr:rowOff>
    </xdr:from>
    <xdr:ext cx="3190557" cy="26456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4381500" y="12582525"/>
              <a:ext cx="3190557" cy="26456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𝐸𝐹</m:t>
                    </m:r>
                    <m:r>
                      <a:rPr lang="en-US" sz="1100" b="0" i="1" baseline="-25000">
                        <a:latin typeface="Cambria Math"/>
                      </a:rPr>
                      <m:t>𝑖</m:t>
                    </m:r>
                    <m:r>
                      <a:rPr lang="en-US" sz="1100" i="1">
                        <a:latin typeface="Cambria Math"/>
                      </a:rPr>
                      <m:t>=</m:t>
                    </m:r>
                    <m:r>
                      <a:rPr lang="en-US" sz="1100" b="0" i="1">
                        <a:latin typeface="Cambria Math"/>
                      </a:rPr>
                      <m:t>𝐵</m:t>
                    </m:r>
                    <m:r>
                      <a:rPr lang="en-US" sz="1100" b="0" i="1" baseline="-25000">
                        <a:latin typeface="Cambria Math"/>
                      </a:rPr>
                      <m:t>𝑜</m:t>
                    </m:r>
                    <m:r>
                      <a:rPr lang="en-US" sz="1100" b="0" i="1">
                        <a:latin typeface="Cambria Math"/>
                      </a:rPr>
                      <m:t>∗</m:t>
                    </m:r>
                    <m:r>
                      <a:rPr lang="en-US" sz="1100" b="0" i="1">
                        <a:latin typeface="Cambria Math"/>
                      </a:rPr>
                      <m:t>𝑀𝐶𝐹𝑗</m:t>
                    </m:r>
                  </m:oMath>
                </m:oMathPara>
              </a14:m>
              <a:endParaRPr lang="en-US" sz="1100" baseline="-25000"/>
            </a:p>
          </xdr:txBody>
        </xdr:sp>
      </mc:Choice>
      <mc:Fallback xmlns="">
        <xdr:sp macro="" textlink="">
          <xdr:nvSpPr>
            <xdr:cNvPr id="4" name="TextBox 3">
              <a:extLst>
                <a:ext uri="{FF2B5EF4-FFF2-40B4-BE49-F238E27FC236}">
                  <a16:creationId xmlns="" xmlns:a16="http://schemas.microsoft.com/office/drawing/2014/main" xmlns:a14="http://schemas.microsoft.com/office/drawing/2010/main" id="{00000000-0008-0000-1100-000004000000}"/>
                </a:ext>
              </a:extLst>
            </xdr:cNvPr>
            <xdr:cNvSpPr txBox="1"/>
          </xdr:nvSpPr>
          <xdr:spPr>
            <a:xfrm>
              <a:off x="4381500" y="12582525"/>
              <a:ext cx="3190557" cy="26456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r>
                <a:rPr lang="en-US" sz="1100" b="0" i="0">
                  <a:latin typeface="Cambria Math"/>
                </a:rPr>
                <a:t>𝐸𝐹</a:t>
              </a:r>
              <a:r>
                <a:rPr lang="en-US" sz="1100" b="0" i="0" baseline="-25000">
                  <a:latin typeface="Cambria Math"/>
                </a:rPr>
                <a:t>𝑖</a:t>
              </a:r>
              <a:r>
                <a:rPr lang="en-US" sz="1100" i="0">
                  <a:latin typeface="Cambria Math"/>
                </a:rPr>
                <a:t>=</a:t>
              </a:r>
              <a:r>
                <a:rPr lang="en-US" sz="1100" b="0" i="0">
                  <a:latin typeface="Cambria Math"/>
                </a:rPr>
                <a:t>𝐵</a:t>
              </a:r>
              <a:r>
                <a:rPr lang="en-US" sz="1100" b="0" i="0" baseline="-25000">
                  <a:latin typeface="Cambria Math"/>
                </a:rPr>
                <a:t>𝑜</a:t>
              </a:r>
              <a:r>
                <a:rPr lang="en-US" sz="1100" b="0" i="0">
                  <a:latin typeface="Cambria Math"/>
                </a:rPr>
                <a:t>∗𝑀𝐶𝐹𝑗</a:t>
              </a:r>
              <a:endParaRPr lang="en-US" sz="1100" baseline="-250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9900/2&#186;%20Levantamento/Quadros/98-99/4&#186;%20Levantamento/SERIS/EVOLUCA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AME04\00-01\SAFRA\99-00\Safras\DEPAG\DIVAS\SF9798\3levant\SERIS\EVOLUCAO.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9900/2&#186;%20Levantamento/Quadros/98-99/4&#186;%20Levantamento/S9596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REB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REBR"/>
      <sheetName val="EVPRDBR"/>
      <sheetName val="EVPTVBR"/>
      <sheetName val="EVARECS"/>
      <sheetName val="EVPRDCS"/>
      <sheetName val="EVPTVCS"/>
      <sheetName val="EVARES"/>
      <sheetName val="EVPRDS"/>
      <sheetName val="EVPTVS"/>
      <sheetName val="EVARESD"/>
      <sheetName val="EVPRDSD"/>
      <sheetName val="EVPTVSD"/>
      <sheetName val="EVARECO"/>
      <sheetName val="EVPRDCO"/>
      <sheetName val="EVPTVCO"/>
      <sheetName val="EVARENE"/>
      <sheetName val="EVPRDNE"/>
      <sheetName val="EVPTVNE"/>
      <sheetName val="EVARENO"/>
      <sheetName val="EVPRDNO"/>
      <sheetName val="EVPTVNO"/>
      <sheetName val="EVARENN"/>
      <sheetName val="EVPRDNN"/>
      <sheetName val="EVPTVNN"/>
      <sheetName val="EVAREDF"/>
      <sheetName val="EVPRDDF"/>
      <sheetName val="EVPTVDF"/>
      <sheetName val="EVAREGO"/>
      <sheetName val="EVPRDGO"/>
      <sheetName val="EVPTVGO"/>
      <sheetName val="EVAREMT"/>
      <sheetName val="EVPRDMT"/>
      <sheetName val="EVPTVMT"/>
      <sheetName val="EVAREMS"/>
      <sheetName val="EVPRDMS"/>
      <sheetName val="EVPTVMS"/>
      <sheetName val="EVAREPR"/>
      <sheetName val="EVPRDPR"/>
      <sheetName val="EVPTVPR"/>
      <sheetName val="EVARERS"/>
      <sheetName val="EVPRDRS"/>
      <sheetName val="EVPTVRS"/>
      <sheetName val="EVARESC"/>
      <sheetName val="EVPRDSC"/>
      <sheetName val="EVPTVSC"/>
      <sheetName val="EVARESP"/>
      <sheetName val="EVPRDSP"/>
      <sheetName val="EVPTVSP"/>
      <sheetName val="EVAREMG"/>
      <sheetName val="EVPRDMG"/>
      <sheetName val="EVPTVMG"/>
      <sheetName val="EVARERJ"/>
      <sheetName val="EVPRDRJ"/>
      <sheetName val="EVPTVRJ"/>
      <sheetName val="EVAREES"/>
      <sheetName val="EVPRDES"/>
      <sheetName val="EVPTVES"/>
      <sheetName val="EVAREBN"/>
      <sheetName val="EVPRDBN"/>
      <sheetName val="EVPTVBN"/>
      <sheetName val="EVAREBS"/>
      <sheetName val="EVPRDBS"/>
      <sheetName val="EVPTVBS"/>
      <sheetName val="EVAREBA"/>
      <sheetName val="EVPRDBA"/>
      <sheetName val="EVPTVBA"/>
      <sheetName val="EVAREMA"/>
      <sheetName val="EVPRDMA"/>
      <sheetName val="EVPTVMA"/>
      <sheetName val="EVAREPI"/>
      <sheetName val="EVPRDPI"/>
      <sheetName val="EVPTVPI"/>
      <sheetName val="EVARECE"/>
      <sheetName val="EVPRDCE"/>
      <sheetName val="EVPTVCE"/>
      <sheetName val="EVARERN"/>
      <sheetName val="EVPRDRN"/>
      <sheetName val="EVPTVRN"/>
      <sheetName val="EVAREPB"/>
      <sheetName val="EVPRDPB"/>
      <sheetName val="EVPTVPB"/>
      <sheetName val="EVAREPE"/>
      <sheetName val="EVPRDPE"/>
      <sheetName val="EVPTVPE"/>
      <sheetName val="EVAREAL"/>
      <sheetName val="EVPRDAL"/>
      <sheetName val="EVPTVAL"/>
      <sheetName val="EVARESE"/>
      <sheetName val="EVPRDSE"/>
      <sheetName val="EVPTVSE"/>
      <sheetName val="EVARERR"/>
      <sheetName val="EVPRDRR"/>
      <sheetName val="EVPTVRR"/>
      <sheetName val="EVARERO"/>
      <sheetName val="EVPRDRO"/>
      <sheetName val="EVPTVRO"/>
      <sheetName val="EVAREAC"/>
      <sheetName val="EVPRDAC"/>
      <sheetName val="EVPTVAC"/>
      <sheetName val="EVAREAM"/>
      <sheetName val="EVPRDAM"/>
      <sheetName val="EVPTVAM"/>
      <sheetName val="EVAREPA"/>
      <sheetName val="EVPRDPA"/>
      <sheetName val="EVPTVPA"/>
      <sheetName val="EVARETO"/>
      <sheetName val="EVPRDTO"/>
      <sheetName val="EVPTV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HO1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ghgplatform-indi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rubberboard.org.in/rbfilereader?fileid=360" TargetMode="External"/><Relationship Id="rId1" Type="http://schemas.openxmlformats.org/officeDocument/2006/relationships/hyperlink" Target="http://www.rubberboard.org.in/rbfilereader?fileid=189"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fert.nic.in/sites/default/files/Annual-Report-2004-2005-english.pdf" TargetMode="External"/><Relationship Id="rId2" Type="http://schemas.openxmlformats.org/officeDocument/2006/relationships/hyperlink" Target="http://fert.nic.in/sites/default/files/Annual-Report-2006-2007-english.pdf" TargetMode="External"/><Relationship Id="rId1" Type="http://schemas.openxmlformats.org/officeDocument/2006/relationships/hyperlink" Target="http://fert.nic.in/sites/default/files/Annual-Report-2008-2009-english.pdf" TargetMode="External"/><Relationship Id="rId6" Type="http://schemas.openxmlformats.org/officeDocument/2006/relationships/printerSettings" Target="../printerSettings/printerSettings7.bin"/><Relationship Id="rId5" Type="http://schemas.openxmlformats.org/officeDocument/2006/relationships/hyperlink" Target="http://www.fert.nic.in/sites/default/files/fertilizer%20web.pdf" TargetMode="External"/><Relationship Id="rId4" Type="http://schemas.openxmlformats.org/officeDocument/2006/relationships/hyperlink" Target="http://www.fert.nic.in/sites/default/files/fertilizer%20web.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7"/>
  <sheetViews>
    <sheetView topLeftCell="C10" zoomScale="70" zoomScaleNormal="70" workbookViewId="0">
      <selection activeCell="E9" sqref="E9"/>
    </sheetView>
  </sheetViews>
  <sheetFormatPr defaultColWidth="11.44140625" defaultRowHeight="19.2" x14ac:dyDescent="0.35"/>
  <cols>
    <col min="1" max="2" width="11.44140625" style="123" hidden="1" customWidth="1"/>
    <col min="3" max="3" width="27.6640625" style="123" customWidth="1"/>
    <col min="4" max="4" width="122" style="123" customWidth="1"/>
    <col min="5" max="5" width="44" style="123" customWidth="1"/>
    <col min="6" max="16384" width="11.44140625" style="123"/>
  </cols>
  <sheetData>
    <row r="1" spans="1:33" x14ac:dyDescent="0.35">
      <c r="A1" s="122"/>
      <c r="B1" s="122"/>
      <c r="C1" s="122"/>
      <c r="D1" s="122"/>
      <c r="E1" s="122"/>
      <c r="F1" s="122"/>
      <c r="G1" s="122"/>
      <c r="H1" s="122"/>
      <c r="I1" s="122"/>
      <c r="J1" s="122"/>
      <c r="K1" s="122"/>
      <c r="L1" s="122"/>
      <c r="M1" s="122"/>
      <c r="N1" s="122"/>
      <c r="O1" s="122"/>
      <c r="P1" s="122"/>
      <c r="Q1" s="122"/>
      <c r="R1" s="122"/>
      <c r="S1" s="122"/>
      <c r="T1" s="122"/>
      <c r="U1" s="122"/>
    </row>
    <row r="2" spans="1:33" x14ac:dyDescent="0.35">
      <c r="A2" s="122"/>
      <c r="B2" s="122"/>
      <c r="C2" s="122"/>
      <c r="D2" s="122"/>
      <c r="E2" s="122"/>
      <c r="F2" s="122"/>
      <c r="G2" s="122"/>
      <c r="H2" s="122"/>
      <c r="I2" s="122"/>
      <c r="J2" s="122"/>
      <c r="K2" s="122"/>
      <c r="L2" s="122"/>
      <c r="M2" s="122"/>
      <c r="N2" s="122"/>
      <c r="O2" s="122"/>
      <c r="P2" s="122"/>
      <c r="Q2" s="122"/>
      <c r="R2" s="122"/>
      <c r="S2" s="122"/>
      <c r="T2" s="122"/>
      <c r="U2" s="122"/>
    </row>
    <row r="3" spans="1:33" x14ac:dyDescent="0.35">
      <c r="A3" s="122"/>
      <c r="B3" s="122"/>
      <c r="C3" s="122"/>
      <c r="D3" s="122"/>
      <c r="E3" s="122"/>
      <c r="F3" s="122"/>
      <c r="G3" s="122"/>
      <c r="H3" s="122"/>
      <c r="I3" s="122"/>
      <c r="J3" s="122"/>
      <c r="K3" s="122"/>
      <c r="L3" s="122"/>
      <c r="M3" s="122"/>
      <c r="N3" s="122"/>
      <c r="O3" s="122"/>
      <c r="P3" s="122"/>
      <c r="Q3" s="122"/>
      <c r="R3" s="122"/>
      <c r="S3" s="122"/>
      <c r="T3" s="122"/>
      <c r="U3" s="122"/>
    </row>
    <row r="4" spans="1:33" x14ac:dyDescent="0.35">
      <c r="A4" s="122"/>
      <c r="B4" s="122"/>
      <c r="C4" s="122"/>
      <c r="D4" s="122"/>
      <c r="E4" s="122"/>
      <c r="F4" s="122"/>
      <c r="G4" s="122"/>
      <c r="H4" s="122"/>
      <c r="I4" s="122"/>
      <c r="J4" s="122"/>
      <c r="K4" s="122"/>
      <c r="L4" s="122"/>
      <c r="M4" s="122"/>
      <c r="N4" s="122"/>
      <c r="O4" s="122"/>
      <c r="P4" s="122"/>
      <c r="Q4" s="122"/>
      <c r="R4" s="122"/>
      <c r="S4" s="122"/>
      <c r="T4" s="122"/>
      <c r="U4" s="122"/>
    </row>
    <row r="5" spans="1:33" ht="19.8" thickBot="1" x14ac:dyDescent="0.4">
      <c r="A5" s="122"/>
      <c r="B5" s="122"/>
      <c r="C5" s="124"/>
      <c r="D5" s="124"/>
      <c r="E5" s="124"/>
      <c r="F5" s="124"/>
      <c r="G5" s="124"/>
      <c r="H5" s="124"/>
      <c r="I5" s="124"/>
      <c r="J5" s="124"/>
      <c r="K5" s="124"/>
      <c r="L5" s="124"/>
      <c r="M5" s="124"/>
      <c r="N5" s="124"/>
      <c r="O5" s="124"/>
      <c r="P5" s="124"/>
      <c r="Q5" s="124"/>
      <c r="R5" s="124"/>
      <c r="S5" s="124"/>
      <c r="T5" s="124"/>
      <c r="U5" s="124"/>
    </row>
    <row r="6" spans="1:33" ht="19.8" thickBot="1" x14ac:dyDescent="0.4">
      <c r="A6" s="122"/>
      <c r="B6" s="125"/>
      <c r="C6" s="126" t="s">
        <v>108</v>
      </c>
      <c r="D6" s="127" t="s">
        <v>109</v>
      </c>
      <c r="E6" s="128"/>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row>
    <row r="7" spans="1:33" x14ac:dyDescent="0.35">
      <c r="A7" s="122"/>
      <c r="B7" s="125"/>
      <c r="C7" s="129" t="s">
        <v>110</v>
      </c>
      <c r="D7" s="394"/>
      <c r="E7" s="128"/>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row>
    <row r="8" spans="1:33" x14ac:dyDescent="0.35">
      <c r="A8" s="122"/>
      <c r="B8" s="125"/>
      <c r="C8" s="130" t="s">
        <v>111</v>
      </c>
      <c r="D8" s="131" t="s">
        <v>949</v>
      </c>
      <c r="E8" s="128"/>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row>
    <row r="9" spans="1:33" ht="48" customHeight="1" x14ac:dyDescent="0.35">
      <c r="A9" s="122"/>
      <c r="B9" s="125"/>
      <c r="C9" s="132" t="s">
        <v>112</v>
      </c>
      <c r="D9" s="131" t="s">
        <v>836</v>
      </c>
      <c r="E9" s="128"/>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1:33" ht="43.5" customHeight="1" x14ac:dyDescent="0.35">
      <c r="A10" s="122"/>
      <c r="B10" s="125"/>
      <c r="C10" s="132" t="s">
        <v>113</v>
      </c>
      <c r="D10" s="133" t="s">
        <v>843</v>
      </c>
      <c r="E10" s="128"/>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row>
    <row r="11" spans="1:33" ht="153.6" x14ac:dyDescent="0.35">
      <c r="A11" s="122"/>
      <c r="B11" s="125"/>
      <c r="C11" s="132" t="s">
        <v>114</v>
      </c>
      <c r="D11" s="133" t="s">
        <v>952</v>
      </c>
      <c r="E11" s="128"/>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1:33" ht="120" customHeight="1" x14ac:dyDescent="0.35">
      <c r="A12" s="122"/>
      <c r="B12" s="125"/>
      <c r="C12" s="134" t="s">
        <v>115</v>
      </c>
      <c r="D12" s="135" t="s">
        <v>951</v>
      </c>
      <c r="E12" s="128"/>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row>
    <row r="13" spans="1:33" x14ac:dyDescent="0.35">
      <c r="A13" s="122"/>
      <c r="B13" s="125"/>
      <c r="C13" s="134" t="s">
        <v>116</v>
      </c>
      <c r="D13" s="131" t="s">
        <v>131</v>
      </c>
      <c r="E13" s="128"/>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row>
    <row r="14" spans="1:33" x14ac:dyDescent="0.35">
      <c r="A14" s="122"/>
      <c r="B14" s="125"/>
      <c r="C14" s="134" t="s">
        <v>117</v>
      </c>
      <c r="D14" s="390" t="s">
        <v>837</v>
      </c>
      <c r="E14" s="128"/>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row>
    <row r="15" spans="1:33" ht="181.5" customHeight="1" x14ac:dyDescent="0.35">
      <c r="A15" s="122"/>
      <c r="B15" s="125"/>
      <c r="C15" s="132" t="s">
        <v>118</v>
      </c>
      <c r="D15" s="136" t="s">
        <v>119</v>
      </c>
      <c r="E15" s="128"/>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row>
    <row r="16" spans="1:33" ht="126.75" customHeight="1" x14ac:dyDescent="0.35">
      <c r="A16" s="122"/>
      <c r="B16" s="125"/>
      <c r="C16" s="134" t="s">
        <v>120</v>
      </c>
      <c r="D16" s="391"/>
      <c r="E16" s="37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row>
    <row r="17" spans="1:33" ht="165.75" customHeight="1" thickBot="1" x14ac:dyDescent="0.4">
      <c r="A17" s="122"/>
      <c r="B17" s="125"/>
      <c r="C17" s="137" t="s">
        <v>121</v>
      </c>
      <c r="D17" s="138" t="s">
        <v>122</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row>
    <row r="18" spans="1:33" x14ac:dyDescent="0.35">
      <c r="A18" s="122"/>
      <c r="B18" s="125"/>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row>
    <row r="19" spans="1:33" x14ac:dyDescent="0.35">
      <c r="A19" s="122"/>
      <c r="B19" s="125"/>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row>
    <row r="20" spans="1:33" x14ac:dyDescent="0.35">
      <c r="A20" s="122"/>
      <c r="B20" s="125"/>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row>
    <row r="21" spans="1:33" x14ac:dyDescent="0.35">
      <c r="A21" s="122"/>
      <c r="B21" s="125"/>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row>
    <row r="22" spans="1:33" x14ac:dyDescent="0.35">
      <c r="A22" s="122"/>
      <c r="B22" s="125"/>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row>
    <row r="23" spans="1:33" x14ac:dyDescent="0.35">
      <c r="A23" s="122"/>
      <c r="B23" s="125"/>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row>
    <row r="24" spans="1:33" x14ac:dyDescent="0.35">
      <c r="A24" s="122"/>
      <c r="B24" s="125"/>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row>
    <row r="25" spans="1:33" x14ac:dyDescent="0.35">
      <c r="A25" s="122"/>
      <c r="B25" s="125"/>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row>
    <row r="26" spans="1:33" x14ac:dyDescent="0.35">
      <c r="A26" s="122"/>
      <c r="B26" s="125"/>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row>
    <row r="27" spans="1:33" x14ac:dyDescent="0.35">
      <c r="A27" s="122"/>
      <c r="B27" s="125"/>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row>
    <row r="28" spans="1:33" x14ac:dyDescent="0.35">
      <c r="A28" s="122"/>
      <c r="B28" s="125"/>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row>
    <row r="29" spans="1:33" x14ac:dyDescent="0.35">
      <c r="A29" s="122"/>
      <c r="B29" s="125"/>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row>
    <row r="30" spans="1:33" x14ac:dyDescent="0.35">
      <c r="A30" s="122"/>
      <c r="B30" s="125"/>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row>
    <row r="31" spans="1:33" x14ac:dyDescent="0.35">
      <c r="A31" s="122"/>
      <c r="B31" s="125"/>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row>
    <row r="32" spans="1:33" x14ac:dyDescent="0.35">
      <c r="A32" s="122"/>
      <c r="B32" s="125"/>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row>
    <row r="33" spans="1:33" x14ac:dyDescent="0.35">
      <c r="A33" s="122"/>
      <c r="B33" s="125"/>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row>
    <row r="34" spans="1:33" x14ac:dyDescent="0.35">
      <c r="A34" s="122"/>
      <c r="B34" s="125"/>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row>
    <row r="35" spans="1:33" x14ac:dyDescent="0.35">
      <c r="A35" s="122"/>
      <c r="B35" s="125"/>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row>
    <row r="36" spans="1:33" x14ac:dyDescent="0.35">
      <c r="A36" s="122"/>
      <c r="B36" s="125"/>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row>
    <row r="37" spans="1:33" x14ac:dyDescent="0.35">
      <c r="A37" s="122"/>
      <c r="B37" s="125"/>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row>
    <row r="38" spans="1:33" x14ac:dyDescent="0.35">
      <c r="A38" s="122"/>
      <c r="B38" s="125"/>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row>
    <row r="39" spans="1:33" x14ac:dyDescent="0.35">
      <c r="A39" s="122"/>
      <c r="B39" s="125"/>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row>
    <row r="40" spans="1:33" x14ac:dyDescent="0.35">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row>
    <row r="41" spans="1:33" x14ac:dyDescent="0.35">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row>
    <row r="42" spans="1:33" x14ac:dyDescent="0.35">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row>
    <row r="43" spans="1:33" x14ac:dyDescent="0.35">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row>
    <row r="44" spans="1:33" x14ac:dyDescent="0.35">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row>
    <row r="45" spans="1:33" x14ac:dyDescent="0.35">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row>
    <row r="46" spans="1:33" x14ac:dyDescent="0.35">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row>
    <row r="47" spans="1:33" x14ac:dyDescent="0.35">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row>
    <row r="48" spans="1:33" x14ac:dyDescent="0.35">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row>
    <row r="49" spans="3:33" x14ac:dyDescent="0.35">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row>
    <row r="50" spans="3:33" x14ac:dyDescent="0.35">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row>
    <row r="51" spans="3:33" x14ac:dyDescent="0.35">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row>
    <row r="52" spans="3:33" x14ac:dyDescent="0.35">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row>
    <row r="53" spans="3:33" x14ac:dyDescent="0.35">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row>
    <row r="54" spans="3:33" x14ac:dyDescent="0.35">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row>
    <row r="55" spans="3:33" x14ac:dyDescent="0.35">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row>
    <row r="56" spans="3:33" x14ac:dyDescent="0.35">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row>
    <row r="57" spans="3:33" x14ac:dyDescent="0.35">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row>
    <row r="58" spans="3:33" x14ac:dyDescent="0.35">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row>
    <row r="59" spans="3:33" x14ac:dyDescent="0.35">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row>
    <row r="60" spans="3:33" x14ac:dyDescent="0.35">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row>
    <row r="61" spans="3:33" x14ac:dyDescent="0.35">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row>
    <row r="62" spans="3:33" x14ac:dyDescent="0.35">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row>
    <row r="63" spans="3:33" x14ac:dyDescent="0.35">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row>
    <row r="64" spans="3:33" x14ac:dyDescent="0.35">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row>
    <row r="65" spans="3:33" x14ac:dyDescent="0.35">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row>
    <row r="66" spans="3:33" x14ac:dyDescent="0.35">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row>
    <row r="67" spans="3:33" x14ac:dyDescent="0.35">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row>
    <row r="68" spans="3:33" x14ac:dyDescent="0.35">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row>
    <row r="69" spans="3:33" x14ac:dyDescent="0.35">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row>
    <row r="70" spans="3:33" x14ac:dyDescent="0.35">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row>
    <row r="71" spans="3:33" x14ac:dyDescent="0.35">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row>
    <row r="72" spans="3:33" x14ac:dyDescent="0.35">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row>
    <row r="73" spans="3:33" x14ac:dyDescent="0.35">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row>
    <row r="74" spans="3:33" x14ac:dyDescent="0.35">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row>
    <row r="75" spans="3:33" x14ac:dyDescent="0.35">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row>
    <row r="76" spans="3:33" x14ac:dyDescent="0.35">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row>
    <row r="77" spans="3:33" x14ac:dyDescent="0.35">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row>
    <row r="78" spans="3:33" x14ac:dyDescent="0.35">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row>
    <row r="79" spans="3:33" x14ac:dyDescent="0.35">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row>
    <row r="80" spans="3:33" x14ac:dyDescent="0.35">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row>
    <row r="81" spans="3:33" x14ac:dyDescent="0.35">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row>
    <row r="82" spans="3:33" x14ac:dyDescent="0.35">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row>
    <row r="83" spans="3:33" x14ac:dyDescent="0.35">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row>
    <row r="84" spans="3:33" x14ac:dyDescent="0.35">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row>
    <row r="85" spans="3:33" x14ac:dyDescent="0.35">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row>
    <row r="86" spans="3:33" x14ac:dyDescent="0.35">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row>
    <row r="87" spans="3:33" x14ac:dyDescent="0.35">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row>
    <row r="88" spans="3:33" x14ac:dyDescent="0.35">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row>
    <row r="89" spans="3:33" x14ac:dyDescent="0.35">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row>
    <row r="90" spans="3:33" x14ac:dyDescent="0.35">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row>
    <row r="91" spans="3:33" x14ac:dyDescent="0.35">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row>
    <row r="92" spans="3:33" x14ac:dyDescent="0.35">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row>
    <row r="93" spans="3:33" x14ac:dyDescent="0.35">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row>
    <row r="94" spans="3:33" x14ac:dyDescent="0.35">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row>
    <row r="95" spans="3:33" x14ac:dyDescent="0.35">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row>
    <row r="96" spans="3:33" x14ac:dyDescent="0.35">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row>
    <row r="97" spans="5:33" x14ac:dyDescent="0.35">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row>
  </sheetData>
  <hyperlinks>
    <hyperlink ref="D14" r:id="rId1" display="info@ghgplatform-india.org" xr:uid="{00000000-0004-0000-0000-000000000000}"/>
  </hyperlinks>
  <printOptions horizontalCentered="1"/>
  <pageMargins left="0.45" right="0.45" top="0.75" bottom="0.75" header="0.3" footer="0.3"/>
  <pageSetup paperSize="9" scale="60"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R273"/>
  <sheetViews>
    <sheetView topLeftCell="A34" zoomScale="70" zoomScaleNormal="70" workbookViewId="0">
      <selection activeCell="S52" sqref="S52"/>
    </sheetView>
  </sheetViews>
  <sheetFormatPr defaultColWidth="9.109375" defaultRowHeight="15.6" x14ac:dyDescent="0.3"/>
  <cols>
    <col min="1" max="1" width="5.6640625" style="2" customWidth="1"/>
    <col min="2" max="2" width="53.5546875" style="2" customWidth="1"/>
    <col min="3" max="3" width="20.33203125" style="2" customWidth="1"/>
    <col min="4" max="4" width="46.5546875" style="2" customWidth="1"/>
    <col min="5" max="5" width="20.44140625" style="2" customWidth="1"/>
    <col min="6" max="6" width="16.5546875" style="2" customWidth="1"/>
    <col min="7" max="7" width="15.33203125" style="2" customWidth="1"/>
    <col min="8" max="8" width="16.5546875" style="2" customWidth="1"/>
    <col min="9" max="10" width="16.33203125" style="2" customWidth="1"/>
    <col min="11" max="11" width="15.44140625" style="2" customWidth="1"/>
    <col min="12" max="14" width="16.33203125" style="2" customWidth="1"/>
    <col min="15" max="15" width="14.33203125" style="2" customWidth="1"/>
    <col min="16" max="16" width="15.88671875" style="2" customWidth="1"/>
    <col min="17" max="17" width="17.33203125" style="2" customWidth="1"/>
    <col min="18" max="16384" width="9.109375" style="2"/>
  </cols>
  <sheetData>
    <row r="2" spans="2:5" x14ac:dyDescent="0.3">
      <c r="B2" s="1" t="s">
        <v>546</v>
      </c>
    </row>
    <row r="3" spans="2:5" ht="18.75" customHeight="1" thickBot="1" x14ac:dyDescent="0.35">
      <c r="C3" s="1"/>
      <c r="D3" s="1"/>
      <c r="E3" s="1"/>
    </row>
    <row r="4" spans="2:5" ht="18" x14ac:dyDescent="0.4">
      <c r="B4" s="388" t="s">
        <v>64</v>
      </c>
      <c r="C4" s="3" t="s">
        <v>2</v>
      </c>
      <c r="D4" s="111"/>
      <c r="E4" s="111"/>
    </row>
    <row r="5" spans="2:5" x14ac:dyDescent="0.3">
      <c r="B5" s="8" t="s">
        <v>3</v>
      </c>
      <c r="C5" s="7">
        <v>0.55000000000000004</v>
      </c>
      <c r="D5" s="12"/>
      <c r="E5" s="12"/>
    </row>
    <row r="6" spans="2:5" x14ac:dyDescent="0.3">
      <c r="B6" s="8" t="s">
        <v>4</v>
      </c>
      <c r="C6" s="7">
        <v>3</v>
      </c>
      <c r="D6" s="12"/>
      <c r="E6" s="12"/>
    </row>
    <row r="7" spans="2:5" x14ac:dyDescent="0.3">
      <c r="B7" s="8" t="s">
        <v>1</v>
      </c>
      <c r="C7" s="7">
        <v>2.5</v>
      </c>
      <c r="D7" s="12"/>
      <c r="E7" s="12"/>
    </row>
    <row r="8" spans="2:5" x14ac:dyDescent="0.3">
      <c r="B8" s="4" t="s">
        <v>5</v>
      </c>
      <c r="C8" s="5">
        <v>9</v>
      </c>
      <c r="D8" s="12"/>
      <c r="E8" s="12"/>
    </row>
    <row r="9" spans="2:5" x14ac:dyDescent="0.3">
      <c r="B9" s="6" t="s">
        <v>49</v>
      </c>
      <c r="C9" s="7">
        <v>1</v>
      </c>
      <c r="D9" s="12"/>
      <c r="E9" s="12"/>
    </row>
    <row r="10" spans="2:5" x14ac:dyDescent="0.3">
      <c r="B10" s="8" t="s">
        <v>6</v>
      </c>
      <c r="C10" s="7">
        <v>2.2400000000000002</v>
      </c>
      <c r="D10" s="12"/>
      <c r="E10" s="12"/>
    </row>
    <row r="11" spans="2:5" x14ac:dyDescent="0.3">
      <c r="B11" s="6" t="s">
        <v>11</v>
      </c>
      <c r="C11" s="7">
        <v>5</v>
      </c>
      <c r="D11" s="12"/>
      <c r="E11" s="12"/>
    </row>
    <row r="12" spans="2:5" x14ac:dyDescent="0.3">
      <c r="B12" s="6" t="s">
        <v>7</v>
      </c>
      <c r="C12" s="7">
        <v>5.9</v>
      </c>
      <c r="D12" s="12"/>
      <c r="E12" s="12"/>
    </row>
    <row r="13" spans="2:5" x14ac:dyDescent="0.3">
      <c r="B13" s="6" t="s">
        <v>8</v>
      </c>
      <c r="C13" s="7">
        <v>6.12</v>
      </c>
      <c r="D13" s="12"/>
      <c r="E13" s="12"/>
    </row>
    <row r="14" spans="2:5" x14ac:dyDescent="0.3">
      <c r="B14" s="6" t="s">
        <v>9</v>
      </c>
      <c r="C14" s="7">
        <v>3.1</v>
      </c>
      <c r="D14" s="12"/>
      <c r="E14" s="12"/>
    </row>
    <row r="15" spans="2:5" ht="16.2" thickBot="1" x14ac:dyDescent="0.35">
      <c r="B15" s="389" t="s">
        <v>828</v>
      </c>
      <c r="C15" s="10">
        <v>2.5</v>
      </c>
      <c r="D15" s="12"/>
      <c r="E15" s="12"/>
    </row>
    <row r="16" spans="2:5" x14ac:dyDescent="0.3">
      <c r="B16" s="11"/>
      <c r="C16" s="12"/>
      <c r="D16" s="12"/>
      <c r="E16" s="12"/>
    </row>
    <row r="17" spans="2:17" x14ac:dyDescent="0.3">
      <c r="B17" s="226"/>
      <c r="C17" s="14"/>
      <c r="D17" s="14"/>
      <c r="E17" s="14"/>
    </row>
    <row r="18" spans="2:17" s="18" customFormat="1" ht="18" x14ac:dyDescent="0.3">
      <c r="B18" s="15" t="s">
        <v>65</v>
      </c>
      <c r="C18" s="16" t="s">
        <v>14</v>
      </c>
      <c r="D18" s="16">
        <v>2005</v>
      </c>
      <c r="E18" s="16">
        <v>2006</v>
      </c>
      <c r="F18" s="16">
        <v>2007</v>
      </c>
      <c r="G18" s="16">
        <v>2008</v>
      </c>
      <c r="H18" s="16">
        <v>2009</v>
      </c>
      <c r="I18" s="16">
        <v>2010</v>
      </c>
      <c r="J18" s="16">
        <v>2011</v>
      </c>
      <c r="K18" s="16">
        <v>2012</v>
      </c>
      <c r="L18" s="16">
        <v>2013</v>
      </c>
      <c r="M18" s="16">
        <v>2014</v>
      </c>
      <c r="N18" s="16">
        <v>2015</v>
      </c>
      <c r="O18" s="16">
        <v>2016</v>
      </c>
      <c r="P18" s="16">
        <v>2017</v>
      </c>
      <c r="Q18" s="17">
        <v>2018</v>
      </c>
    </row>
    <row r="19" spans="2:17" s="18" customFormat="1" x14ac:dyDescent="0.3">
      <c r="B19" s="154" t="s">
        <v>24</v>
      </c>
      <c r="C19" s="27"/>
      <c r="D19" s="68"/>
      <c r="E19" s="68"/>
      <c r="F19" s="68"/>
      <c r="G19" s="68"/>
      <c r="H19" s="68"/>
      <c r="I19" s="68"/>
      <c r="J19" s="68"/>
      <c r="K19" s="68"/>
      <c r="L19" s="68"/>
      <c r="M19" s="68"/>
      <c r="N19" s="68"/>
      <c r="O19" s="35"/>
      <c r="Q19" s="419"/>
    </row>
    <row r="20" spans="2:17" s="18" customFormat="1" x14ac:dyDescent="0.3">
      <c r="B20" s="152" t="s">
        <v>132</v>
      </c>
      <c r="C20" s="20"/>
      <c r="D20" s="68">
        <v>0</v>
      </c>
      <c r="E20" s="68">
        <v>0</v>
      </c>
      <c r="F20" s="68">
        <v>0</v>
      </c>
      <c r="G20" s="68">
        <v>0</v>
      </c>
      <c r="H20" s="68">
        <v>0</v>
      </c>
      <c r="I20" s="68">
        <v>0</v>
      </c>
      <c r="J20" s="68">
        <v>0</v>
      </c>
      <c r="K20" s="68">
        <v>0</v>
      </c>
      <c r="L20" s="68">
        <v>0</v>
      </c>
      <c r="M20" s="68">
        <v>0</v>
      </c>
      <c r="N20" s="68">
        <v>0</v>
      </c>
      <c r="O20" s="68">
        <v>0</v>
      </c>
      <c r="P20" s="68">
        <v>0</v>
      </c>
      <c r="Q20" s="228">
        <v>0</v>
      </c>
    </row>
    <row r="21" spans="2:17" s="18" customFormat="1" x14ac:dyDescent="0.3">
      <c r="B21" s="152" t="s">
        <v>133</v>
      </c>
      <c r="C21" s="20"/>
      <c r="D21" s="21">
        <f>('State Production_Coffee'!D11*0.25)+('State Production_Coffee'!E11*0.75)</f>
        <v>2250.3125</v>
      </c>
      <c r="E21" s="21">
        <f>('State Production_Coffee'!E11*0.25)+('State Production_Coffee'!F11*0.75)</f>
        <v>3344</v>
      </c>
      <c r="F21" s="21">
        <f>('State Production_Coffee'!F11*0.25)+('State Production_Coffee'!G11*0.75)</f>
        <v>3232.375</v>
      </c>
      <c r="G21" s="21">
        <f>('State Production_Coffee'!G11*0.25)+('State Production_Coffee'!H11*0.75)</f>
        <v>4231.0625</v>
      </c>
      <c r="H21" s="21">
        <f>('State Production_Coffee'!H11*0.25)+('State Production_Coffee'!I11*0.75)</f>
        <v>5145.4375</v>
      </c>
      <c r="I21" s="21">
        <f>('State Production_Coffee'!I11*0.25)+('State Production_Coffee'!J11*0.75)</f>
        <v>5425.6875</v>
      </c>
      <c r="J21" s="21">
        <f>('State Production_Coffee'!J11*0.25)+('State Production_Coffee'!K11*0.75)</f>
        <v>5875.75</v>
      </c>
      <c r="K21" s="21">
        <f>('State Production_Coffee'!K11*0.25)+('State Production_Coffee'!L11*0.75)</f>
        <v>5942.25</v>
      </c>
      <c r="L21" s="21">
        <f>('State Production_Coffee'!L11*0.25)+('State Production_Coffee'!M11*0.75)</f>
        <v>7008.625</v>
      </c>
      <c r="M21" s="21">
        <f>('State Production_Coffee'!M11*0.25)+('State Production_Coffee'!N11*0.75)</f>
        <v>7411.75</v>
      </c>
      <c r="N21" s="21">
        <f>('State Production_Coffee'!N11*0.25)+('State Production_Coffee'!O11*0.75)</f>
        <v>8756.25</v>
      </c>
      <c r="O21" s="21">
        <f>('State Production_Coffee'!O11*0.25)+('State Production_Coffee'!P11*0.75)</f>
        <v>9650</v>
      </c>
      <c r="P21" s="21">
        <f>('State Production_Coffee'!P11*0.25)+('State Production_Coffee'!Q11*0.75)</f>
        <v>9650</v>
      </c>
      <c r="Q21" s="118">
        <f>('State Production_Coffee'!Q11*0.25)+('State Production_Coffee'!R11*0.75)</f>
        <v>10575</v>
      </c>
    </row>
    <row r="22" spans="2:17" s="18" customFormat="1" x14ac:dyDescent="0.3">
      <c r="B22" s="152" t="s">
        <v>134</v>
      </c>
      <c r="C22" s="20"/>
      <c r="D22" s="21">
        <f>('State Production_Coffee'!D14*0.25)+('State Production_Coffee'!E14*0.75)</f>
        <v>31.5</v>
      </c>
      <c r="E22" s="21">
        <f>('State Production_Coffee'!E14*0.25)+('State Production_Coffee'!F14*0.75)</f>
        <v>24.6</v>
      </c>
      <c r="F22" s="21">
        <f>('State Production_Coffee'!F14*0.25)+('State Production_Coffee'!G14*0.75)</f>
        <v>19.2</v>
      </c>
      <c r="G22" s="21">
        <f>('State Production_Coffee'!G14*0.25)+('State Production_Coffee'!H14*0.75)</f>
        <v>15.75</v>
      </c>
      <c r="H22" s="21">
        <f>('State Production_Coffee'!H14*0.25)+('State Production_Coffee'!I14*0.75)</f>
        <v>15.45</v>
      </c>
      <c r="I22" s="21">
        <f>('State Production_Coffee'!I14*0.25)+('State Production_Coffee'!J14*0.75)</f>
        <v>19.2</v>
      </c>
      <c r="J22" s="21">
        <f>('State Production_Coffee'!J14*0.25)+('State Production_Coffee'!K14*0.75)</f>
        <v>24.9</v>
      </c>
      <c r="K22" s="21">
        <f>('State Production_Coffee'!K14*0.25)+('State Production_Coffee'!L14*0.75)</f>
        <v>22.35</v>
      </c>
      <c r="L22" s="21">
        <f>('State Production_Coffee'!L14*0.25)+('State Production_Coffee'!M14*0.75)</f>
        <v>22.35</v>
      </c>
      <c r="M22" s="21">
        <f>('State Production_Coffee'!M14*0.25)+('State Production_Coffee'!N14*0.75)</f>
        <v>25.499999999999996</v>
      </c>
      <c r="N22" s="21">
        <f>('State Production_Coffee'!N14*0.25)+('State Production_Coffee'!O14*0.75)</f>
        <v>20.549999999999997</v>
      </c>
      <c r="O22" s="21">
        <f>('State Production_Coffee'!O14*0.25)+('State Production_Coffee'!P14*0.75)</f>
        <v>23.099999999999998</v>
      </c>
      <c r="P22" s="21">
        <f>('State Production_Coffee'!P14*0.25)+('State Production_Coffee'!Q14*0.75)</f>
        <v>22.799999999999997</v>
      </c>
      <c r="Q22" s="118">
        <f>('State Production_Coffee'!Q14*0.25)+('State Production_Coffee'!R14*0.75)</f>
        <v>23.55</v>
      </c>
    </row>
    <row r="23" spans="2:17" s="18" customFormat="1" x14ac:dyDescent="0.3">
      <c r="B23" s="152" t="s">
        <v>135</v>
      </c>
      <c r="C23" s="20"/>
      <c r="D23" s="21">
        <f>('State Production_Coffee'!D15*0.25)+('State Production_Coffee'!E15*0.75)</f>
        <v>52.5</v>
      </c>
      <c r="E23" s="21">
        <f>('State Production_Coffee'!E15*0.25)+('State Production_Coffee'!F15*0.75)</f>
        <v>41</v>
      </c>
      <c r="F23" s="21">
        <f>('State Production_Coffee'!F15*0.25)+('State Production_Coffee'!G15*0.75)</f>
        <v>32</v>
      </c>
      <c r="G23" s="21">
        <f>('State Production_Coffee'!G15*0.25)+('State Production_Coffee'!H15*0.75)</f>
        <v>26.25</v>
      </c>
      <c r="H23" s="21">
        <f>('State Production_Coffee'!H15*0.25)+('State Production_Coffee'!I15*0.75)</f>
        <v>25.75</v>
      </c>
      <c r="I23" s="21">
        <f>('State Production_Coffee'!I15*0.25)+('State Production_Coffee'!J15*0.75)</f>
        <v>32</v>
      </c>
      <c r="J23" s="21">
        <f>('State Production_Coffee'!J15*0.25)+('State Production_Coffee'!K15*0.75)</f>
        <v>41.5</v>
      </c>
      <c r="K23" s="21">
        <f>('State Production_Coffee'!K15*0.25)+('State Production_Coffee'!L15*0.75)</f>
        <v>37.25</v>
      </c>
      <c r="L23" s="21">
        <f>('State Production_Coffee'!L15*0.25)+('State Production_Coffee'!M15*0.75)</f>
        <v>37.25</v>
      </c>
      <c r="M23" s="21">
        <f>('State Production_Coffee'!M15*0.25)+('State Production_Coffee'!N15*0.75)</f>
        <v>42.5</v>
      </c>
      <c r="N23" s="21">
        <f>('State Production_Coffee'!N15*0.25)+('State Production_Coffee'!O15*0.75)</f>
        <v>34.25</v>
      </c>
      <c r="O23" s="21">
        <f>('State Production_Coffee'!O15*0.25)+('State Production_Coffee'!P15*0.75)</f>
        <v>38.5</v>
      </c>
      <c r="P23" s="21">
        <f>('State Production_Coffee'!P15*0.25)+('State Production_Coffee'!Q15*0.75)</f>
        <v>38</v>
      </c>
      <c r="Q23" s="118">
        <f>('State Production_Coffee'!Q15*0.25)+('State Production_Coffee'!R15*0.75)</f>
        <v>39.25</v>
      </c>
    </row>
    <row r="24" spans="2:17" s="18" customFormat="1" x14ac:dyDescent="0.3">
      <c r="B24" s="152" t="s">
        <v>136</v>
      </c>
      <c r="C24" s="20"/>
      <c r="D24" s="68">
        <v>0</v>
      </c>
      <c r="E24" s="68">
        <v>0</v>
      </c>
      <c r="F24" s="68">
        <v>0</v>
      </c>
      <c r="G24" s="68">
        <v>0</v>
      </c>
      <c r="H24" s="68">
        <v>0</v>
      </c>
      <c r="I24" s="68">
        <v>0</v>
      </c>
      <c r="J24" s="68">
        <v>0</v>
      </c>
      <c r="K24" s="68">
        <v>0</v>
      </c>
      <c r="L24" s="68">
        <v>0</v>
      </c>
      <c r="M24" s="68">
        <v>0</v>
      </c>
      <c r="N24" s="68">
        <v>0</v>
      </c>
      <c r="O24" s="68">
        <v>0</v>
      </c>
      <c r="P24" s="68">
        <v>0</v>
      </c>
      <c r="Q24" s="228">
        <v>0</v>
      </c>
    </row>
    <row r="25" spans="2:17" s="18" customFormat="1" x14ac:dyDescent="0.3">
      <c r="B25" s="152" t="s">
        <v>137</v>
      </c>
      <c r="C25" s="20"/>
      <c r="D25" s="68">
        <v>0</v>
      </c>
      <c r="E25" s="68">
        <v>0</v>
      </c>
      <c r="F25" s="68">
        <v>0</v>
      </c>
      <c r="G25" s="68">
        <v>0</v>
      </c>
      <c r="H25" s="68">
        <v>0</v>
      </c>
      <c r="I25" s="68">
        <v>0</v>
      </c>
      <c r="J25" s="68">
        <v>0</v>
      </c>
      <c r="K25" s="68">
        <v>0</v>
      </c>
      <c r="L25" s="68">
        <v>0</v>
      </c>
      <c r="M25" s="68">
        <v>0</v>
      </c>
      <c r="N25" s="68">
        <v>0</v>
      </c>
      <c r="O25" s="68">
        <v>0</v>
      </c>
      <c r="P25" s="68">
        <v>0</v>
      </c>
      <c r="Q25" s="228">
        <v>0</v>
      </c>
    </row>
    <row r="26" spans="2:17" s="18" customFormat="1" x14ac:dyDescent="0.3">
      <c r="B26" s="152" t="s">
        <v>138</v>
      </c>
      <c r="C26" s="20"/>
      <c r="D26" s="68">
        <v>0</v>
      </c>
      <c r="E26" s="68">
        <v>0</v>
      </c>
      <c r="F26" s="68">
        <v>0</v>
      </c>
      <c r="G26" s="68">
        <v>0</v>
      </c>
      <c r="H26" s="68">
        <v>0</v>
      </c>
      <c r="I26" s="68">
        <v>0</v>
      </c>
      <c r="J26" s="68">
        <v>0</v>
      </c>
      <c r="K26" s="68">
        <v>0</v>
      </c>
      <c r="L26" s="68">
        <v>0</v>
      </c>
      <c r="M26" s="68">
        <v>0</v>
      </c>
      <c r="N26" s="68">
        <v>0</v>
      </c>
      <c r="O26" s="68">
        <v>0</v>
      </c>
      <c r="P26" s="68">
        <v>0</v>
      </c>
      <c r="Q26" s="228">
        <v>0</v>
      </c>
    </row>
    <row r="27" spans="2:17" s="18" customFormat="1" x14ac:dyDescent="0.3">
      <c r="B27" s="152" t="s">
        <v>139</v>
      </c>
      <c r="C27" s="20"/>
      <c r="D27" s="68">
        <v>0</v>
      </c>
      <c r="E27" s="68">
        <v>0</v>
      </c>
      <c r="F27" s="68">
        <v>0</v>
      </c>
      <c r="G27" s="68">
        <v>0</v>
      </c>
      <c r="H27" s="68">
        <v>0</v>
      </c>
      <c r="I27" s="68">
        <v>0</v>
      </c>
      <c r="J27" s="68">
        <v>0</v>
      </c>
      <c r="K27" s="68">
        <v>0</v>
      </c>
      <c r="L27" s="68">
        <v>0</v>
      </c>
      <c r="M27" s="68">
        <v>0</v>
      </c>
      <c r="N27" s="68">
        <v>0</v>
      </c>
      <c r="O27" s="68">
        <v>0</v>
      </c>
      <c r="P27" s="68">
        <v>0</v>
      </c>
      <c r="Q27" s="228">
        <v>0</v>
      </c>
    </row>
    <row r="28" spans="2:17" s="18" customFormat="1" x14ac:dyDescent="0.3">
      <c r="B28" s="152" t="s">
        <v>140</v>
      </c>
      <c r="C28" s="20"/>
      <c r="D28" s="68">
        <v>0</v>
      </c>
      <c r="E28" s="68">
        <v>0</v>
      </c>
      <c r="F28" s="68">
        <v>0</v>
      </c>
      <c r="G28" s="68">
        <v>0</v>
      </c>
      <c r="H28" s="68">
        <v>0</v>
      </c>
      <c r="I28" s="68">
        <v>0</v>
      </c>
      <c r="J28" s="68">
        <v>0</v>
      </c>
      <c r="K28" s="68">
        <v>0</v>
      </c>
      <c r="L28" s="68">
        <v>0</v>
      </c>
      <c r="M28" s="68">
        <v>0</v>
      </c>
      <c r="N28" s="68">
        <v>0</v>
      </c>
      <c r="O28" s="68">
        <v>0</v>
      </c>
      <c r="P28" s="68">
        <v>0</v>
      </c>
      <c r="Q28" s="228">
        <v>0</v>
      </c>
    </row>
    <row r="29" spans="2:17" s="18" customFormat="1" x14ac:dyDescent="0.3">
      <c r="B29" s="152" t="s">
        <v>141</v>
      </c>
      <c r="C29" s="20"/>
      <c r="D29" s="68">
        <v>0</v>
      </c>
      <c r="E29" s="68">
        <v>0</v>
      </c>
      <c r="F29" s="68">
        <v>0</v>
      </c>
      <c r="G29" s="68">
        <v>0</v>
      </c>
      <c r="H29" s="68">
        <v>0</v>
      </c>
      <c r="I29" s="68">
        <v>0</v>
      </c>
      <c r="J29" s="68">
        <v>0</v>
      </c>
      <c r="K29" s="68">
        <v>0</v>
      </c>
      <c r="L29" s="68">
        <v>0</v>
      </c>
      <c r="M29" s="68">
        <v>0</v>
      </c>
      <c r="N29" s="68">
        <v>0</v>
      </c>
      <c r="O29" s="68">
        <v>0</v>
      </c>
      <c r="P29" s="68">
        <v>0</v>
      </c>
      <c r="Q29" s="228">
        <v>0</v>
      </c>
    </row>
    <row r="30" spans="2:17" s="18" customFormat="1" x14ac:dyDescent="0.3">
      <c r="B30" s="152" t="s">
        <v>142</v>
      </c>
      <c r="C30" s="20"/>
      <c r="D30" s="68">
        <v>0</v>
      </c>
      <c r="E30" s="68">
        <v>0</v>
      </c>
      <c r="F30" s="68">
        <v>0</v>
      </c>
      <c r="G30" s="68">
        <v>0</v>
      </c>
      <c r="H30" s="68">
        <v>0</v>
      </c>
      <c r="I30" s="68">
        <v>0</v>
      </c>
      <c r="J30" s="68">
        <v>0</v>
      </c>
      <c r="K30" s="68">
        <v>0</v>
      </c>
      <c r="L30" s="68">
        <v>0</v>
      </c>
      <c r="M30" s="68">
        <v>0</v>
      </c>
      <c r="N30" s="68">
        <v>0</v>
      </c>
      <c r="O30" s="68">
        <v>0</v>
      </c>
      <c r="P30" s="68">
        <v>0</v>
      </c>
      <c r="Q30" s="228">
        <v>0</v>
      </c>
    </row>
    <row r="31" spans="2:17" s="18" customFormat="1" x14ac:dyDescent="0.3">
      <c r="B31" s="152" t="s">
        <v>143</v>
      </c>
      <c r="C31" s="20"/>
      <c r="D31" s="68">
        <v>0</v>
      </c>
      <c r="E31" s="68">
        <v>0</v>
      </c>
      <c r="F31" s="68">
        <v>0</v>
      </c>
      <c r="G31" s="68">
        <v>0</v>
      </c>
      <c r="H31" s="68">
        <v>0</v>
      </c>
      <c r="I31" s="68">
        <v>0</v>
      </c>
      <c r="J31" s="68">
        <v>0</v>
      </c>
      <c r="K31" s="68">
        <v>0</v>
      </c>
      <c r="L31" s="68">
        <v>0</v>
      </c>
      <c r="M31" s="68">
        <v>0</v>
      </c>
      <c r="N31" s="68">
        <v>0</v>
      </c>
      <c r="O31" s="68">
        <v>0</v>
      </c>
      <c r="P31" s="68">
        <v>0</v>
      </c>
      <c r="Q31" s="228">
        <v>0</v>
      </c>
    </row>
    <row r="32" spans="2:17" s="18" customFormat="1" x14ac:dyDescent="0.3">
      <c r="B32" s="152" t="s">
        <v>144</v>
      </c>
      <c r="C32" s="20"/>
      <c r="D32" s="68">
        <v>0</v>
      </c>
      <c r="E32" s="68">
        <v>0</v>
      </c>
      <c r="F32" s="68">
        <v>0</v>
      </c>
      <c r="G32" s="68">
        <v>0</v>
      </c>
      <c r="H32" s="68">
        <v>0</v>
      </c>
      <c r="I32" s="68">
        <v>0</v>
      </c>
      <c r="J32" s="68">
        <v>0</v>
      </c>
      <c r="K32" s="68">
        <v>0</v>
      </c>
      <c r="L32" s="68">
        <v>0</v>
      </c>
      <c r="M32" s="68">
        <v>0</v>
      </c>
      <c r="N32" s="68">
        <v>0</v>
      </c>
      <c r="O32" s="68">
        <v>0</v>
      </c>
      <c r="P32" s="68">
        <v>0</v>
      </c>
      <c r="Q32" s="228">
        <v>0</v>
      </c>
    </row>
    <row r="33" spans="2:17" s="18" customFormat="1" x14ac:dyDescent="0.3">
      <c r="B33" s="152" t="s">
        <v>145</v>
      </c>
      <c r="C33" s="20"/>
      <c r="D33" s="68">
        <v>0</v>
      </c>
      <c r="E33" s="68">
        <v>0</v>
      </c>
      <c r="F33" s="68">
        <v>0</v>
      </c>
      <c r="G33" s="68">
        <v>0</v>
      </c>
      <c r="H33" s="68">
        <v>0</v>
      </c>
      <c r="I33" s="68">
        <v>0</v>
      </c>
      <c r="J33" s="68">
        <v>0</v>
      </c>
      <c r="K33" s="68">
        <v>0</v>
      </c>
      <c r="L33" s="68">
        <v>0</v>
      </c>
      <c r="M33" s="68">
        <v>0</v>
      </c>
      <c r="N33" s="68">
        <v>0</v>
      </c>
      <c r="O33" s="68">
        <v>0</v>
      </c>
      <c r="P33" s="68">
        <v>0</v>
      </c>
      <c r="Q33" s="228">
        <v>0</v>
      </c>
    </row>
    <row r="34" spans="2:17" s="18" customFormat="1" x14ac:dyDescent="0.3">
      <c r="B34" s="152" t="s">
        <v>146</v>
      </c>
      <c r="C34" s="20"/>
      <c r="D34" s="68">
        <v>0</v>
      </c>
      <c r="E34" s="68">
        <v>0</v>
      </c>
      <c r="F34" s="68">
        <v>0</v>
      </c>
      <c r="G34" s="68">
        <v>0</v>
      </c>
      <c r="H34" s="68">
        <v>0</v>
      </c>
      <c r="I34" s="68">
        <v>0</v>
      </c>
      <c r="J34" s="68">
        <v>0</v>
      </c>
      <c r="K34" s="68">
        <v>0</v>
      </c>
      <c r="L34" s="68">
        <v>0</v>
      </c>
      <c r="M34" s="68">
        <v>0</v>
      </c>
      <c r="N34" s="68">
        <v>0</v>
      </c>
      <c r="O34" s="68">
        <v>0</v>
      </c>
      <c r="P34" s="68">
        <v>0</v>
      </c>
      <c r="Q34" s="228">
        <v>0</v>
      </c>
    </row>
    <row r="35" spans="2:17" s="18" customFormat="1" x14ac:dyDescent="0.3">
      <c r="B35" s="152" t="s">
        <v>147</v>
      </c>
      <c r="C35" s="20"/>
      <c r="D35" s="68">
        <v>0</v>
      </c>
      <c r="E35" s="68">
        <v>0</v>
      </c>
      <c r="F35" s="68">
        <v>0</v>
      </c>
      <c r="G35" s="68">
        <v>0</v>
      </c>
      <c r="H35" s="68">
        <v>0</v>
      </c>
      <c r="I35" s="68">
        <v>0</v>
      </c>
      <c r="J35" s="68">
        <v>0</v>
      </c>
      <c r="K35" s="68">
        <v>0</v>
      </c>
      <c r="L35" s="68">
        <v>0</v>
      </c>
      <c r="M35" s="68">
        <v>0</v>
      </c>
      <c r="N35" s="68">
        <v>0</v>
      </c>
      <c r="O35" s="68">
        <v>0</v>
      </c>
      <c r="P35" s="68">
        <v>0</v>
      </c>
      <c r="Q35" s="228">
        <v>0</v>
      </c>
    </row>
    <row r="36" spans="2:17" s="18" customFormat="1" x14ac:dyDescent="0.3">
      <c r="B36" s="152" t="s">
        <v>148</v>
      </c>
      <c r="C36" s="20"/>
      <c r="D36" s="21">
        <f>('State Production_Coffee'!D7*0.25)+('State Production_Coffee'!E7*0.75)</f>
        <v>196856.25</v>
      </c>
      <c r="E36" s="21">
        <f>('State Production_Coffee'!E7*0.25)+('State Production_Coffee'!F7*0.75)</f>
        <v>203587.5</v>
      </c>
      <c r="F36" s="21">
        <f>('State Production_Coffee'!F7*0.25)+('State Production_Coffee'!G7*0.75)</f>
        <v>195187.5</v>
      </c>
      <c r="G36" s="21">
        <f>('State Production_Coffee'!G7*0.25)+('State Production_Coffee'!H7*0.75)</f>
        <v>208521.25</v>
      </c>
      <c r="H36" s="21">
        <f>('State Production_Coffee'!H7*0.25)+('State Production_Coffee'!I7*0.75)</f>
        <v>219648.75</v>
      </c>
      <c r="I36" s="21">
        <f>('State Production_Coffee'!I7*0.25)+('State Production_Coffee'!J7*0.75)</f>
        <v>215703.75</v>
      </c>
      <c r="J36" s="21">
        <f>('State Production_Coffee'!J7*0.25)+('State Production_Coffee'!K7*0.75)</f>
        <v>219195</v>
      </c>
      <c r="K36" s="21">
        <f>('State Production_Coffee'!K7*0.25)+('State Production_Coffee'!L7*0.75)</f>
        <v>227918.75</v>
      </c>
      <c r="L36" s="21">
        <f>('State Production_Coffee'!L7*0.25)+('State Production_Coffee'!M7*0.75)</f>
        <v>215881.25</v>
      </c>
      <c r="M36" s="21">
        <f>('State Production_Coffee'!M7*0.25)+('State Production_Coffee'!N7*0.75)</f>
        <v>227697.5</v>
      </c>
      <c r="N36" s="21">
        <f>('State Production_Coffee'!N7*0.25)+('State Production_Coffee'!O7*0.75)</f>
        <v>246947.5</v>
      </c>
      <c r="O36" s="21">
        <f>('State Production_Coffee'!O7*0.25)+('State Production_Coffee'!P7*0.75)</f>
        <v>229188.75</v>
      </c>
      <c r="P36" s="21">
        <f>('State Production_Coffee'!P7*0.25)+('State Production_Coffee'!Q7*0.75)</f>
        <v>222161.25</v>
      </c>
      <c r="Q36" s="118">
        <f>('State Production_Coffee'!Q7*0.25)+('State Production_Coffee'!R7*0.75)</f>
        <v>220237.5</v>
      </c>
    </row>
    <row r="37" spans="2:17" s="18" customFormat="1" x14ac:dyDescent="0.3">
      <c r="B37" s="152" t="s">
        <v>149</v>
      </c>
      <c r="C37" s="20"/>
      <c r="D37" s="21">
        <f>('State Production_Coffee'!D8*0.25)+('State Production_Coffee'!E8*0.75)</f>
        <v>56193.75</v>
      </c>
      <c r="E37" s="21">
        <f>('State Production_Coffee'!E8*0.25)+('State Production_Coffee'!F8*0.75)</f>
        <v>58812.5</v>
      </c>
      <c r="F37" s="21">
        <f>('State Production_Coffee'!F8*0.25)+('State Production_Coffee'!G8*0.75)</f>
        <v>51618.75</v>
      </c>
      <c r="G37" s="21">
        <f>('State Production_Coffee'!G8*0.25)+('State Production_Coffee'!H8*0.75)</f>
        <v>55150</v>
      </c>
      <c r="H37" s="21">
        <f>('State Production_Coffee'!H8*0.25)+('State Production_Coffee'!I8*0.75)</f>
        <v>58962.5</v>
      </c>
      <c r="I37" s="21">
        <f>('State Production_Coffee'!I8*0.25)+('State Production_Coffee'!J8*0.75)</f>
        <v>64125</v>
      </c>
      <c r="J37" s="21">
        <f>('State Production_Coffee'!J8*0.25)+('State Production_Coffee'!K8*0.75)</f>
        <v>67487.5</v>
      </c>
      <c r="K37" s="21">
        <f>('State Production_Coffee'!K8*0.25)+('State Production_Coffee'!L8*0.75)</f>
        <v>65175</v>
      </c>
      <c r="L37" s="21">
        <f>('State Production_Coffee'!L8*0.25)+('State Production_Coffee'!M8*0.75)</f>
        <v>66056.25</v>
      </c>
      <c r="M37" s="21">
        <f>('State Production_Coffee'!M8*0.25)+('State Production_Coffee'!N8*0.75)</f>
        <v>67443.75</v>
      </c>
      <c r="N37" s="21">
        <f>('State Production_Coffee'!N8*0.25)+('State Production_Coffee'!O8*0.75)</f>
        <v>68847.5</v>
      </c>
      <c r="O37" s="21">
        <f>('State Production_Coffee'!O8*0.25)+('State Production_Coffee'!P8*0.75)</f>
        <v>64756.25</v>
      </c>
      <c r="P37" s="21">
        <f>('State Production_Coffee'!P8*0.25)+('State Production_Coffee'!Q8*0.75)</f>
        <v>65117.5</v>
      </c>
      <c r="Q37" s="118">
        <f>('State Production_Coffee'!Q8*0.25)+('State Production_Coffee'!R8*0.75)</f>
        <v>69260</v>
      </c>
    </row>
    <row r="38" spans="2:17" s="18" customFormat="1" x14ac:dyDescent="0.3">
      <c r="B38" s="152" t="s">
        <v>150</v>
      </c>
      <c r="C38" s="20"/>
      <c r="D38" s="68">
        <v>0</v>
      </c>
      <c r="E38" s="68">
        <v>0</v>
      </c>
      <c r="F38" s="68">
        <v>0</v>
      </c>
      <c r="G38" s="68">
        <v>0</v>
      </c>
      <c r="H38" s="68">
        <v>0</v>
      </c>
      <c r="I38" s="68">
        <v>0</v>
      </c>
      <c r="J38" s="68">
        <v>0</v>
      </c>
      <c r="K38" s="68">
        <v>0</v>
      </c>
      <c r="L38" s="68">
        <v>0</v>
      </c>
      <c r="M38" s="68">
        <v>0</v>
      </c>
      <c r="N38" s="68">
        <v>0</v>
      </c>
      <c r="O38" s="68">
        <v>0</v>
      </c>
      <c r="P38" s="68">
        <v>0</v>
      </c>
      <c r="Q38" s="228">
        <v>0</v>
      </c>
    </row>
    <row r="39" spans="2:17" s="18" customFormat="1" x14ac:dyDescent="0.3">
      <c r="B39" s="152" t="s">
        <v>151</v>
      </c>
      <c r="C39" s="20"/>
      <c r="D39" s="68">
        <v>0</v>
      </c>
      <c r="E39" s="68">
        <v>0</v>
      </c>
      <c r="F39" s="68">
        <v>0</v>
      </c>
      <c r="G39" s="68">
        <v>0</v>
      </c>
      <c r="H39" s="68">
        <v>0</v>
      </c>
      <c r="I39" s="68">
        <v>0</v>
      </c>
      <c r="J39" s="68">
        <v>0</v>
      </c>
      <c r="K39" s="68">
        <v>0</v>
      </c>
      <c r="L39" s="68">
        <v>0</v>
      </c>
      <c r="M39" s="68">
        <v>0</v>
      </c>
      <c r="N39" s="68">
        <v>0</v>
      </c>
      <c r="O39" s="68">
        <v>0</v>
      </c>
      <c r="P39" s="68">
        <v>0</v>
      </c>
      <c r="Q39" s="228">
        <v>0</v>
      </c>
    </row>
    <row r="40" spans="2:17" s="18" customFormat="1" x14ac:dyDescent="0.3">
      <c r="B40" s="152" t="s">
        <v>152</v>
      </c>
      <c r="C40" s="20"/>
      <c r="D40" s="68">
        <v>0</v>
      </c>
      <c r="E40" s="68">
        <v>0</v>
      </c>
      <c r="F40" s="68">
        <v>0</v>
      </c>
      <c r="G40" s="68">
        <v>0</v>
      </c>
      <c r="H40" s="68">
        <v>0</v>
      </c>
      <c r="I40" s="68">
        <v>0</v>
      </c>
      <c r="J40" s="68">
        <v>0</v>
      </c>
      <c r="K40" s="68">
        <v>0</v>
      </c>
      <c r="L40" s="68">
        <v>0</v>
      </c>
      <c r="M40" s="68">
        <v>0</v>
      </c>
      <c r="N40" s="68">
        <v>0</v>
      </c>
      <c r="O40" s="68">
        <v>0</v>
      </c>
      <c r="P40" s="68">
        <v>0</v>
      </c>
      <c r="Q40" s="228">
        <v>0</v>
      </c>
    </row>
    <row r="41" spans="2:17" s="18" customFormat="1" x14ac:dyDescent="0.3">
      <c r="B41" s="152" t="s">
        <v>153</v>
      </c>
      <c r="C41" s="20"/>
      <c r="D41" s="21">
        <f>('State Production_Coffee'!D17*0.25)+('State Production_Coffee'!E17*0.75)</f>
        <v>31.5</v>
      </c>
      <c r="E41" s="21">
        <f>('State Production_Coffee'!E17*0.25)+('State Production_Coffee'!F17*0.75)</f>
        <v>24.6</v>
      </c>
      <c r="F41" s="21">
        <f>('State Production_Coffee'!F17*0.25)+('State Production_Coffee'!G17*0.75)</f>
        <v>19.2</v>
      </c>
      <c r="G41" s="21">
        <f>('State Production_Coffee'!G17*0.25)+('State Production_Coffee'!H17*0.75)</f>
        <v>15.75</v>
      </c>
      <c r="H41" s="21">
        <f>('State Production_Coffee'!H17*0.25)+('State Production_Coffee'!I17*0.75)</f>
        <v>15.45</v>
      </c>
      <c r="I41" s="21">
        <f>('State Production_Coffee'!I17*0.25)+('State Production_Coffee'!J17*0.75)</f>
        <v>19.2</v>
      </c>
      <c r="J41" s="21">
        <f>('State Production_Coffee'!J17*0.25)+('State Production_Coffee'!K17*0.75)</f>
        <v>24.9</v>
      </c>
      <c r="K41" s="21">
        <f>('State Production_Coffee'!K17*0.25)+('State Production_Coffee'!L17*0.75)</f>
        <v>22.35</v>
      </c>
      <c r="L41" s="21">
        <f>('State Production_Coffee'!L17*0.25)+('State Production_Coffee'!M17*0.75)</f>
        <v>22.35</v>
      </c>
      <c r="M41" s="21">
        <f>('State Production_Coffee'!M17*0.25)+('State Production_Coffee'!N17*0.75)</f>
        <v>25.499999999999996</v>
      </c>
      <c r="N41" s="21">
        <f>('State Production_Coffee'!N17*0.25)+('State Production_Coffee'!O17*0.75)</f>
        <v>20.549999999999997</v>
      </c>
      <c r="O41" s="21">
        <f>('State Production_Coffee'!O17*0.25)+('State Production_Coffee'!P17*0.75)</f>
        <v>23.099999999999998</v>
      </c>
      <c r="P41" s="21">
        <f>('State Production_Coffee'!P17*0.25)+('State Production_Coffee'!Q17*0.75)</f>
        <v>22.799999999999997</v>
      </c>
      <c r="Q41" s="118">
        <f>('State Production_Coffee'!Q17*0.25)+('State Production_Coffee'!R17*0.75)</f>
        <v>23.55</v>
      </c>
    </row>
    <row r="42" spans="2:17" s="18" customFormat="1" x14ac:dyDescent="0.3">
      <c r="B42" s="152" t="s">
        <v>154</v>
      </c>
      <c r="C42" s="20"/>
      <c r="D42" s="21">
        <f>('State Production_Coffee'!D16*0.25)+('State Production_Coffee'!E16*0.75)</f>
        <v>52.5</v>
      </c>
      <c r="E42" s="21">
        <f>('State Production_Coffee'!E16*0.25)+('State Production_Coffee'!F16*0.75)</f>
        <v>41</v>
      </c>
      <c r="F42" s="21">
        <f>('State Production_Coffee'!F16*0.25)+('State Production_Coffee'!G16*0.75)</f>
        <v>32</v>
      </c>
      <c r="G42" s="21">
        <f>('State Production_Coffee'!G16*0.25)+('State Production_Coffee'!H16*0.75)</f>
        <v>26.25</v>
      </c>
      <c r="H42" s="21">
        <f>('State Production_Coffee'!H16*0.25)+('State Production_Coffee'!I16*0.75)</f>
        <v>25.75</v>
      </c>
      <c r="I42" s="21">
        <f>('State Production_Coffee'!I16*0.25)+('State Production_Coffee'!J16*0.75)</f>
        <v>32</v>
      </c>
      <c r="J42" s="21">
        <f>('State Production_Coffee'!J16*0.25)+('State Production_Coffee'!K16*0.75)</f>
        <v>41.5</v>
      </c>
      <c r="K42" s="21">
        <f>('State Production_Coffee'!K16*0.25)+('State Production_Coffee'!L16*0.75)</f>
        <v>37.25</v>
      </c>
      <c r="L42" s="21">
        <f>('State Production_Coffee'!L16*0.25)+('State Production_Coffee'!M16*0.75)</f>
        <v>37.25</v>
      </c>
      <c r="M42" s="21">
        <f>('State Production_Coffee'!M16*0.25)+('State Production_Coffee'!N16*0.75)</f>
        <v>42.5</v>
      </c>
      <c r="N42" s="21">
        <f>('State Production_Coffee'!N16*0.25)+('State Production_Coffee'!O16*0.75)</f>
        <v>34.25</v>
      </c>
      <c r="O42" s="21">
        <f>('State Production_Coffee'!O16*0.25)+('State Production_Coffee'!P16*0.75)</f>
        <v>38.5</v>
      </c>
      <c r="P42" s="21">
        <f>('State Production_Coffee'!P16*0.25)+('State Production_Coffee'!Q16*0.75)</f>
        <v>38</v>
      </c>
      <c r="Q42" s="118">
        <f>('State Production_Coffee'!Q16*0.25)+('State Production_Coffee'!R16*0.75)</f>
        <v>39.25</v>
      </c>
    </row>
    <row r="43" spans="2:17" s="18" customFormat="1" x14ac:dyDescent="0.3">
      <c r="B43" s="152" t="s">
        <v>155</v>
      </c>
      <c r="C43" s="20"/>
      <c r="D43" s="21">
        <f>('State Production_Coffee'!D18*0.25)+('State Production_Coffee'!E18*0.75)</f>
        <v>31.5</v>
      </c>
      <c r="E43" s="21">
        <f>('State Production_Coffee'!E18*0.25)+('State Production_Coffee'!F18*0.75)</f>
        <v>24.6</v>
      </c>
      <c r="F43" s="21">
        <f>('State Production_Coffee'!F18*0.25)+('State Production_Coffee'!G18*0.75)</f>
        <v>19.2</v>
      </c>
      <c r="G43" s="21">
        <f>('State Production_Coffee'!G18*0.25)+('State Production_Coffee'!H18*0.75)</f>
        <v>15.75</v>
      </c>
      <c r="H43" s="21">
        <f>('State Production_Coffee'!H18*0.25)+('State Production_Coffee'!I18*0.75)</f>
        <v>15.45</v>
      </c>
      <c r="I43" s="21">
        <f>('State Production_Coffee'!I18*0.25)+('State Production_Coffee'!J18*0.75)</f>
        <v>19.2</v>
      </c>
      <c r="J43" s="21">
        <f>('State Production_Coffee'!J18*0.25)+('State Production_Coffee'!K18*0.75)</f>
        <v>24.9</v>
      </c>
      <c r="K43" s="21">
        <f>('State Production_Coffee'!K18*0.25)+('State Production_Coffee'!L18*0.75)</f>
        <v>22.35</v>
      </c>
      <c r="L43" s="21">
        <f>('State Production_Coffee'!L18*0.25)+('State Production_Coffee'!M18*0.75)</f>
        <v>22.35</v>
      </c>
      <c r="M43" s="21">
        <f>('State Production_Coffee'!M18*0.25)+('State Production_Coffee'!N18*0.75)</f>
        <v>25.499999999999996</v>
      </c>
      <c r="N43" s="21">
        <f>('State Production_Coffee'!N18*0.25)+('State Production_Coffee'!O18*0.75)</f>
        <v>20.549999999999997</v>
      </c>
      <c r="O43" s="21">
        <f>('State Production_Coffee'!O18*0.25)+('State Production_Coffee'!P18*0.75)</f>
        <v>23.099999999999998</v>
      </c>
      <c r="P43" s="21">
        <f>('State Production_Coffee'!P18*0.25)+('State Production_Coffee'!Q18*0.75)</f>
        <v>22.799999999999997</v>
      </c>
      <c r="Q43" s="118">
        <f>('State Production_Coffee'!Q18*0.25)+('State Production_Coffee'!R18*0.75)</f>
        <v>23.55</v>
      </c>
    </row>
    <row r="44" spans="2:17" s="18" customFormat="1" x14ac:dyDescent="0.3">
      <c r="B44" s="152" t="s">
        <v>156</v>
      </c>
      <c r="C44" s="20"/>
      <c r="D44" s="21">
        <f>('State Production_Coffee'!D19*0.25)+('State Production_Coffee'!E19*0.75)</f>
        <v>31.5</v>
      </c>
      <c r="E44" s="21">
        <f>('State Production_Coffee'!E19*0.25)+('State Production_Coffee'!F19*0.75)</f>
        <v>24.6</v>
      </c>
      <c r="F44" s="21">
        <f>('State Production_Coffee'!F19*0.25)+('State Production_Coffee'!G19*0.75)</f>
        <v>19.2</v>
      </c>
      <c r="G44" s="21">
        <f>('State Production_Coffee'!G19*0.25)+('State Production_Coffee'!H19*0.75)</f>
        <v>15.75</v>
      </c>
      <c r="H44" s="21">
        <f>('State Production_Coffee'!H19*0.25)+('State Production_Coffee'!I19*0.75)</f>
        <v>15.45</v>
      </c>
      <c r="I44" s="21">
        <f>('State Production_Coffee'!I19*0.25)+('State Production_Coffee'!J19*0.75)</f>
        <v>19.2</v>
      </c>
      <c r="J44" s="21">
        <f>('State Production_Coffee'!J19*0.25)+('State Production_Coffee'!K19*0.75)</f>
        <v>24.9</v>
      </c>
      <c r="K44" s="21">
        <f>('State Production_Coffee'!K19*0.25)+('State Production_Coffee'!L19*0.75)</f>
        <v>22.35</v>
      </c>
      <c r="L44" s="21">
        <f>('State Production_Coffee'!L19*0.25)+('State Production_Coffee'!M19*0.75)</f>
        <v>22.35</v>
      </c>
      <c r="M44" s="21">
        <f>('State Production_Coffee'!M19*0.25)+('State Production_Coffee'!N19*0.75)</f>
        <v>25.499999999999996</v>
      </c>
      <c r="N44" s="21">
        <f>('State Production_Coffee'!N19*0.25)+('State Production_Coffee'!O19*0.75)</f>
        <v>20.549999999999997</v>
      </c>
      <c r="O44" s="21">
        <f>('State Production_Coffee'!O19*0.25)+('State Production_Coffee'!P19*0.75)</f>
        <v>23.099999999999998</v>
      </c>
      <c r="P44" s="21">
        <f>('State Production_Coffee'!P19*0.25)+('State Production_Coffee'!Q19*0.75)</f>
        <v>22.799999999999997</v>
      </c>
      <c r="Q44" s="118">
        <f>('State Production_Coffee'!Q19*0.25)+('State Production_Coffee'!R19*0.75)</f>
        <v>23.55</v>
      </c>
    </row>
    <row r="45" spans="2:17" s="18" customFormat="1" x14ac:dyDescent="0.3">
      <c r="B45" s="152" t="s">
        <v>157</v>
      </c>
      <c r="C45" s="20"/>
      <c r="D45" s="21">
        <f>('State Production_Coffee'!D12*0.25)+('State Production_Coffee'!E12*0.75)</f>
        <v>118.4375</v>
      </c>
      <c r="E45" s="21">
        <f>('State Production_Coffee'!E12*0.25)+('State Production_Coffee'!F12*0.75)</f>
        <v>176</v>
      </c>
      <c r="F45" s="21">
        <f>('State Production_Coffee'!F12*0.25)+('State Production_Coffee'!G12*0.75)</f>
        <v>170.125</v>
      </c>
      <c r="G45" s="21">
        <f>('State Production_Coffee'!G12*0.25)+('State Production_Coffee'!H12*0.75)</f>
        <v>222.6875</v>
      </c>
      <c r="H45" s="21">
        <f>('State Production_Coffee'!H12*0.25)+('State Production_Coffee'!I12*0.75)</f>
        <v>270.8125</v>
      </c>
      <c r="I45" s="21">
        <f>('State Production_Coffee'!I12*0.25)+('State Production_Coffee'!J12*0.75)</f>
        <v>285.5625</v>
      </c>
      <c r="J45" s="21">
        <f>('State Production_Coffee'!J12*0.25)+('State Production_Coffee'!K12*0.75)</f>
        <v>309.25</v>
      </c>
      <c r="K45" s="21">
        <f>('State Production_Coffee'!K12*0.25)+('State Production_Coffee'!L12*0.75)</f>
        <v>312.75</v>
      </c>
      <c r="L45" s="21">
        <f>('State Production_Coffee'!L12*0.25)+('State Production_Coffee'!M12*0.75)</f>
        <v>368.875</v>
      </c>
      <c r="M45" s="21">
        <f>('State Production_Coffee'!M12*0.25)+('State Production_Coffee'!N12*0.75)</f>
        <v>509.5</v>
      </c>
      <c r="N45" s="21">
        <f>('State Production_Coffee'!N12*0.25)+('State Production_Coffee'!O12*0.75)</f>
        <v>587.5</v>
      </c>
      <c r="O45" s="21">
        <f>('State Production_Coffee'!O12*0.25)+('State Production_Coffee'!P12*0.75)</f>
        <v>637.5</v>
      </c>
      <c r="P45" s="21">
        <f>('State Production_Coffee'!P12*0.25)+('State Production_Coffee'!Q12*0.75)</f>
        <v>717.5</v>
      </c>
      <c r="Q45" s="118">
        <f>('State Production_Coffee'!Q12*0.25)+('State Production_Coffee'!R12*0.75)</f>
        <v>672.5</v>
      </c>
    </row>
    <row r="46" spans="2:17" s="18" customFormat="1" x14ac:dyDescent="0.3">
      <c r="B46" s="152" t="s">
        <v>158</v>
      </c>
      <c r="C46" s="20"/>
      <c r="D46" s="68">
        <v>0</v>
      </c>
      <c r="E46" s="68">
        <v>0</v>
      </c>
      <c r="F46" s="68">
        <v>0</v>
      </c>
      <c r="G46" s="68">
        <v>0</v>
      </c>
      <c r="H46" s="68">
        <v>0</v>
      </c>
      <c r="I46" s="68">
        <v>0</v>
      </c>
      <c r="J46" s="68">
        <v>0</v>
      </c>
      <c r="K46" s="68">
        <v>0</v>
      </c>
      <c r="L46" s="68">
        <v>0</v>
      </c>
      <c r="M46" s="68">
        <v>0</v>
      </c>
      <c r="N46" s="68">
        <v>0</v>
      </c>
      <c r="O46" s="68">
        <v>0</v>
      </c>
      <c r="P46" s="68">
        <v>0</v>
      </c>
      <c r="Q46" s="228">
        <v>0</v>
      </c>
    </row>
    <row r="47" spans="2:17" s="18" customFormat="1" x14ac:dyDescent="0.3">
      <c r="B47" s="152" t="s">
        <v>159</v>
      </c>
      <c r="C47" s="20"/>
      <c r="D47" s="68">
        <v>0</v>
      </c>
      <c r="E47" s="68">
        <v>0</v>
      </c>
      <c r="F47" s="68">
        <v>0</v>
      </c>
      <c r="G47" s="68">
        <v>0</v>
      </c>
      <c r="H47" s="68">
        <v>0</v>
      </c>
      <c r="I47" s="68">
        <v>0</v>
      </c>
      <c r="J47" s="68">
        <v>0</v>
      </c>
      <c r="K47" s="68">
        <v>0</v>
      </c>
      <c r="L47" s="68">
        <v>0</v>
      </c>
      <c r="M47" s="68">
        <v>0</v>
      </c>
      <c r="N47" s="68">
        <v>0</v>
      </c>
      <c r="O47" s="68">
        <v>0</v>
      </c>
      <c r="P47" s="68">
        <v>0</v>
      </c>
      <c r="Q47" s="228">
        <v>0</v>
      </c>
    </row>
    <row r="48" spans="2:17" s="18" customFormat="1" x14ac:dyDescent="0.3">
      <c r="B48" s="152" t="s">
        <v>160</v>
      </c>
      <c r="C48" s="20"/>
      <c r="D48" s="68">
        <v>0</v>
      </c>
      <c r="E48" s="68">
        <v>0</v>
      </c>
      <c r="F48" s="68">
        <v>0</v>
      </c>
      <c r="G48" s="68">
        <v>0</v>
      </c>
      <c r="H48" s="68">
        <v>0</v>
      </c>
      <c r="I48" s="68">
        <v>0</v>
      </c>
      <c r="J48" s="68">
        <v>0</v>
      </c>
      <c r="K48" s="68">
        <v>0</v>
      </c>
      <c r="L48" s="68">
        <v>0</v>
      </c>
      <c r="M48" s="68">
        <v>0</v>
      </c>
      <c r="N48" s="68">
        <v>0</v>
      </c>
      <c r="O48" s="68">
        <v>0</v>
      </c>
      <c r="P48" s="68">
        <v>0</v>
      </c>
      <c r="Q48" s="228">
        <v>0</v>
      </c>
    </row>
    <row r="49" spans="2:17" s="18" customFormat="1" x14ac:dyDescent="0.3">
      <c r="B49" s="152" t="s">
        <v>161</v>
      </c>
      <c r="C49" s="20"/>
      <c r="D49" s="68">
        <v>0</v>
      </c>
      <c r="E49" s="68">
        <v>0</v>
      </c>
      <c r="F49" s="68">
        <v>0</v>
      </c>
      <c r="G49" s="68">
        <v>0</v>
      </c>
      <c r="H49" s="68">
        <v>0</v>
      </c>
      <c r="I49" s="68">
        <v>0</v>
      </c>
      <c r="J49" s="68">
        <v>0</v>
      </c>
      <c r="K49" s="68">
        <v>0</v>
      </c>
      <c r="L49" s="68">
        <v>0</v>
      </c>
      <c r="M49" s="68">
        <v>0</v>
      </c>
      <c r="N49" s="68">
        <v>0</v>
      </c>
      <c r="O49" s="68">
        <v>0</v>
      </c>
      <c r="P49" s="68">
        <v>0</v>
      </c>
      <c r="Q49" s="228">
        <v>0</v>
      </c>
    </row>
    <row r="50" spans="2:17" s="18" customFormat="1" x14ac:dyDescent="0.3">
      <c r="B50" s="152" t="s">
        <v>162</v>
      </c>
      <c r="C50" s="20"/>
      <c r="D50" s="21">
        <f>('State Production_Coffee'!D9*0.25)+('State Production_Coffee'!E9*0.75)</f>
        <v>18693.75</v>
      </c>
      <c r="E50" s="21">
        <f>('State Production_Coffee'!E9*0.25)+('State Production_Coffee'!F9*0.75)</f>
        <v>18375</v>
      </c>
      <c r="F50" s="21">
        <f>('State Production_Coffee'!F9*0.25)+('State Production_Coffee'!G9*0.75)</f>
        <v>18131.25</v>
      </c>
      <c r="G50" s="21">
        <f>('State Production_Coffee'!G9*0.25)+('State Production_Coffee'!H9*0.75)</f>
        <v>16993.75</v>
      </c>
      <c r="H50" s="21">
        <f>('State Production_Coffee'!H9*0.25)+('State Production_Coffee'!I9*0.75)</f>
        <v>18818.75</v>
      </c>
      <c r="I50" s="21">
        <f>('State Production_Coffee'!I9*0.25)+('State Production_Coffee'!J9*0.75)</f>
        <v>17375</v>
      </c>
      <c r="J50" s="21">
        <f>('State Production_Coffee'!J9*0.25)+('State Production_Coffee'!K9*0.75)</f>
        <v>17925</v>
      </c>
      <c r="K50" s="21">
        <f>('State Production_Coffee'!K9*0.25)+('State Production_Coffee'!L9*0.75)</f>
        <v>17615</v>
      </c>
      <c r="L50" s="21">
        <f>('State Production_Coffee'!L9*0.25)+('State Production_Coffee'!M9*0.75)</f>
        <v>18423.75</v>
      </c>
      <c r="M50" s="21">
        <f>('State Production_Coffee'!M9*0.25)+('State Production_Coffee'!N9*0.75)</f>
        <v>18100</v>
      </c>
      <c r="N50" s="21">
        <f>('State Production_Coffee'!N9*0.25)+('State Production_Coffee'!O9*0.75)</f>
        <v>17440</v>
      </c>
      <c r="O50" s="21">
        <f>('State Production_Coffee'!O9*0.25)+('State Production_Coffee'!P9*0.75)</f>
        <v>16575</v>
      </c>
      <c r="P50" s="21">
        <f>('State Production_Coffee'!P9*0.25)+('State Production_Coffee'!Q9*0.75)</f>
        <v>17163.75</v>
      </c>
      <c r="Q50" s="118">
        <f>('State Production_Coffee'!Q9*0.25)+('State Production_Coffee'!R9*0.75)</f>
        <v>17683.75</v>
      </c>
    </row>
    <row r="51" spans="2:17" s="18" customFormat="1" x14ac:dyDescent="0.3">
      <c r="B51" s="152" t="s">
        <v>182</v>
      </c>
      <c r="C51" s="20"/>
      <c r="D51" s="68">
        <v>0</v>
      </c>
      <c r="E51" s="68">
        <v>0</v>
      </c>
      <c r="F51" s="68">
        <v>0</v>
      </c>
      <c r="G51" s="68">
        <v>0</v>
      </c>
      <c r="H51" s="68">
        <v>0</v>
      </c>
      <c r="I51" s="68">
        <v>0</v>
      </c>
      <c r="J51" s="68">
        <v>0</v>
      </c>
      <c r="K51" s="68">
        <v>0</v>
      </c>
      <c r="L51" s="68">
        <v>0</v>
      </c>
      <c r="M51" s="68">
        <v>0</v>
      </c>
      <c r="N51" s="68">
        <v>0</v>
      </c>
      <c r="O51" s="68">
        <v>0</v>
      </c>
      <c r="P51" s="68">
        <v>0</v>
      </c>
      <c r="Q51" s="228">
        <v>0</v>
      </c>
    </row>
    <row r="52" spans="2:17" s="18" customFormat="1" x14ac:dyDescent="0.3">
      <c r="B52" s="152" t="s">
        <v>163</v>
      </c>
      <c r="C52" s="20"/>
      <c r="D52" s="21">
        <f>('State Production_Coffee'!D20*0.25)+('State Production_Coffee'!E20*0.75)</f>
        <v>31.5</v>
      </c>
      <c r="E52" s="21">
        <f>('State Production_Coffee'!E20*0.25)+('State Production_Coffee'!F20*0.75)</f>
        <v>24.6</v>
      </c>
      <c r="F52" s="21">
        <f>('State Production_Coffee'!F20*0.25)+('State Production_Coffee'!G20*0.75)</f>
        <v>19.2</v>
      </c>
      <c r="G52" s="21">
        <f>('State Production_Coffee'!G20*0.25)+('State Production_Coffee'!H20*0.75)</f>
        <v>15.75</v>
      </c>
      <c r="H52" s="21">
        <f>('State Production_Coffee'!H20*0.25)+('State Production_Coffee'!I20*0.75)</f>
        <v>15.45</v>
      </c>
      <c r="I52" s="21">
        <f>('State Production_Coffee'!I20*0.25)+('State Production_Coffee'!J20*0.75)</f>
        <v>19.2</v>
      </c>
      <c r="J52" s="21">
        <f>('State Production_Coffee'!J20*0.25)+('State Production_Coffee'!K20*0.75)</f>
        <v>24.9</v>
      </c>
      <c r="K52" s="21">
        <f>('State Production_Coffee'!K20*0.25)+('State Production_Coffee'!L20*0.75)</f>
        <v>22.35</v>
      </c>
      <c r="L52" s="21">
        <f>('State Production_Coffee'!L20*0.25)+('State Production_Coffee'!M20*0.75)</f>
        <v>22.35</v>
      </c>
      <c r="M52" s="21">
        <f>('State Production_Coffee'!M20*0.25)+('State Production_Coffee'!N20*0.75)</f>
        <v>25.499999999999996</v>
      </c>
      <c r="N52" s="21">
        <f>('State Production_Coffee'!N20*0.25)+('State Production_Coffee'!O20*0.75)</f>
        <v>20.549999999999997</v>
      </c>
      <c r="O52" s="21">
        <f>('State Production_Coffee'!O20*0.25)+('State Production_Coffee'!P20*0.75)</f>
        <v>23.099999999999998</v>
      </c>
      <c r="P52" s="21">
        <f>('State Production_Coffee'!P20*0.25)+('State Production_Coffee'!Q20*0.75)</f>
        <v>22.799999999999997</v>
      </c>
      <c r="Q52" s="118">
        <f>('State Production_Coffee'!Q20*0.25)+('State Production_Coffee'!R20*0.75)</f>
        <v>23.55</v>
      </c>
    </row>
    <row r="53" spans="2:17" s="18" customFormat="1" x14ac:dyDescent="0.3">
      <c r="B53" s="152" t="s">
        <v>164</v>
      </c>
      <c r="C53" s="20"/>
      <c r="D53" s="68">
        <v>0</v>
      </c>
      <c r="E53" s="68">
        <v>0</v>
      </c>
      <c r="F53" s="68">
        <v>0</v>
      </c>
      <c r="G53" s="68">
        <v>0</v>
      </c>
      <c r="H53" s="68">
        <v>0</v>
      </c>
      <c r="I53" s="68">
        <v>0</v>
      </c>
      <c r="J53" s="68">
        <v>0</v>
      </c>
      <c r="K53" s="68">
        <v>0</v>
      </c>
      <c r="L53" s="68">
        <v>0</v>
      </c>
      <c r="M53" s="68">
        <v>0</v>
      </c>
      <c r="N53" s="68">
        <v>0</v>
      </c>
      <c r="O53" s="68">
        <v>0</v>
      </c>
      <c r="P53" s="68">
        <v>0</v>
      </c>
      <c r="Q53" s="228">
        <v>0</v>
      </c>
    </row>
    <row r="54" spans="2:17" s="18" customFormat="1" x14ac:dyDescent="0.3">
      <c r="B54" s="152" t="s">
        <v>165</v>
      </c>
      <c r="C54" s="20"/>
      <c r="D54" s="68">
        <v>0</v>
      </c>
      <c r="E54" s="68">
        <v>0</v>
      </c>
      <c r="F54" s="68">
        <v>0</v>
      </c>
      <c r="G54" s="68">
        <v>0</v>
      </c>
      <c r="H54" s="68">
        <v>0</v>
      </c>
      <c r="I54" s="68">
        <v>0</v>
      </c>
      <c r="J54" s="68">
        <v>0</v>
      </c>
      <c r="K54" s="68">
        <v>0</v>
      </c>
      <c r="L54" s="68">
        <v>0</v>
      </c>
      <c r="M54" s="68">
        <v>0</v>
      </c>
      <c r="N54" s="68">
        <v>0</v>
      </c>
      <c r="O54" s="68">
        <v>0</v>
      </c>
      <c r="P54" s="68">
        <v>0</v>
      </c>
      <c r="Q54" s="228">
        <v>0</v>
      </c>
    </row>
    <row r="55" spans="2:17" s="18" customFormat="1" x14ac:dyDescent="0.3">
      <c r="B55" s="152" t="s">
        <v>166</v>
      </c>
      <c r="C55" s="20"/>
      <c r="D55" s="68">
        <v>0</v>
      </c>
      <c r="E55" s="68">
        <v>0</v>
      </c>
      <c r="F55" s="68">
        <v>0</v>
      </c>
      <c r="G55" s="68">
        <v>0</v>
      </c>
      <c r="H55" s="68">
        <v>0</v>
      </c>
      <c r="I55" s="68">
        <v>0</v>
      </c>
      <c r="J55" s="68">
        <v>0</v>
      </c>
      <c r="K55" s="68">
        <v>0</v>
      </c>
      <c r="L55" s="68">
        <v>0</v>
      </c>
      <c r="M55" s="68">
        <v>0</v>
      </c>
      <c r="N55" s="68">
        <v>0</v>
      </c>
      <c r="O55" s="68">
        <v>0</v>
      </c>
      <c r="P55" s="68">
        <v>0</v>
      </c>
      <c r="Q55" s="228">
        <v>0</v>
      </c>
    </row>
    <row r="56" spans="2:17" s="60" customFormat="1" x14ac:dyDescent="0.3">
      <c r="B56" s="162" t="s">
        <v>175</v>
      </c>
      <c r="C56" s="156" t="s">
        <v>167</v>
      </c>
      <c r="D56" s="177">
        <f>SUM(D21:D55)</f>
        <v>274375</v>
      </c>
      <c r="E56" s="177">
        <f t="shared" ref="E56:L56" si="0">SUM(E21:E55)</f>
        <v>284499.99999999988</v>
      </c>
      <c r="F56" s="177">
        <f t="shared" si="0"/>
        <v>268500.00000000006</v>
      </c>
      <c r="G56" s="177">
        <f t="shared" si="0"/>
        <v>285250</v>
      </c>
      <c r="H56" s="177">
        <f t="shared" si="0"/>
        <v>302975.00000000006</v>
      </c>
      <c r="I56" s="177">
        <f t="shared" si="0"/>
        <v>303075.00000000006</v>
      </c>
      <c r="J56" s="177">
        <f t="shared" si="0"/>
        <v>311000.00000000012</v>
      </c>
      <c r="K56" s="177">
        <f t="shared" si="0"/>
        <v>317149.99999999988</v>
      </c>
      <c r="L56" s="177">
        <f t="shared" si="0"/>
        <v>307924.99999999988</v>
      </c>
      <c r="M56" s="177">
        <f t="shared" ref="M56:Q56" si="1">SUM(M21:M55)</f>
        <v>321375</v>
      </c>
      <c r="N56" s="177">
        <f t="shared" si="1"/>
        <v>342749.99999999994</v>
      </c>
      <c r="O56" s="177">
        <f t="shared" si="1"/>
        <v>320999.99999999988</v>
      </c>
      <c r="P56" s="177">
        <f t="shared" si="1"/>
        <v>314999.99999999994</v>
      </c>
      <c r="Q56" s="178">
        <f t="shared" si="1"/>
        <v>318624.99999999994</v>
      </c>
    </row>
    <row r="57" spans="2:17" s="18" customFormat="1" x14ac:dyDescent="0.3">
      <c r="F57" s="28"/>
      <c r="G57" s="28"/>
      <c r="H57" s="28"/>
      <c r="I57" s="28"/>
      <c r="J57" s="117"/>
      <c r="K57" s="28"/>
      <c r="L57" s="28"/>
      <c r="M57" s="28"/>
      <c r="N57" s="28"/>
      <c r="O57" s="35"/>
    </row>
    <row r="58" spans="2:17" s="18" customFormat="1" x14ac:dyDescent="0.3">
      <c r="B58" s="29"/>
      <c r="C58" s="29"/>
      <c r="D58" s="29"/>
      <c r="E58" s="29"/>
      <c r="F58" s="30"/>
      <c r="G58" s="30"/>
      <c r="H58" s="30"/>
      <c r="I58" s="30"/>
      <c r="J58" s="30"/>
      <c r="K58" s="30"/>
      <c r="L58" s="30"/>
      <c r="M58" s="30"/>
      <c r="N58" s="30"/>
      <c r="O58" s="35"/>
    </row>
    <row r="59" spans="2:17" s="18" customFormat="1" ht="18" x14ac:dyDescent="0.3">
      <c r="B59" s="15" t="s">
        <v>66</v>
      </c>
      <c r="C59" s="16" t="s">
        <v>67</v>
      </c>
      <c r="D59" s="16">
        <v>2005</v>
      </c>
      <c r="E59" s="16">
        <v>2006</v>
      </c>
      <c r="F59" s="16">
        <v>2007</v>
      </c>
      <c r="G59" s="16">
        <v>2008</v>
      </c>
      <c r="H59" s="16">
        <v>2009</v>
      </c>
      <c r="I59" s="16">
        <v>2010</v>
      </c>
      <c r="J59" s="16">
        <v>2011</v>
      </c>
      <c r="K59" s="16">
        <v>2012</v>
      </c>
      <c r="L59" s="16">
        <v>2013</v>
      </c>
      <c r="M59" s="16">
        <v>2014</v>
      </c>
      <c r="N59" s="16">
        <v>2015</v>
      </c>
      <c r="O59" s="16">
        <v>2016</v>
      </c>
      <c r="P59" s="16">
        <v>2017</v>
      </c>
      <c r="Q59" s="17">
        <v>2018</v>
      </c>
    </row>
    <row r="60" spans="2:17" s="18" customFormat="1" x14ac:dyDescent="0.3">
      <c r="B60" s="22" t="s">
        <v>24</v>
      </c>
      <c r="C60" s="23" t="s">
        <v>10</v>
      </c>
      <c r="D60" s="31">
        <v>15</v>
      </c>
      <c r="E60" s="31">
        <v>15</v>
      </c>
      <c r="F60" s="31">
        <v>15</v>
      </c>
      <c r="G60" s="31">
        <v>15</v>
      </c>
      <c r="H60" s="31">
        <v>15</v>
      </c>
      <c r="I60" s="31">
        <v>15</v>
      </c>
      <c r="J60" s="31">
        <v>15</v>
      </c>
      <c r="K60" s="31">
        <v>15</v>
      </c>
      <c r="L60" s="31">
        <v>15</v>
      </c>
      <c r="M60" s="31">
        <v>15</v>
      </c>
      <c r="N60" s="31">
        <v>15</v>
      </c>
      <c r="O60" s="31">
        <v>15</v>
      </c>
      <c r="P60" s="31">
        <v>15</v>
      </c>
      <c r="Q60" s="32">
        <v>15</v>
      </c>
    </row>
    <row r="61" spans="2:17" s="18" customFormat="1" x14ac:dyDescent="0.3">
      <c r="B61" s="26"/>
      <c r="C61" s="27"/>
      <c r="D61" s="27"/>
      <c r="E61" s="27"/>
      <c r="F61" s="33"/>
      <c r="G61" s="33"/>
      <c r="H61" s="33"/>
      <c r="I61" s="33"/>
      <c r="J61" s="33"/>
      <c r="K61" s="33"/>
      <c r="L61" s="33"/>
      <c r="M61" s="33"/>
      <c r="N61" s="33"/>
      <c r="O61" s="35"/>
    </row>
    <row r="62" spans="2:17" x14ac:dyDescent="0.3">
      <c r="B62" s="34"/>
      <c r="C62" s="34"/>
      <c r="D62" s="34"/>
      <c r="E62" s="34"/>
      <c r="F62" s="34"/>
      <c r="G62" s="34"/>
      <c r="H62" s="34"/>
      <c r="I62" s="34"/>
      <c r="J62" s="34"/>
      <c r="K62" s="34"/>
      <c r="L62" s="34"/>
      <c r="M62" s="34"/>
      <c r="N62" s="34"/>
      <c r="O62" s="11"/>
    </row>
    <row r="63" spans="2:17" s="18" customFormat="1" ht="18" x14ac:dyDescent="0.3">
      <c r="B63" s="15" t="s">
        <v>68</v>
      </c>
      <c r="C63" s="16" t="s">
        <v>13</v>
      </c>
      <c r="D63" s="16">
        <v>2005</v>
      </c>
      <c r="E63" s="16">
        <v>2006</v>
      </c>
      <c r="F63" s="16">
        <v>2007</v>
      </c>
      <c r="G63" s="16">
        <v>2008</v>
      </c>
      <c r="H63" s="16">
        <v>2009</v>
      </c>
      <c r="I63" s="16">
        <v>2010</v>
      </c>
      <c r="J63" s="16">
        <v>2011</v>
      </c>
      <c r="K63" s="16">
        <v>2012</v>
      </c>
      <c r="L63" s="16">
        <v>2013</v>
      </c>
      <c r="M63" s="16">
        <v>2014</v>
      </c>
      <c r="N63" s="16">
        <v>2015</v>
      </c>
      <c r="O63" s="16">
        <v>2016</v>
      </c>
      <c r="P63" s="16">
        <v>2017</v>
      </c>
      <c r="Q63" s="17">
        <v>2018</v>
      </c>
    </row>
    <row r="64" spans="2:17" s="60" customFormat="1" x14ac:dyDescent="0.3">
      <c r="B64" s="163" t="s">
        <v>24</v>
      </c>
      <c r="C64" s="37"/>
      <c r="D64" s="44"/>
      <c r="E64" s="44"/>
      <c r="F64" s="44"/>
      <c r="G64" s="44"/>
      <c r="H64" s="44"/>
      <c r="I64" s="44"/>
      <c r="J64" s="44"/>
      <c r="K64" s="44"/>
      <c r="L64" s="68"/>
      <c r="M64" s="68"/>
      <c r="N64" s="44"/>
      <c r="O64" s="75"/>
      <c r="Q64" s="519"/>
    </row>
    <row r="65" spans="2:17" s="18" customFormat="1" x14ac:dyDescent="0.3">
      <c r="B65" s="152" t="s">
        <v>132</v>
      </c>
      <c r="C65" s="20"/>
      <c r="D65" s="21">
        <f t="shared" ref="D65:D100" si="2">D20*$D$60*$C$8</f>
        <v>0</v>
      </c>
      <c r="E65" s="21">
        <f t="shared" ref="E65:E100" si="3">E20*$E$60*$C$8</f>
        <v>0</v>
      </c>
      <c r="F65" s="21">
        <f t="shared" ref="F65:F100" si="4">F20*$F$60*$C$8</f>
        <v>0</v>
      </c>
      <c r="G65" s="21">
        <f t="shared" ref="G65:G100" si="5">G20*$G$60*$C$8</f>
        <v>0</v>
      </c>
      <c r="H65" s="21">
        <f t="shared" ref="H65:H100" si="6">H20*$H$60*$C$8</f>
        <v>0</v>
      </c>
      <c r="I65" s="21">
        <f t="shared" ref="I65:I100" si="7">I20*$I$60*$C$8</f>
        <v>0</v>
      </c>
      <c r="J65" s="21">
        <f t="shared" ref="J65:J100" si="8">J20*$J$60*$C$8</f>
        <v>0</v>
      </c>
      <c r="K65" s="21">
        <f t="shared" ref="K65:K100" si="9">K20*$K$60*$C$8</f>
        <v>0</v>
      </c>
      <c r="L65" s="68">
        <f t="shared" ref="L65:L100" si="10">L20*$F$60*$C$8</f>
        <v>0</v>
      </c>
      <c r="M65" s="68">
        <f t="shared" ref="M65:M100" si="11">M20*$M$60*$C$8</f>
        <v>0</v>
      </c>
      <c r="N65" s="21">
        <f t="shared" ref="N65:N100" si="12">N20*$N$60*$C$8</f>
        <v>0</v>
      </c>
      <c r="O65" s="21">
        <f t="shared" ref="O65:O100" si="13">O20*$O$60*$C$8</f>
        <v>0</v>
      </c>
      <c r="P65" s="21">
        <f t="shared" ref="P65:P100" si="14">P20*$P$60*$C$8</f>
        <v>0</v>
      </c>
      <c r="Q65" s="118">
        <f t="shared" ref="Q65:Q100" si="15">Q20*$Q$60*$C$8</f>
        <v>0</v>
      </c>
    </row>
    <row r="66" spans="2:17" s="18" customFormat="1" x14ac:dyDescent="0.3">
      <c r="B66" s="152" t="s">
        <v>133</v>
      </c>
      <c r="C66" s="20"/>
      <c r="D66" s="21">
        <f t="shared" si="2"/>
        <v>303792.1875</v>
      </c>
      <c r="E66" s="21">
        <f t="shared" si="3"/>
        <v>451440</v>
      </c>
      <c r="F66" s="21">
        <f t="shared" si="4"/>
        <v>436370.625</v>
      </c>
      <c r="G66" s="21">
        <f t="shared" si="5"/>
        <v>571193.4375</v>
      </c>
      <c r="H66" s="21">
        <f t="shared" si="6"/>
        <v>694634.0625</v>
      </c>
      <c r="I66" s="21">
        <f t="shared" si="7"/>
        <v>732467.8125</v>
      </c>
      <c r="J66" s="21">
        <f t="shared" si="8"/>
        <v>793226.25</v>
      </c>
      <c r="K66" s="21">
        <f t="shared" si="9"/>
        <v>802203.75</v>
      </c>
      <c r="L66" s="68">
        <f t="shared" si="10"/>
        <v>946164.375</v>
      </c>
      <c r="M66" s="68">
        <f t="shared" si="11"/>
        <v>1000586.25</v>
      </c>
      <c r="N66" s="21">
        <f t="shared" si="12"/>
        <v>1182093.75</v>
      </c>
      <c r="O66" s="21">
        <f t="shared" si="13"/>
        <v>1302750</v>
      </c>
      <c r="P66" s="21">
        <f t="shared" si="14"/>
        <v>1302750</v>
      </c>
      <c r="Q66" s="118">
        <f t="shared" si="15"/>
        <v>1427625</v>
      </c>
    </row>
    <row r="67" spans="2:17" s="18" customFormat="1" x14ac:dyDescent="0.3">
      <c r="B67" s="152" t="s">
        <v>134</v>
      </c>
      <c r="C67" s="20"/>
      <c r="D67" s="21">
        <f t="shared" si="2"/>
        <v>4252.5</v>
      </c>
      <c r="E67" s="21">
        <f t="shared" si="3"/>
        <v>3321</v>
      </c>
      <c r="F67" s="21">
        <f t="shared" si="4"/>
        <v>2592</v>
      </c>
      <c r="G67" s="21">
        <f t="shared" si="5"/>
        <v>2126.25</v>
      </c>
      <c r="H67" s="21">
        <f t="shared" si="6"/>
        <v>2085.75</v>
      </c>
      <c r="I67" s="21">
        <f t="shared" si="7"/>
        <v>2592</v>
      </c>
      <c r="J67" s="21">
        <f t="shared" si="8"/>
        <v>3361.5</v>
      </c>
      <c r="K67" s="21">
        <f t="shared" si="9"/>
        <v>3017.25</v>
      </c>
      <c r="L67" s="68">
        <f t="shared" si="10"/>
        <v>3017.25</v>
      </c>
      <c r="M67" s="68">
        <f t="shared" si="11"/>
        <v>3442.4999999999995</v>
      </c>
      <c r="N67" s="21">
        <f t="shared" si="12"/>
        <v>2774.2499999999995</v>
      </c>
      <c r="O67" s="21">
        <f t="shared" si="13"/>
        <v>3118.4999999999995</v>
      </c>
      <c r="P67" s="21">
        <f t="shared" si="14"/>
        <v>3077.9999999999995</v>
      </c>
      <c r="Q67" s="118">
        <f t="shared" si="15"/>
        <v>3179.25</v>
      </c>
    </row>
    <row r="68" spans="2:17" s="18" customFormat="1" x14ac:dyDescent="0.3">
      <c r="B68" s="152" t="s">
        <v>135</v>
      </c>
      <c r="C68" s="20"/>
      <c r="D68" s="21">
        <f t="shared" si="2"/>
        <v>7087.5</v>
      </c>
      <c r="E68" s="21">
        <f t="shared" si="3"/>
        <v>5535</v>
      </c>
      <c r="F68" s="21">
        <f t="shared" si="4"/>
        <v>4320</v>
      </c>
      <c r="G68" s="21">
        <f t="shared" si="5"/>
        <v>3543.75</v>
      </c>
      <c r="H68" s="21">
        <f t="shared" si="6"/>
        <v>3476.25</v>
      </c>
      <c r="I68" s="21">
        <f t="shared" si="7"/>
        <v>4320</v>
      </c>
      <c r="J68" s="21">
        <f t="shared" si="8"/>
        <v>5602.5</v>
      </c>
      <c r="K68" s="21">
        <f t="shared" si="9"/>
        <v>5028.75</v>
      </c>
      <c r="L68" s="68">
        <f t="shared" si="10"/>
        <v>5028.75</v>
      </c>
      <c r="M68" s="68">
        <f t="shared" si="11"/>
        <v>5737.5</v>
      </c>
      <c r="N68" s="21">
        <f t="shared" si="12"/>
        <v>4623.75</v>
      </c>
      <c r="O68" s="21">
        <f t="shared" si="13"/>
        <v>5197.5</v>
      </c>
      <c r="P68" s="21">
        <f t="shared" si="14"/>
        <v>5130</v>
      </c>
      <c r="Q68" s="118">
        <f t="shared" si="15"/>
        <v>5298.75</v>
      </c>
    </row>
    <row r="69" spans="2:17" s="18" customFormat="1" x14ac:dyDescent="0.3">
      <c r="B69" s="152" t="s">
        <v>136</v>
      </c>
      <c r="C69" s="20"/>
      <c r="D69" s="21">
        <f t="shared" si="2"/>
        <v>0</v>
      </c>
      <c r="E69" s="21">
        <f t="shared" si="3"/>
        <v>0</v>
      </c>
      <c r="F69" s="21">
        <f t="shared" si="4"/>
        <v>0</v>
      </c>
      <c r="G69" s="21">
        <f t="shared" si="5"/>
        <v>0</v>
      </c>
      <c r="H69" s="21">
        <f t="shared" si="6"/>
        <v>0</v>
      </c>
      <c r="I69" s="21">
        <f t="shared" si="7"/>
        <v>0</v>
      </c>
      <c r="J69" s="21">
        <f t="shared" si="8"/>
        <v>0</v>
      </c>
      <c r="K69" s="21">
        <f t="shared" si="9"/>
        <v>0</v>
      </c>
      <c r="L69" s="68">
        <f t="shared" si="10"/>
        <v>0</v>
      </c>
      <c r="M69" s="68">
        <f t="shared" si="11"/>
        <v>0</v>
      </c>
      <c r="N69" s="21">
        <f t="shared" si="12"/>
        <v>0</v>
      </c>
      <c r="O69" s="21">
        <f t="shared" si="13"/>
        <v>0</v>
      </c>
      <c r="P69" s="21">
        <f t="shared" si="14"/>
        <v>0</v>
      </c>
      <c r="Q69" s="118">
        <f t="shared" si="15"/>
        <v>0</v>
      </c>
    </row>
    <row r="70" spans="2:17" s="18" customFormat="1" x14ac:dyDescent="0.3">
      <c r="B70" s="152" t="s">
        <v>137</v>
      </c>
      <c r="C70" s="20"/>
      <c r="D70" s="21">
        <f t="shared" si="2"/>
        <v>0</v>
      </c>
      <c r="E70" s="21">
        <f t="shared" si="3"/>
        <v>0</v>
      </c>
      <c r="F70" s="21">
        <f t="shared" si="4"/>
        <v>0</v>
      </c>
      <c r="G70" s="21">
        <f t="shared" si="5"/>
        <v>0</v>
      </c>
      <c r="H70" s="21">
        <f t="shared" si="6"/>
        <v>0</v>
      </c>
      <c r="I70" s="21">
        <f t="shared" si="7"/>
        <v>0</v>
      </c>
      <c r="J70" s="21">
        <f t="shared" si="8"/>
        <v>0</v>
      </c>
      <c r="K70" s="21">
        <f t="shared" si="9"/>
        <v>0</v>
      </c>
      <c r="L70" s="68">
        <f t="shared" si="10"/>
        <v>0</v>
      </c>
      <c r="M70" s="68">
        <f t="shared" si="11"/>
        <v>0</v>
      </c>
      <c r="N70" s="21">
        <f t="shared" si="12"/>
        <v>0</v>
      </c>
      <c r="O70" s="21">
        <f t="shared" si="13"/>
        <v>0</v>
      </c>
      <c r="P70" s="21">
        <f t="shared" si="14"/>
        <v>0</v>
      </c>
      <c r="Q70" s="118">
        <f t="shared" si="15"/>
        <v>0</v>
      </c>
    </row>
    <row r="71" spans="2:17" s="18" customFormat="1" x14ac:dyDescent="0.3">
      <c r="B71" s="152" t="s">
        <v>138</v>
      </c>
      <c r="C71" s="20"/>
      <c r="D71" s="21">
        <f t="shared" si="2"/>
        <v>0</v>
      </c>
      <c r="E71" s="21">
        <f t="shared" si="3"/>
        <v>0</v>
      </c>
      <c r="F71" s="21">
        <f t="shared" si="4"/>
        <v>0</v>
      </c>
      <c r="G71" s="21">
        <f t="shared" si="5"/>
        <v>0</v>
      </c>
      <c r="H71" s="21">
        <f t="shared" si="6"/>
        <v>0</v>
      </c>
      <c r="I71" s="21">
        <f t="shared" si="7"/>
        <v>0</v>
      </c>
      <c r="J71" s="21">
        <f t="shared" si="8"/>
        <v>0</v>
      </c>
      <c r="K71" s="21">
        <f t="shared" si="9"/>
        <v>0</v>
      </c>
      <c r="L71" s="68">
        <f t="shared" si="10"/>
        <v>0</v>
      </c>
      <c r="M71" s="68">
        <f t="shared" si="11"/>
        <v>0</v>
      </c>
      <c r="N71" s="21">
        <f t="shared" si="12"/>
        <v>0</v>
      </c>
      <c r="O71" s="21">
        <f t="shared" si="13"/>
        <v>0</v>
      </c>
      <c r="P71" s="21">
        <f t="shared" si="14"/>
        <v>0</v>
      </c>
      <c r="Q71" s="118">
        <f t="shared" si="15"/>
        <v>0</v>
      </c>
    </row>
    <row r="72" spans="2:17" s="18" customFormat="1" x14ac:dyDescent="0.3">
      <c r="B72" s="152" t="s">
        <v>139</v>
      </c>
      <c r="C72" s="20"/>
      <c r="D72" s="21">
        <f t="shared" si="2"/>
        <v>0</v>
      </c>
      <c r="E72" s="21">
        <f t="shared" si="3"/>
        <v>0</v>
      </c>
      <c r="F72" s="21">
        <f t="shared" si="4"/>
        <v>0</v>
      </c>
      <c r="G72" s="21">
        <f t="shared" si="5"/>
        <v>0</v>
      </c>
      <c r="H72" s="21">
        <f t="shared" si="6"/>
        <v>0</v>
      </c>
      <c r="I72" s="21">
        <f t="shared" si="7"/>
        <v>0</v>
      </c>
      <c r="J72" s="21">
        <f t="shared" si="8"/>
        <v>0</v>
      </c>
      <c r="K72" s="21">
        <f t="shared" si="9"/>
        <v>0</v>
      </c>
      <c r="L72" s="68">
        <f t="shared" si="10"/>
        <v>0</v>
      </c>
      <c r="M72" s="68">
        <f t="shared" si="11"/>
        <v>0</v>
      </c>
      <c r="N72" s="21">
        <f t="shared" si="12"/>
        <v>0</v>
      </c>
      <c r="O72" s="21">
        <f t="shared" si="13"/>
        <v>0</v>
      </c>
      <c r="P72" s="21">
        <f t="shared" si="14"/>
        <v>0</v>
      </c>
      <c r="Q72" s="118">
        <f t="shared" si="15"/>
        <v>0</v>
      </c>
    </row>
    <row r="73" spans="2:17" s="18" customFormat="1" x14ac:dyDescent="0.3">
      <c r="B73" s="152" t="s">
        <v>140</v>
      </c>
      <c r="C73" s="20"/>
      <c r="D73" s="21">
        <f t="shared" si="2"/>
        <v>0</v>
      </c>
      <c r="E73" s="21">
        <f t="shared" si="3"/>
        <v>0</v>
      </c>
      <c r="F73" s="21">
        <f t="shared" si="4"/>
        <v>0</v>
      </c>
      <c r="G73" s="21">
        <f t="shared" si="5"/>
        <v>0</v>
      </c>
      <c r="H73" s="21">
        <f t="shared" si="6"/>
        <v>0</v>
      </c>
      <c r="I73" s="21">
        <f t="shared" si="7"/>
        <v>0</v>
      </c>
      <c r="J73" s="21">
        <f t="shared" si="8"/>
        <v>0</v>
      </c>
      <c r="K73" s="21">
        <f t="shared" si="9"/>
        <v>0</v>
      </c>
      <c r="L73" s="68">
        <f t="shared" si="10"/>
        <v>0</v>
      </c>
      <c r="M73" s="68">
        <f t="shared" si="11"/>
        <v>0</v>
      </c>
      <c r="N73" s="21">
        <f t="shared" si="12"/>
        <v>0</v>
      </c>
      <c r="O73" s="21">
        <f t="shared" si="13"/>
        <v>0</v>
      </c>
      <c r="P73" s="21">
        <f t="shared" si="14"/>
        <v>0</v>
      </c>
      <c r="Q73" s="118">
        <f t="shared" si="15"/>
        <v>0</v>
      </c>
    </row>
    <row r="74" spans="2:17" s="18" customFormat="1" x14ac:dyDescent="0.3">
      <c r="B74" s="152" t="s">
        <v>141</v>
      </c>
      <c r="C74" s="20"/>
      <c r="D74" s="21">
        <f t="shared" si="2"/>
        <v>0</v>
      </c>
      <c r="E74" s="21">
        <f t="shared" si="3"/>
        <v>0</v>
      </c>
      <c r="F74" s="21">
        <f t="shared" si="4"/>
        <v>0</v>
      </c>
      <c r="G74" s="21">
        <f t="shared" si="5"/>
        <v>0</v>
      </c>
      <c r="H74" s="21">
        <f t="shared" si="6"/>
        <v>0</v>
      </c>
      <c r="I74" s="21">
        <f t="shared" si="7"/>
        <v>0</v>
      </c>
      <c r="J74" s="21">
        <f t="shared" si="8"/>
        <v>0</v>
      </c>
      <c r="K74" s="21">
        <f t="shared" si="9"/>
        <v>0</v>
      </c>
      <c r="L74" s="68">
        <f t="shared" si="10"/>
        <v>0</v>
      </c>
      <c r="M74" s="68">
        <f t="shared" si="11"/>
        <v>0</v>
      </c>
      <c r="N74" s="21">
        <f t="shared" si="12"/>
        <v>0</v>
      </c>
      <c r="O74" s="21">
        <f t="shared" si="13"/>
        <v>0</v>
      </c>
      <c r="P74" s="21">
        <f t="shared" si="14"/>
        <v>0</v>
      </c>
      <c r="Q74" s="118">
        <f t="shared" si="15"/>
        <v>0</v>
      </c>
    </row>
    <row r="75" spans="2:17" s="18" customFormat="1" x14ac:dyDescent="0.3">
      <c r="B75" s="152" t="s">
        <v>142</v>
      </c>
      <c r="C75" s="20"/>
      <c r="D75" s="21">
        <f t="shared" si="2"/>
        <v>0</v>
      </c>
      <c r="E75" s="21">
        <f t="shared" si="3"/>
        <v>0</v>
      </c>
      <c r="F75" s="21">
        <f t="shared" si="4"/>
        <v>0</v>
      </c>
      <c r="G75" s="21">
        <f t="shared" si="5"/>
        <v>0</v>
      </c>
      <c r="H75" s="21">
        <f t="shared" si="6"/>
        <v>0</v>
      </c>
      <c r="I75" s="21">
        <f t="shared" si="7"/>
        <v>0</v>
      </c>
      <c r="J75" s="21">
        <f t="shared" si="8"/>
        <v>0</v>
      </c>
      <c r="K75" s="21">
        <f t="shared" si="9"/>
        <v>0</v>
      </c>
      <c r="L75" s="68">
        <f t="shared" si="10"/>
        <v>0</v>
      </c>
      <c r="M75" s="68">
        <f t="shared" si="11"/>
        <v>0</v>
      </c>
      <c r="N75" s="21">
        <f t="shared" si="12"/>
        <v>0</v>
      </c>
      <c r="O75" s="21">
        <f t="shared" si="13"/>
        <v>0</v>
      </c>
      <c r="P75" s="21">
        <f t="shared" si="14"/>
        <v>0</v>
      </c>
      <c r="Q75" s="118">
        <f t="shared" si="15"/>
        <v>0</v>
      </c>
    </row>
    <row r="76" spans="2:17" s="18" customFormat="1" x14ac:dyDescent="0.3">
      <c r="B76" s="152" t="s">
        <v>143</v>
      </c>
      <c r="C76" s="20"/>
      <c r="D76" s="21">
        <f t="shared" si="2"/>
        <v>0</v>
      </c>
      <c r="E76" s="21">
        <f t="shared" si="3"/>
        <v>0</v>
      </c>
      <c r="F76" s="21">
        <f t="shared" si="4"/>
        <v>0</v>
      </c>
      <c r="G76" s="21">
        <f t="shared" si="5"/>
        <v>0</v>
      </c>
      <c r="H76" s="21">
        <f t="shared" si="6"/>
        <v>0</v>
      </c>
      <c r="I76" s="21">
        <f t="shared" si="7"/>
        <v>0</v>
      </c>
      <c r="J76" s="21">
        <f t="shared" si="8"/>
        <v>0</v>
      </c>
      <c r="K76" s="21">
        <f t="shared" si="9"/>
        <v>0</v>
      </c>
      <c r="L76" s="68">
        <f t="shared" si="10"/>
        <v>0</v>
      </c>
      <c r="M76" s="68">
        <f t="shared" si="11"/>
        <v>0</v>
      </c>
      <c r="N76" s="21">
        <f t="shared" si="12"/>
        <v>0</v>
      </c>
      <c r="O76" s="21">
        <f t="shared" si="13"/>
        <v>0</v>
      </c>
      <c r="P76" s="21">
        <f t="shared" si="14"/>
        <v>0</v>
      </c>
      <c r="Q76" s="118">
        <f t="shared" si="15"/>
        <v>0</v>
      </c>
    </row>
    <row r="77" spans="2:17" s="18" customFormat="1" x14ac:dyDescent="0.3">
      <c r="B77" s="152" t="s">
        <v>144</v>
      </c>
      <c r="C77" s="20"/>
      <c r="D77" s="21">
        <f t="shared" si="2"/>
        <v>0</v>
      </c>
      <c r="E77" s="21">
        <f t="shared" si="3"/>
        <v>0</v>
      </c>
      <c r="F77" s="21">
        <f t="shared" si="4"/>
        <v>0</v>
      </c>
      <c r="G77" s="21">
        <f t="shared" si="5"/>
        <v>0</v>
      </c>
      <c r="H77" s="21">
        <f t="shared" si="6"/>
        <v>0</v>
      </c>
      <c r="I77" s="21">
        <f t="shared" si="7"/>
        <v>0</v>
      </c>
      <c r="J77" s="21">
        <f t="shared" si="8"/>
        <v>0</v>
      </c>
      <c r="K77" s="21">
        <f t="shared" si="9"/>
        <v>0</v>
      </c>
      <c r="L77" s="68">
        <f t="shared" si="10"/>
        <v>0</v>
      </c>
      <c r="M77" s="68">
        <f t="shared" si="11"/>
        <v>0</v>
      </c>
      <c r="N77" s="21">
        <f t="shared" si="12"/>
        <v>0</v>
      </c>
      <c r="O77" s="21">
        <f t="shared" si="13"/>
        <v>0</v>
      </c>
      <c r="P77" s="21">
        <f t="shared" si="14"/>
        <v>0</v>
      </c>
      <c r="Q77" s="118">
        <f t="shared" si="15"/>
        <v>0</v>
      </c>
    </row>
    <row r="78" spans="2:17" s="18" customFormat="1" x14ac:dyDescent="0.3">
      <c r="B78" s="152" t="s">
        <v>145</v>
      </c>
      <c r="C78" s="20"/>
      <c r="D78" s="21">
        <f t="shared" si="2"/>
        <v>0</v>
      </c>
      <c r="E78" s="21">
        <f t="shared" si="3"/>
        <v>0</v>
      </c>
      <c r="F78" s="21">
        <f t="shared" si="4"/>
        <v>0</v>
      </c>
      <c r="G78" s="21">
        <f t="shared" si="5"/>
        <v>0</v>
      </c>
      <c r="H78" s="21">
        <f t="shared" si="6"/>
        <v>0</v>
      </c>
      <c r="I78" s="21">
        <f t="shared" si="7"/>
        <v>0</v>
      </c>
      <c r="J78" s="21">
        <f t="shared" si="8"/>
        <v>0</v>
      </c>
      <c r="K78" s="21">
        <f t="shared" si="9"/>
        <v>0</v>
      </c>
      <c r="L78" s="68">
        <f t="shared" si="10"/>
        <v>0</v>
      </c>
      <c r="M78" s="68">
        <f t="shared" si="11"/>
        <v>0</v>
      </c>
      <c r="N78" s="21">
        <f t="shared" si="12"/>
        <v>0</v>
      </c>
      <c r="O78" s="21">
        <f t="shared" si="13"/>
        <v>0</v>
      </c>
      <c r="P78" s="21">
        <f t="shared" si="14"/>
        <v>0</v>
      </c>
      <c r="Q78" s="118">
        <f t="shared" si="15"/>
        <v>0</v>
      </c>
    </row>
    <row r="79" spans="2:17" s="18" customFormat="1" x14ac:dyDescent="0.3">
      <c r="B79" s="152" t="s">
        <v>146</v>
      </c>
      <c r="C79" s="20"/>
      <c r="D79" s="21">
        <f t="shared" si="2"/>
        <v>0</v>
      </c>
      <c r="E79" s="21">
        <f t="shared" si="3"/>
        <v>0</v>
      </c>
      <c r="F79" s="21">
        <f t="shared" si="4"/>
        <v>0</v>
      </c>
      <c r="G79" s="21">
        <f t="shared" si="5"/>
        <v>0</v>
      </c>
      <c r="H79" s="21">
        <f t="shared" si="6"/>
        <v>0</v>
      </c>
      <c r="I79" s="21">
        <f t="shared" si="7"/>
        <v>0</v>
      </c>
      <c r="J79" s="21">
        <f t="shared" si="8"/>
        <v>0</v>
      </c>
      <c r="K79" s="21">
        <f t="shared" si="9"/>
        <v>0</v>
      </c>
      <c r="L79" s="68">
        <f t="shared" si="10"/>
        <v>0</v>
      </c>
      <c r="M79" s="68">
        <f t="shared" si="11"/>
        <v>0</v>
      </c>
      <c r="N79" s="21">
        <f t="shared" si="12"/>
        <v>0</v>
      </c>
      <c r="O79" s="21">
        <f t="shared" si="13"/>
        <v>0</v>
      </c>
      <c r="P79" s="21">
        <f t="shared" si="14"/>
        <v>0</v>
      </c>
      <c r="Q79" s="118">
        <f t="shared" si="15"/>
        <v>0</v>
      </c>
    </row>
    <row r="80" spans="2:17" s="18" customFormat="1" x14ac:dyDescent="0.3">
      <c r="B80" s="152" t="s">
        <v>147</v>
      </c>
      <c r="C80" s="20"/>
      <c r="D80" s="21">
        <f t="shared" si="2"/>
        <v>0</v>
      </c>
      <c r="E80" s="21">
        <f t="shared" si="3"/>
        <v>0</v>
      </c>
      <c r="F80" s="21">
        <f t="shared" si="4"/>
        <v>0</v>
      </c>
      <c r="G80" s="21">
        <f t="shared" si="5"/>
        <v>0</v>
      </c>
      <c r="H80" s="21">
        <f t="shared" si="6"/>
        <v>0</v>
      </c>
      <c r="I80" s="21">
        <f t="shared" si="7"/>
        <v>0</v>
      </c>
      <c r="J80" s="21">
        <f t="shared" si="8"/>
        <v>0</v>
      </c>
      <c r="K80" s="21">
        <f t="shared" si="9"/>
        <v>0</v>
      </c>
      <c r="L80" s="68">
        <f t="shared" si="10"/>
        <v>0</v>
      </c>
      <c r="M80" s="68">
        <f t="shared" si="11"/>
        <v>0</v>
      </c>
      <c r="N80" s="21">
        <f t="shared" si="12"/>
        <v>0</v>
      </c>
      <c r="O80" s="21">
        <f t="shared" si="13"/>
        <v>0</v>
      </c>
      <c r="P80" s="21">
        <f t="shared" si="14"/>
        <v>0</v>
      </c>
      <c r="Q80" s="118">
        <f t="shared" si="15"/>
        <v>0</v>
      </c>
    </row>
    <row r="81" spans="2:17" s="18" customFormat="1" x14ac:dyDescent="0.3">
      <c r="B81" s="152" t="s">
        <v>148</v>
      </c>
      <c r="C81" s="20"/>
      <c r="D81" s="21">
        <f t="shared" si="2"/>
        <v>26575593.75</v>
      </c>
      <c r="E81" s="21">
        <f t="shared" si="3"/>
        <v>27484312.5</v>
      </c>
      <c r="F81" s="21">
        <f t="shared" si="4"/>
        <v>26350312.5</v>
      </c>
      <c r="G81" s="21">
        <f t="shared" si="5"/>
        <v>28150368.75</v>
      </c>
      <c r="H81" s="21">
        <f t="shared" si="6"/>
        <v>29652581.25</v>
      </c>
      <c r="I81" s="21">
        <f t="shared" si="7"/>
        <v>29120006.25</v>
      </c>
      <c r="J81" s="21">
        <f t="shared" si="8"/>
        <v>29591325</v>
      </c>
      <c r="K81" s="21">
        <f t="shared" si="9"/>
        <v>30769031.25</v>
      </c>
      <c r="L81" s="68">
        <f t="shared" si="10"/>
        <v>29143968.75</v>
      </c>
      <c r="M81" s="68">
        <f t="shared" si="11"/>
        <v>30739162.5</v>
      </c>
      <c r="N81" s="21">
        <f t="shared" si="12"/>
        <v>33337912.5</v>
      </c>
      <c r="O81" s="21">
        <f t="shared" si="13"/>
        <v>30940481.25</v>
      </c>
      <c r="P81" s="21">
        <f t="shared" si="14"/>
        <v>29991768.75</v>
      </c>
      <c r="Q81" s="118">
        <f t="shared" si="15"/>
        <v>29732062.5</v>
      </c>
    </row>
    <row r="82" spans="2:17" s="18" customFormat="1" x14ac:dyDescent="0.3">
      <c r="B82" s="152" t="s">
        <v>149</v>
      </c>
      <c r="C82" s="20"/>
      <c r="D82" s="21">
        <f t="shared" si="2"/>
        <v>7586156.25</v>
      </c>
      <c r="E82" s="21">
        <f t="shared" si="3"/>
        <v>7939687.5</v>
      </c>
      <c r="F82" s="21">
        <f t="shared" si="4"/>
        <v>6968531.25</v>
      </c>
      <c r="G82" s="21">
        <f t="shared" si="5"/>
        <v>7445250</v>
      </c>
      <c r="H82" s="21">
        <f t="shared" si="6"/>
        <v>7959937.5</v>
      </c>
      <c r="I82" s="21">
        <f t="shared" si="7"/>
        <v>8656875</v>
      </c>
      <c r="J82" s="21">
        <f t="shared" si="8"/>
        <v>9110812.5</v>
      </c>
      <c r="K82" s="21">
        <f t="shared" si="9"/>
        <v>8798625</v>
      </c>
      <c r="L82" s="68">
        <f t="shared" si="10"/>
        <v>8917593.75</v>
      </c>
      <c r="M82" s="68">
        <f t="shared" si="11"/>
        <v>9104906.25</v>
      </c>
      <c r="N82" s="21">
        <f t="shared" si="12"/>
        <v>9294412.5</v>
      </c>
      <c r="O82" s="21">
        <f t="shared" si="13"/>
        <v>8742093.75</v>
      </c>
      <c r="P82" s="21">
        <f t="shared" si="14"/>
        <v>8790862.5</v>
      </c>
      <c r="Q82" s="118">
        <f t="shared" si="15"/>
        <v>9350100</v>
      </c>
    </row>
    <row r="83" spans="2:17" s="18" customFormat="1" x14ac:dyDescent="0.3">
      <c r="B83" s="152" t="s">
        <v>150</v>
      </c>
      <c r="C83" s="20"/>
      <c r="D83" s="21">
        <f t="shared" si="2"/>
        <v>0</v>
      </c>
      <c r="E83" s="21">
        <f t="shared" si="3"/>
        <v>0</v>
      </c>
      <c r="F83" s="21">
        <f t="shared" si="4"/>
        <v>0</v>
      </c>
      <c r="G83" s="21">
        <f t="shared" si="5"/>
        <v>0</v>
      </c>
      <c r="H83" s="21">
        <f t="shared" si="6"/>
        <v>0</v>
      </c>
      <c r="I83" s="21">
        <f t="shared" si="7"/>
        <v>0</v>
      </c>
      <c r="J83" s="21">
        <f t="shared" si="8"/>
        <v>0</v>
      </c>
      <c r="K83" s="21">
        <f t="shared" si="9"/>
        <v>0</v>
      </c>
      <c r="L83" s="68">
        <f t="shared" si="10"/>
        <v>0</v>
      </c>
      <c r="M83" s="68">
        <f t="shared" si="11"/>
        <v>0</v>
      </c>
      <c r="N83" s="21">
        <f t="shared" si="12"/>
        <v>0</v>
      </c>
      <c r="O83" s="21">
        <f t="shared" si="13"/>
        <v>0</v>
      </c>
      <c r="P83" s="21">
        <f t="shared" si="14"/>
        <v>0</v>
      </c>
      <c r="Q83" s="118">
        <f t="shared" si="15"/>
        <v>0</v>
      </c>
    </row>
    <row r="84" spans="2:17" s="18" customFormat="1" x14ac:dyDescent="0.3">
      <c r="B84" s="152" t="s">
        <v>151</v>
      </c>
      <c r="C84" s="20"/>
      <c r="D84" s="21">
        <f t="shared" si="2"/>
        <v>0</v>
      </c>
      <c r="E84" s="21">
        <f t="shared" si="3"/>
        <v>0</v>
      </c>
      <c r="F84" s="21">
        <f t="shared" si="4"/>
        <v>0</v>
      </c>
      <c r="G84" s="21">
        <f t="shared" si="5"/>
        <v>0</v>
      </c>
      <c r="H84" s="21">
        <f t="shared" si="6"/>
        <v>0</v>
      </c>
      <c r="I84" s="21">
        <f t="shared" si="7"/>
        <v>0</v>
      </c>
      <c r="J84" s="21">
        <f t="shared" si="8"/>
        <v>0</v>
      </c>
      <c r="K84" s="21">
        <f t="shared" si="9"/>
        <v>0</v>
      </c>
      <c r="L84" s="68">
        <f t="shared" si="10"/>
        <v>0</v>
      </c>
      <c r="M84" s="68">
        <f t="shared" si="11"/>
        <v>0</v>
      </c>
      <c r="N84" s="21">
        <f t="shared" si="12"/>
        <v>0</v>
      </c>
      <c r="O84" s="21">
        <f t="shared" si="13"/>
        <v>0</v>
      </c>
      <c r="P84" s="21">
        <f t="shared" si="14"/>
        <v>0</v>
      </c>
      <c r="Q84" s="118">
        <f t="shared" si="15"/>
        <v>0</v>
      </c>
    </row>
    <row r="85" spans="2:17" s="18" customFormat="1" x14ac:dyDescent="0.3">
      <c r="B85" s="152" t="s">
        <v>152</v>
      </c>
      <c r="C85" s="20"/>
      <c r="D85" s="21">
        <f t="shared" si="2"/>
        <v>0</v>
      </c>
      <c r="E85" s="21">
        <f t="shared" si="3"/>
        <v>0</v>
      </c>
      <c r="F85" s="21">
        <f t="shared" si="4"/>
        <v>0</v>
      </c>
      <c r="G85" s="21">
        <f t="shared" si="5"/>
        <v>0</v>
      </c>
      <c r="H85" s="21">
        <f t="shared" si="6"/>
        <v>0</v>
      </c>
      <c r="I85" s="21">
        <f t="shared" si="7"/>
        <v>0</v>
      </c>
      <c r="J85" s="21">
        <f t="shared" si="8"/>
        <v>0</v>
      </c>
      <c r="K85" s="21">
        <f t="shared" si="9"/>
        <v>0</v>
      </c>
      <c r="L85" s="68">
        <f t="shared" si="10"/>
        <v>0</v>
      </c>
      <c r="M85" s="68">
        <f t="shared" si="11"/>
        <v>0</v>
      </c>
      <c r="N85" s="21">
        <f t="shared" si="12"/>
        <v>0</v>
      </c>
      <c r="O85" s="21">
        <f t="shared" si="13"/>
        <v>0</v>
      </c>
      <c r="P85" s="21">
        <f t="shared" si="14"/>
        <v>0</v>
      </c>
      <c r="Q85" s="118">
        <f t="shared" si="15"/>
        <v>0</v>
      </c>
    </row>
    <row r="86" spans="2:17" s="18" customFormat="1" x14ac:dyDescent="0.3">
      <c r="B86" s="152" t="s">
        <v>153</v>
      </c>
      <c r="C86" s="20"/>
      <c r="D86" s="21">
        <f t="shared" si="2"/>
        <v>4252.5</v>
      </c>
      <c r="E86" s="21">
        <f t="shared" si="3"/>
        <v>3321</v>
      </c>
      <c r="F86" s="21">
        <f t="shared" si="4"/>
        <v>2592</v>
      </c>
      <c r="G86" s="21">
        <f t="shared" si="5"/>
        <v>2126.25</v>
      </c>
      <c r="H86" s="21">
        <f t="shared" si="6"/>
        <v>2085.75</v>
      </c>
      <c r="I86" s="21">
        <f t="shared" si="7"/>
        <v>2592</v>
      </c>
      <c r="J86" s="21">
        <f t="shared" si="8"/>
        <v>3361.5</v>
      </c>
      <c r="K86" s="21">
        <f t="shared" si="9"/>
        <v>3017.25</v>
      </c>
      <c r="L86" s="68">
        <f t="shared" si="10"/>
        <v>3017.25</v>
      </c>
      <c r="M86" s="68">
        <f t="shared" si="11"/>
        <v>3442.4999999999995</v>
      </c>
      <c r="N86" s="21">
        <f t="shared" si="12"/>
        <v>2774.2499999999995</v>
      </c>
      <c r="O86" s="21">
        <f t="shared" si="13"/>
        <v>3118.4999999999995</v>
      </c>
      <c r="P86" s="21">
        <f t="shared" si="14"/>
        <v>3077.9999999999995</v>
      </c>
      <c r="Q86" s="118">
        <f t="shared" si="15"/>
        <v>3179.25</v>
      </c>
    </row>
    <row r="87" spans="2:17" s="18" customFormat="1" x14ac:dyDescent="0.3">
      <c r="B87" s="152" t="s">
        <v>154</v>
      </c>
      <c r="C87" s="20"/>
      <c r="D87" s="21">
        <f t="shared" si="2"/>
        <v>7087.5</v>
      </c>
      <c r="E87" s="21">
        <f t="shared" si="3"/>
        <v>5535</v>
      </c>
      <c r="F87" s="21">
        <f t="shared" si="4"/>
        <v>4320</v>
      </c>
      <c r="G87" s="21">
        <f t="shared" si="5"/>
        <v>3543.75</v>
      </c>
      <c r="H87" s="21">
        <f t="shared" si="6"/>
        <v>3476.25</v>
      </c>
      <c r="I87" s="21">
        <f t="shared" si="7"/>
        <v>4320</v>
      </c>
      <c r="J87" s="21">
        <f t="shared" si="8"/>
        <v>5602.5</v>
      </c>
      <c r="K87" s="21">
        <f t="shared" si="9"/>
        <v>5028.75</v>
      </c>
      <c r="L87" s="68">
        <f t="shared" si="10"/>
        <v>5028.75</v>
      </c>
      <c r="M87" s="68">
        <f t="shared" si="11"/>
        <v>5737.5</v>
      </c>
      <c r="N87" s="21">
        <f t="shared" si="12"/>
        <v>4623.75</v>
      </c>
      <c r="O87" s="21">
        <f t="shared" si="13"/>
        <v>5197.5</v>
      </c>
      <c r="P87" s="21">
        <f t="shared" si="14"/>
        <v>5130</v>
      </c>
      <c r="Q87" s="118">
        <f t="shared" si="15"/>
        <v>5298.75</v>
      </c>
    </row>
    <row r="88" spans="2:17" s="18" customFormat="1" x14ac:dyDescent="0.3">
      <c r="B88" s="152" t="s">
        <v>155</v>
      </c>
      <c r="C88" s="20"/>
      <c r="D88" s="21">
        <f t="shared" si="2"/>
        <v>4252.5</v>
      </c>
      <c r="E88" s="21">
        <f t="shared" si="3"/>
        <v>3321</v>
      </c>
      <c r="F88" s="21">
        <f t="shared" si="4"/>
        <v>2592</v>
      </c>
      <c r="G88" s="21">
        <f t="shared" si="5"/>
        <v>2126.25</v>
      </c>
      <c r="H88" s="21">
        <f t="shared" si="6"/>
        <v>2085.75</v>
      </c>
      <c r="I88" s="21">
        <f t="shared" si="7"/>
        <v>2592</v>
      </c>
      <c r="J88" s="21">
        <f t="shared" si="8"/>
        <v>3361.5</v>
      </c>
      <c r="K88" s="21">
        <f t="shared" si="9"/>
        <v>3017.25</v>
      </c>
      <c r="L88" s="68">
        <f t="shared" si="10"/>
        <v>3017.25</v>
      </c>
      <c r="M88" s="68">
        <f t="shared" si="11"/>
        <v>3442.4999999999995</v>
      </c>
      <c r="N88" s="21">
        <f t="shared" si="12"/>
        <v>2774.2499999999995</v>
      </c>
      <c r="O88" s="21">
        <f t="shared" si="13"/>
        <v>3118.4999999999995</v>
      </c>
      <c r="P88" s="21">
        <f t="shared" si="14"/>
        <v>3077.9999999999995</v>
      </c>
      <c r="Q88" s="118">
        <f t="shared" si="15"/>
        <v>3179.25</v>
      </c>
    </row>
    <row r="89" spans="2:17" s="18" customFormat="1" x14ac:dyDescent="0.3">
      <c r="B89" s="152" t="s">
        <v>156</v>
      </c>
      <c r="C89" s="20"/>
      <c r="D89" s="21">
        <f t="shared" si="2"/>
        <v>4252.5</v>
      </c>
      <c r="E89" s="21">
        <f t="shared" si="3"/>
        <v>3321</v>
      </c>
      <c r="F89" s="21">
        <f t="shared" si="4"/>
        <v>2592</v>
      </c>
      <c r="G89" s="21">
        <f t="shared" si="5"/>
        <v>2126.25</v>
      </c>
      <c r="H89" s="21">
        <f t="shared" si="6"/>
        <v>2085.75</v>
      </c>
      <c r="I89" s="21">
        <f t="shared" si="7"/>
        <v>2592</v>
      </c>
      <c r="J89" s="21">
        <f t="shared" si="8"/>
        <v>3361.5</v>
      </c>
      <c r="K89" s="21">
        <f t="shared" si="9"/>
        <v>3017.25</v>
      </c>
      <c r="L89" s="68">
        <f t="shared" si="10"/>
        <v>3017.25</v>
      </c>
      <c r="M89" s="68">
        <f t="shared" si="11"/>
        <v>3442.4999999999995</v>
      </c>
      <c r="N89" s="21">
        <f t="shared" si="12"/>
        <v>2774.2499999999995</v>
      </c>
      <c r="O89" s="21">
        <f t="shared" si="13"/>
        <v>3118.4999999999995</v>
      </c>
      <c r="P89" s="21">
        <f t="shared" si="14"/>
        <v>3077.9999999999995</v>
      </c>
      <c r="Q89" s="118">
        <f t="shared" si="15"/>
        <v>3179.25</v>
      </c>
    </row>
    <row r="90" spans="2:17" s="18" customFormat="1" x14ac:dyDescent="0.3">
      <c r="B90" s="152" t="s">
        <v>157</v>
      </c>
      <c r="C90" s="20"/>
      <c r="D90" s="21">
        <f t="shared" si="2"/>
        <v>15989.0625</v>
      </c>
      <c r="E90" s="21">
        <f t="shared" si="3"/>
        <v>23760</v>
      </c>
      <c r="F90" s="21">
        <f t="shared" si="4"/>
        <v>22966.875</v>
      </c>
      <c r="G90" s="21">
        <f t="shared" si="5"/>
        <v>30062.8125</v>
      </c>
      <c r="H90" s="21">
        <f t="shared" si="6"/>
        <v>36559.6875</v>
      </c>
      <c r="I90" s="21">
        <f t="shared" si="7"/>
        <v>38550.9375</v>
      </c>
      <c r="J90" s="21">
        <f t="shared" si="8"/>
        <v>41748.75</v>
      </c>
      <c r="K90" s="21">
        <f t="shared" si="9"/>
        <v>42221.25</v>
      </c>
      <c r="L90" s="68">
        <f t="shared" si="10"/>
        <v>49798.125</v>
      </c>
      <c r="M90" s="68">
        <f t="shared" si="11"/>
        <v>68782.5</v>
      </c>
      <c r="N90" s="21">
        <f t="shared" si="12"/>
        <v>79312.5</v>
      </c>
      <c r="O90" s="21">
        <f t="shared" si="13"/>
        <v>86062.5</v>
      </c>
      <c r="P90" s="21">
        <f t="shared" si="14"/>
        <v>96862.5</v>
      </c>
      <c r="Q90" s="118">
        <f t="shared" si="15"/>
        <v>90787.5</v>
      </c>
    </row>
    <row r="91" spans="2:17" s="18" customFormat="1" x14ac:dyDescent="0.3">
      <c r="B91" s="152" t="s">
        <v>158</v>
      </c>
      <c r="C91" s="20"/>
      <c r="D91" s="21">
        <f t="shared" si="2"/>
        <v>0</v>
      </c>
      <c r="E91" s="21">
        <f t="shared" si="3"/>
        <v>0</v>
      </c>
      <c r="F91" s="21">
        <f t="shared" si="4"/>
        <v>0</v>
      </c>
      <c r="G91" s="21">
        <f t="shared" si="5"/>
        <v>0</v>
      </c>
      <c r="H91" s="21">
        <f t="shared" si="6"/>
        <v>0</v>
      </c>
      <c r="I91" s="21">
        <f t="shared" si="7"/>
        <v>0</v>
      </c>
      <c r="J91" s="21">
        <f t="shared" si="8"/>
        <v>0</v>
      </c>
      <c r="K91" s="21">
        <f t="shared" si="9"/>
        <v>0</v>
      </c>
      <c r="L91" s="68">
        <f t="shared" si="10"/>
        <v>0</v>
      </c>
      <c r="M91" s="68">
        <f t="shared" si="11"/>
        <v>0</v>
      </c>
      <c r="N91" s="21">
        <f t="shared" si="12"/>
        <v>0</v>
      </c>
      <c r="O91" s="21">
        <f t="shared" si="13"/>
        <v>0</v>
      </c>
      <c r="P91" s="21">
        <f t="shared" si="14"/>
        <v>0</v>
      </c>
      <c r="Q91" s="118">
        <f t="shared" si="15"/>
        <v>0</v>
      </c>
    </row>
    <row r="92" spans="2:17" s="18" customFormat="1" x14ac:dyDescent="0.3">
      <c r="B92" s="152" t="s">
        <v>159</v>
      </c>
      <c r="C92" s="20"/>
      <c r="D92" s="21">
        <f t="shared" si="2"/>
        <v>0</v>
      </c>
      <c r="E92" s="21">
        <f t="shared" si="3"/>
        <v>0</v>
      </c>
      <c r="F92" s="21">
        <f t="shared" si="4"/>
        <v>0</v>
      </c>
      <c r="G92" s="21">
        <f t="shared" si="5"/>
        <v>0</v>
      </c>
      <c r="H92" s="21">
        <f t="shared" si="6"/>
        <v>0</v>
      </c>
      <c r="I92" s="21">
        <f t="shared" si="7"/>
        <v>0</v>
      </c>
      <c r="J92" s="21">
        <f t="shared" si="8"/>
        <v>0</v>
      </c>
      <c r="K92" s="21">
        <f t="shared" si="9"/>
        <v>0</v>
      </c>
      <c r="L92" s="68">
        <f t="shared" si="10"/>
        <v>0</v>
      </c>
      <c r="M92" s="68">
        <f t="shared" si="11"/>
        <v>0</v>
      </c>
      <c r="N92" s="21">
        <f t="shared" si="12"/>
        <v>0</v>
      </c>
      <c r="O92" s="21">
        <f t="shared" si="13"/>
        <v>0</v>
      </c>
      <c r="P92" s="21">
        <f t="shared" si="14"/>
        <v>0</v>
      </c>
      <c r="Q92" s="118">
        <f t="shared" si="15"/>
        <v>0</v>
      </c>
    </row>
    <row r="93" spans="2:17" s="18" customFormat="1" x14ac:dyDescent="0.3">
      <c r="B93" s="152" t="s">
        <v>160</v>
      </c>
      <c r="C93" s="20"/>
      <c r="D93" s="21">
        <f t="shared" si="2"/>
        <v>0</v>
      </c>
      <c r="E93" s="21">
        <f t="shared" si="3"/>
        <v>0</v>
      </c>
      <c r="F93" s="21">
        <f t="shared" si="4"/>
        <v>0</v>
      </c>
      <c r="G93" s="21">
        <f t="shared" si="5"/>
        <v>0</v>
      </c>
      <c r="H93" s="21">
        <f t="shared" si="6"/>
        <v>0</v>
      </c>
      <c r="I93" s="21">
        <f t="shared" si="7"/>
        <v>0</v>
      </c>
      <c r="J93" s="21">
        <f t="shared" si="8"/>
        <v>0</v>
      </c>
      <c r="K93" s="21">
        <f t="shared" si="9"/>
        <v>0</v>
      </c>
      <c r="L93" s="68">
        <f t="shared" si="10"/>
        <v>0</v>
      </c>
      <c r="M93" s="68">
        <f t="shared" si="11"/>
        <v>0</v>
      </c>
      <c r="N93" s="21">
        <f t="shared" si="12"/>
        <v>0</v>
      </c>
      <c r="O93" s="21">
        <f t="shared" si="13"/>
        <v>0</v>
      </c>
      <c r="P93" s="21">
        <f t="shared" si="14"/>
        <v>0</v>
      </c>
      <c r="Q93" s="118">
        <f t="shared" si="15"/>
        <v>0</v>
      </c>
    </row>
    <row r="94" spans="2:17" s="18" customFormat="1" x14ac:dyDescent="0.3">
      <c r="B94" s="152" t="s">
        <v>161</v>
      </c>
      <c r="C94" s="20"/>
      <c r="D94" s="21">
        <f t="shared" si="2"/>
        <v>0</v>
      </c>
      <c r="E94" s="21">
        <f t="shared" si="3"/>
        <v>0</v>
      </c>
      <c r="F94" s="21">
        <f t="shared" si="4"/>
        <v>0</v>
      </c>
      <c r="G94" s="21">
        <f t="shared" si="5"/>
        <v>0</v>
      </c>
      <c r="H94" s="21">
        <f t="shared" si="6"/>
        <v>0</v>
      </c>
      <c r="I94" s="21">
        <f t="shared" si="7"/>
        <v>0</v>
      </c>
      <c r="J94" s="21">
        <f t="shared" si="8"/>
        <v>0</v>
      </c>
      <c r="K94" s="21">
        <f t="shared" si="9"/>
        <v>0</v>
      </c>
      <c r="L94" s="68">
        <f t="shared" si="10"/>
        <v>0</v>
      </c>
      <c r="M94" s="68">
        <f t="shared" si="11"/>
        <v>0</v>
      </c>
      <c r="N94" s="21">
        <f t="shared" si="12"/>
        <v>0</v>
      </c>
      <c r="O94" s="21">
        <f t="shared" si="13"/>
        <v>0</v>
      </c>
      <c r="P94" s="21">
        <f t="shared" si="14"/>
        <v>0</v>
      </c>
      <c r="Q94" s="118">
        <f t="shared" si="15"/>
        <v>0</v>
      </c>
    </row>
    <row r="95" spans="2:17" s="18" customFormat="1" x14ac:dyDescent="0.3">
      <c r="B95" s="152" t="s">
        <v>162</v>
      </c>
      <c r="C95" s="20"/>
      <c r="D95" s="21">
        <f t="shared" si="2"/>
        <v>2523656.25</v>
      </c>
      <c r="E95" s="21">
        <f t="shared" si="3"/>
        <v>2480625</v>
      </c>
      <c r="F95" s="21">
        <f t="shared" si="4"/>
        <v>2447718.75</v>
      </c>
      <c r="G95" s="21">
        <f t="shared" si="5"/>
        <v>2294156.25</v>
      </c>
      <c r="H95" s="21">
        <f t="shared" si="6"/>
        <v>2540531.25</v>
      </c>
      <c r="I95" s="21">
        <f t="shared" si="7"/>
        <v>2345625</v>
      </c>
      <c r="J95" s="21">
        <f t="shared" si="8"/>
        <v>2419875</v>
      </c>
      <c r="K95" s="21">
        <f t="shared" si="9"/>
        <v>2378025</v>
      </c>
      <c r="L95" s="68">
        <f t="shared" si="10"/>
        <v>2487206.25</v>
      </c>
      <c r="M95" s="68">
        <f t="shared" si="11"/>
        <v>2443500</v>
      </c>
      <c r="N95" s="21">
        <f t="shared" si="12"/>
        <v>2354400</v>
      </c>
      <c r="O95" s="21">
        <f t="shared" si="13"/>
        <v>2237625</v>
      </c>
      <c r="P95" s="21">
        <f t="shared" si="14"/>
        <v>2317106.25</v>
      </c>
      <c r="Q95" s="118">
        <f t="shared" si="15"/>
        <v>2387306.25</v>
      </c>
    </row>
    <row r="96" spans="2:17" s="18" customFormat="1" x14ac:dyDescent="0.3">
      <c r="B96" s="152" t="s">
        <v>182</v>
      </c>
      <c r="C96" s="20"/>
      <c r="D96" s="21">
        <f t="shared" si="2"/>
        <v>0</v>
      </c>
      <c r="E96" s="21">
        <f t="shared" si="3"/>
        <v>0</v>
      </c>
      <c r="F96" s="21">
        <f t="shared" si="4"/>
        <v>0</v>
      </c>
      <c r="G96" s="21">
        <f t="shared" si="5"/>
        <v>0</v>
      </c>
      <c r="H96" s="21">
        <f t="shared" si="6"/>
        <v>0</v>
      </c>
      <c r="I96" s="21">
        <f t="shared" si="7"/>
        <v>0</v>
      </c>
      <c r="J96" s="21">
        <f t="shared" si="8"/>
        <v>0</v>
      </c>
      <c r="K96" s="21">
        <f t="shared" si="9"/>
        <v>0</v>
      </c>
      <c r="L96" s="68">
        <f t="shared" si="10"/>
        <v>0</v>
      </c>
      <c r="M96" s="68">
        <f t="shared" si="11"/>
        <v>0</v>
      </c>
      <c r="N96" s="21">
        <f t="shared" si="12"/>
        <v>0</v>
      </c>
      <c r="O96" s="21">
        <f t="shared" si="13"/>
        <v>0</v>
      </c>
      <c r="P96" s="21">
        <f t="shared" si="14"/>
        <v>0</v>
      </c>
      <c r="Q96" s="118">
        <f t="shared" si="15"/>
        <v>0</v>
      </c>
    </row>
    <row r="97" spans="2:17" s="18" customFormat="1" x14ac:dyDescent="0.3">
      <c r="B97" s="152" t="s">
        <v>163</v>
      </c>
      <c r="C97" s="20"/>
      <c r="D97" s="21">
        <f t="shared" si="2"/>
        <v>4252.5</v>
      </c>
      <c r="E97" s="21">
        <f t="shared" si="3"/>
        <v>3321</v>
      </c>
      <c r="F97" s="21">
        <f t="shared" si="4"/>
        <v>2592</v>
      </c>
      <c r="G97" s="21">
        <f t="shared" si="5"/>
        <v>2126.25</v>
      </c>
      <c r="H97" s="21">
        <f t="shared" si="6"/>
        <v>2085.75</v>
      </c>
      <c r="I97" s="21">
        <f t="shared" si="7"/>
        <v>2592</v>
      </c>
      <c r="J97" s="21">
        <f t="shared" si="8"/>
        <v>3361.5</v>
      </c>
      <c r="K97" s="21">
        <f t="shared" si="9"/>
        <v>3017.25</v>
      </c>
      <c r="L97" s="68">
        <f t="shared" si="10"/>
        <v>3017.25</v>
      </c>
      <c r="M97" s="68">
        <f t="shared" si="11"/>
        <v>3442.4999999999995</v>
      </c>
      <c r="N97" s="21">
        <f t="shared" si="12"/>
        <v>2774.2499999999995</v>
      </c>
      <c r="O97" s="21">
        <f t="shared" si="13"/>
        <v>3118.4999999999995</v>
      </c>
      <c r="P97" s="21">
        <f t="shared" si="14"/>
        <v>3077.9999999999995</v>
      </c>
      <c r="Q97" s="118">
        <f t="shared" si="15"/>
        <v>3179.25</v>
      </c>
    </row>
    <row r="98" spans="2:17" s="18" customFormat="1" x14ac:dyDescent="0.3">
      <c r="B98" s="152" t="s">
        <v>164</v>
      </c>
      <c r="C98" s="20"/>
      <c r="D98" s="21">
        <f t="shared" si="2"/>
        <v>0</v>
      </c>
      <c r="E98" s="21">
        <f t="shared" si="3"/>
        <v>0</v>
      </c>
      <c r="F98" s="21">
        <f t="shared" si="4"/>
        <v>0</v>
      </c>
      <c r="G98" s="21">
        <f t="shared" si="5"/>
        <v>0</v>
      </c>
      <c r="H98" s="21">
        <f t="shared" si="6"/>
        <v>0</v>
      </c>
      <c r="I98" s="21">
        <f t="shared" si="7"/>
        <v>0</v>
      </c>
      <c r="J98" s="21">
        <f t="shared" si="8"/>
        <v>0</v>
      </c>
      <c r="K98" s="21">
        <f t="shared" si="9"/>
        <v>0</v>
      </c>
      <c r="L98" s="68">
        <f t="shared" si="10"/>
        <v>0</v>
      </c>
      <c r="M98" s="68">
        <f t="shared" si="11"/>
        <v>0</v>
      </c>
      <c r="N98" s="21">
        <f t="shared" si="12"/>
        <v>0</v>
      </c>
      <c r="O98" s="21">
        <f t="shared" si="13"/>
        <v>0</v>
      </c>
      <c r="P98" s="21">
        <f t="shared" si="14"/>
        <v>0</v>
      </c>
      <c r="Q98" s="118">
        <f t="shared" si="15"/>
        <v>0</v>
      </c>
    </row>
    <row r="99" spans="2:17" s="18" customFormat="1" x14ac:dyDescent="0.3">
      <c r="B99" s="152" t="s">
        <v>165</v>
      </c>
      <c r="C99" s="20"/>
      <c r="D99" s="21">
        <f t="shared" si="2"/>
        <v>0</v>
      </c>
      <c r="E99" s="21">
        <f t="shared" si="3"/>
        <v>0</v>
      </c>
      <c r="F99" s="21">
        <f t="shared" si="4"/>
        <v>0</v>
      </c>
      <c r="G99" s="21">
        <f t="shared" si="5"/>
        <v>0</v>
      </c>
      <c r="H99" s="21">
        <f t="shared" si="6"/>
        <v>0</v>
      </c>
      <c r="I99" s="21">
        <f t="shared" si="7"/>
        <v>0</v>
      </c>
      <c r="J99" s="21">
        <f t="shared" si="8"/>
        <v>0</v>
      </c>
      <c r="K99" s="21">
        <f t="shared" si="9"/>
        <v>0</v>
      </c>
      <c r="L99" s="68">
        <f t="shared" si="10"/>
        <v>0</v>
      </c>
      <c r="M99" s="68">
        <f t="shared" si="11"/>
        <v>0</v>
      </c>
      <c r="N99" s="21">
        <f t="shared" si="12"/>
        <v>0</v>
      </c>
      <c r="O99" s="21">
        <f t="shared" si="13"/>
        <v>0</v>
      </c>
      <c r="P99" s="21">
        <f t="shared" si="14"/>
        <v>0</v>
      </c>
      <c r="Q99" s="118">
        <f t="shared" si="15"/>
        <v>0</v>
      </c>
    </row>
    <row r="100" spans="2:17" s="18" customFormat="1" x14ac:dyDescent="0.3">
      <c r="B100" s="152" t="s">
        <v>166</v>
      </c>
      <c r="C100" s="20"/>
      <c r="D100" s="21">
        <f t="shared" si="2"/>
        <v>0</v>
      </c>
      <c r="E100" s="21">
        <f t="shared" si="3"/>
        <v>0</v>
      </c>
      <c r="F100" s="21">
        <f t="shared" si="4"/>
        <v>0</v>
      </c>
      <c r="G100" s="21">
        <f t="shared" si="5"/>
        <v>0</v>
      </c>
      <c r="H100" s="21">
        <f t="shared" si="6"/>
        <v>0</v>
      </c>
      <c r="I100" s="21">
        <f t="shared" si="7"/>
        <v>0</v>
      </c>
      <c r="J100" s="21">
        <f t="shared" si="8"/>
        <v>0</v>
      </c>
      <c r="K100" s="21">
        <f t="shared" si="9"/>
        <v>0</v>
      </c>
      <c r="L100" s="68">
        <f t="shared" si="10"/>
        <v>0</v>
      </c>
      <c r="M100" s="68">
        <f t="shared" si="11"/>
        <v>0</v>
      </c>
      <c r="N100" s="21">
        <f t="shared" si="12"/>
        <v>0</v>
      </c>
      <c r="O100" s="21">
        <f t="shared" si="13"/>
        <v>0</v>
      </c>
      <c r="P100" s="21">
        <f t="shared" si="14"/>
        <v>0</v>
      </c>
      <c r="Q100" s="118">
        <f t="shared" si="15"/>
        <v>0</v>
      </c>
    </row>
    <row r="101" spans="2:17" s="18" customFormat="1" x14ac:dyDescent="0.3">
      <c r="B101" s="162" t="s">
        <v>175</v>
      </c>
      <c r="C101" s="156" t="s">
        <v>167</v>
      </c>
      <c r="D101" s="177">
        <f>SUM(D65:D100)</f>
        <v>37040625</v>
      </c>
      <c r="E101" s="177">
        <f t="shared" ref="E101:L101" si="16">SUM(E65:E100)</f>
        <v>38407500</v>
      </c>
      <c r="F101" s="177">
        <f t="shared" si="16"/>
        <v>36247500</v>
      </c>
      <c r="G101" s="177">
        <f t="shared" si="16"/>
        <v>38508750</v>
      </c>
      <c r="H101" s="177">
        <f t="shared" si="16"/>
        <v>40901625</v>
      </c>
      <c r="I101" s="177">
        <f t="shared" si="16"/>
        <v>40915125</v>
      </c>
      <c r="J101" s="177">
        <f t="shared" si="16"/>
        <v>41985000</v>
      </c>
      <c r="K101" s="177">
        <f t="shared" si="16"/>
        <v>42815250</v>
      </c>
      <c r="L101" s="177">
        <f t="shared" si="16"/>
        <v>41569875</v>
      </c>
      <c r="M101" s="177">
        <f t="shared" ref="M101:Q101" si="17">SUM(M65:M100)</f>
        <v>43385625</v>
      </c>
      <c r="N101" s="177">
        <f t="shared" si="17"/>
        <v>46271250</v>
      </c>
      <c r="O101" s="177">
        <f t="shared" si="17"/>
        <v>43335000</v>
      </c>
      <c r="P101" s="177">
        <f t="shared" si="17"/>
        <v>42525000</v>
      </c>
      <c r="Q101" s="178">
        <f t="shared" si="17"/>
        <v>43014375</v>
      </c>
    </row>
    <row r="102" spans="2:17" x14ac:dyDescent="0.3">
      <c r="F102" s="44"/>
      <c r="G102" s="44"/>
      <c r="H102" s="44"/>
      <c r="I102" s="44"/>
      <c r="J102" s="44"/>
      <c r="K102" s="44"/>
      <c r="O102" s="11"/>
    </row>
    <row r="103" spans="2:17" x14ac:dyDescent="0.3">
      <c r="B103" s="14"/>
      <c r="C103" s="14"/>
      <c r="D103" s="14"/>
      <c r="E103" s="14"/>
      <c r="F103" s="49"/>
      <c r="G103" s="49"/>
      <c r="H103" s="49"/>
      <c r="I103" s="49"/>
      <c r="J103" s="49"/>
      <c r="K103" s="49"/>
      <c r="O103" s="11"/>
    </row>
    <row r="104" spans="2:17" ht="62.4" x14ac:dyDescent="0.3">
      <c r="B104" s="393" t="s">
        <v>557</v>
      </c>
      <c r="C104" s="17" t="s">
        <v>55</v>
      </c>
      <c r="D104" s="26"/>
      <c r="E104" s="26"/>
      <c r="F104" s="26"/>
      <c r="G104" s="26"/>
      <c r="H104" s="44"/>
      <c r="I104" s="44"/>
      <c r="J104" s="44"/>
      <c r="K104" s="44"/>
      <c r="O104" s="11"/>
    </row>
    <row r="105" spans="2:17" x14ac:dyDescent="0.3">
      <c r="B105" s="45" t="s">
        <v>56</v>
      </c>
      <c r="C105" s="46">
        <v>0.1</v>
      </c>
      <c r="D105" s="112"/>
      <c r="E105" s="112"/>
      <c r="F105" s="44"/>
      <c r="G105" s="44"/>
      <c r="H105" s="42"/>
      <c r="I105" s="42"/>
      <c r="J105" s="42"/>
      <c r="K105" s="42"/>
      <c r="O105" s="11"/>
    </row>
    <row r="106" spans="2:17" x14ac:dyDescent="0.3">
      <c r="B106" s="45" t="s">
        <v>57</v>
      </c>
      <c r="C106" s="46">
        <v>0</v>
      </c>
      <c r="D106" s="112"/>
      <c r="E106" s="112"/>
      <c r="F106" s="11"/>
      <c r="G106" s="44"/>
      <c r="H106" s="42"/>
      <c r="I106" s="42"/>
      <c r="J106" s="42"/>
      <c r="K106" s="42"/>
      <c r="O106" s="11"/>
    </row>
    <row r="107" spans="2:17" x14ac:dyDescent="0.3">
      <c r="B107" s="45" t="s">
        <v>58</v>
      </c>
      <c r="C107" s="46">
        <v>0.3</v>
      </c>
      <c r="D107" s="112"/>
      <c r="E107" s="112"/>
      <c r="F107" s="11"/>
      <c r="G107" s="44"/>
      <c r="H107" s="42"/>
      <c r="I107" s="42"/>
      <c r="J107" s="42"/>
      <c r="K107" s="42"/>
      <c r="O107" s="11"/>
    </row>
    <row r="108" spans="2:17" x14ac:dyDescent="0.3">
      <c r="B108" s="45" t="s">
        <v>59</v>
      </c>
      <c r="C108" s="46">
        <v>0.8</v>
      </c>
      <c r="D108" s="112"/>
      <c r="E108" s="112"/>
      <c r="F108" s="11"/>
      <c r="G108" s="44"/>
      <c r="H108" s="42"/>
      <c r="I108" s="42"/>
      <c r="J108" s="42"/>
      <c r="K108" s="42"/>
      <c r="O108" s="11"/>
    </row>
    <row r="109" spans="2:17" x14ac:dyDescent="0.3">
      <c r="B109" s="45" t="s">
        <v>60</v>
      </c>
      <c r="C109" s="46">
        <v>0.8</v>
      </c>
      <c r="D109" s="112"/>
      <c r="E109" s="112"/>
      <c r="F109" s="11"/>
      <c r="G109" s="44"/>
      <c r="H109" s="42"/>
      <c r="I109" s="42"/>
      <c r="J109" s="42"/>
      <c r="K109" s="42"/>
      <c r="O109" s="11"/>
    </row>
    <row r="110" spans="2:17" x14ac:dyDescent="0.3">
      <c r="B110" s="45" t="s">
        <v>61</v>
      </c>
      <c r="C110" s="46">
        <v>0.2</v>
      </c>
      <c r="D110" s="112"/>
      <c r="E110" s="112"/>
      <c r="F110" s="11"/>
      <c r="G110" s="44"/>
      <c r="H110" s="42"/>
      <c r="I110" s="42"/>
      <c r="J110" s="42"/>
      <c r="K110" s="42"/>
      <c r="O110" s="11"/>
    </row>
    <row r="111" spans="2:17" x14ac:dyDescent="0.3">
      <c r="B111" s="47" t="s">
        <v>62</v>
      </c>
      <c r="C111" s="48">
        <v>0.8</v>
      </c>
      <c r="D111" s="112"/>
      <c r="E111" s="112"/>
      <c r="F111" s="11"/>
      <c r="G111" s="44"/>
      <c r="H111" s="42"/>
      <c r="I111" s="42"/>
      <c r="J111" s="42"/>
      <c r="K111" s="42"/>
      <c r="O111" s="11"/>
    </row>
    <row r="112" spans="2:17" x14ac:dyDescent="0.3">
      <c r="B112" s="71"/>
      <c r="C112" s="72"/>
      <c r="D112" s="112"/>
      <c r="E112" s="112"/>
      <c r="F112" s="11"/>
      <c r="G112" s="44"/>
      <c r="H112" s="42"/>
      <c r="I112" s="42"/>
      <c r="J112" s="42"/>
      <c r="K112" s="42"/>
      <c r="O112" s="11"/>
    </row>
    <row r="113" spans="2:15" ht="16.2" thickBot="1" x14ac:dyDescent="0.35">
      <c r="B113" s="71"/>
      <c r="C113" s="72"/>
      <c r="D113" s="112"/>
      <c r="E113" s="112"/>
      <c r="F113" s="11"/>
      <c r="G113" s="44"/>
      <c r="H113" s="42"/>
      <c r="I113" s="42"/>
      <c r="J113" s="42"/>
      <c r="K113" s="42"/>
      <c r="O113" s="11"/>
    </row>
    <row r="114" spans="2:15" ht="30.75" customHeight="1" x14ac:dyDescent="0.3">
      <c r="B114" s="672" t="s">
        <v>954</v>
      </c>
      <c r="C114" s="673"/>
      <c r="D114" s="562"/>
      <c r="E114" s="562"/>
      <c r="O114" s="11"/>
    </row>
    <row r="115" spans="2:15" x14ac:dyDescent="0.3">
      <c r="B115" s="6" t="s">
        <v>3</v>
      </c>
      <c r="C115" s="7">
        <f>C106</f>
        <v>0</v>
      </c>
      <c r="D115" s="13"/>
      <c r="E115" s="12"/>
      <c r="O115" s="11"/>
    </row>
    <row r="116" spans="2:15" x14ac:dyDescent="0.3">
      <c r="B116" s="6" t="s">
        <v>4</v>
      </c>
      <c r="C116" s="7">
        <f>C107</f>
        <v>0.3</v>
      </c>
      <c r="D116" s="13"/>
      <c r="E116" s="12"/>
      <c r="O116" s="11"/>
    </row>
    <row r="117" spans="2:15" x14ac:dyDescent="0.3">
      <c r="B117" s="6" t="s">
        <v>1</v>
      </c>
      <c r="C117" s="7">
        <f>C111+C106</f>
        <v>0.8</v>
      </c>
      <c r="D117" s="13"/>
      <c r="E117" s="12"/>
      <c r="O117" s="11"/>
    </row>
    <row r="118" spans="2:15" x14ac:dyDescent="0.3">
      <c r="B118" s="4" t="s">
        <v>5</v>
      </c>
      <c r="C118" s="5">
        <f>C111+C106</f>
        <v>0.8</v>
      </c>
      <c r="D118" s="13"/>
      <c r="E118" s="12"/>
      <c r="O118" s="11"/>
    </row>
    <row r="119" spans="2:15" x14ac:dyDescent="0.3">
      <c r="B119" s="8" t="s">
        <v>49</v>
      </c>
      <c r="C119" s="7">
        <f>C107</f>
        <v>0.3</v>
      </c>
      <c r="D119" s="13"/>
      <c r="E119" s="12"/>
      <c r="O119" s="11"/>
    </row>
    <row r="120" spans="2:15" x14ac:dyDescent="0.3">
      <c r="B120" s="8" t="s">
        <v>6</v>
      </c>
      <c r="C120" s="7">
        <f>C110+C107</f>
        <v>0.5</v>
      </c>
      <c r="D120" s="13"/>
      <c r="E120" s="12"/>
      <c r="O120" s="11"/>
    </row>
    <row r="121" spans="2:15" x14ac:dyDescent="0.3">
      <c r="B121" s="6" t="s">
        <v>11</v>
      </c>
      <c r="C121" s="7">
        <f>C111+C106</f>
        <v>0.8</v>
      </c>
      <c r="D121" s="13"/>
      <c r="E121" s="12"/>
      <c r="O121" s="11"/>
    </row>
    <row r="122" spans="2:15" x14ac:dyDescent="0.3">
      <c r="B122" s="6" t="s">
        <v>7</v>
      </c>
      <c r="C122" s="7">
        <f>C111+C106</f>
        <v>0.8</v>
      </c>
      <c r="D122" s="13"/>
      <c r="E122" s="12"/>
      <c r="O122" s="11"/>
    </row>
    <row r="123" spans="2:15" s="13" customFormat="1" x14ac:dyDescent="0.3">
      <c r="B123" s="8" t="s">
        <v>8</v>
      </c>
      <c r="C123" s="7">
        <f>C106</f>
        <v>0</v>
      </c>
      <c r="E123" s="12"/>
      <c r="F123" s="2"/>
      <c r="G123" s="2"/>
      <c r="H123" s="2"/>
      <c r="I123" s="2"/>
      <c r="J123" s="2"/>
      <c r="K123" s="2"/>
    </row>
    <row r="124" spans="2:15" s="13" customFormat="1" x14ac:dyDescent="0.3">
      <c r="B124" s="6" t="s">
        <v>9</v>
      </c>
      <c r="C124" s="7">
        <f>C111+C106</f>
        <v>0.8</v>
      </c>
      <c r="E124" s="12"/>
      <c r="F124" s="2"/>
      <c r="G124" s="2"/>
      <c r="H124" s="2"/>
      <c r="I124" s="2"/>
      <c r="J124" s="2"/>
      <c r="K124" s="2"/>
    </row>
    <row r="125" spans="2:15" s="13" customFormat="1" ht="16.2" thickBot="1" x14ac:dyDescent="0.35">
      <c r="B125" s="9" t="s">
        <v>831</v>
      </c>
      <c r="C125" s="10">
        <f>C107</f>
        <v>0.3</v>
      </c>
      <c r="E125" s="12"/>
      <c r="F125" s="2"/>
      <c r="G125" s="2"/>
      <c r="H125" s="2"/>
      <c r="I125" s="2"/>
      <c r="J125" s="2"/>
      <c r="K125" s="2"/>
    </row>
    <row r="126" spans="2:15" x14ac:dyDescent="0.3">
      <c r="B126" s="13"/>
      <c r="C126" s="14"/>
      <c r="D126" s="14"/>
      <c r="E126" s="14"/>
      <c r="O126" s="11"/>
    </row>
    <row r="127" spans="2:15" ht="16.2" thickBot="1" x14ac:dyDescent="0.35">
      <c r="B127" s="13"/>
      <c r="C127" s="14"/>
      <c r="D127" s="14"/>
      <c r="E127" s="14"/>
      <c r="O127" s="11"/>
    </row>
    <row r="128" spans="2:15" ht="62.4" x14ac:dyDescent="0.3">
      <c r="B128" s="344" t="s">
        <v>560</v>
      </c>
      <c r="C128" s="345" t="s">
        <v>12</v>
      </c>
      <c r="D128" s="27"/>
      <c r="E128" s="27"/>
      <c r="O128" s="11"/>
    </row>
    <row r="129" spans="2:15" ht="16.2" thickBot="1" x14ac:dyDescent="0.35">
      <c r="B129" s="9"/>
      <c r="C129" s="51">
        <v>0.25</v>
      </c>
      <c r="D129" s="69"/>
      <c r="E129" s="69"/>
      <c r="O129" s="11"/>
    </row>
    <row r="130" spans="2:15" x14ac:dyDescent="0.3">
      <c r="B130" s="11"/>
      <c r="C130" s="52"/>
      <c r="D130" s="52"/>
      <c r="E130" s="52"/>
      <c r="O130" s="11"/>
    </row>
    <row r="131" spans="2:15" ht="16.2" thickBot="1" x14ac:dyDescent="0.35">
      <c r="B131" s="13"/>
      <c r="C131" s="14"/>
      <c r="D131" s="14"/>
      <c r="E131" s="14"/>
      <c r="O131" s="11"/>
    </row>
    <row r="132" spans="2:15" ht="24" customHeight="1" x14ac:dyDescent="0.3">
      <c r="B132" s="590" t="s">
        <v>69</v>
      </c>
      <c r="C132" s="3" t="s">
        <v>0</v>
      </c>
      <c r="D132" s="607"/>
      <c r="E132" s="608"/>
      <c r="O132" s="11"/>
    </row>
    <row r="133" spans="2:15" x14ac:dyDescent="0.3">
      <c r="B133" s="8" t="s">
        <v>3</v>
      </c>
      <c r="C133" s="7">
        <f t="shared" ref="C133:C143" si="18">C115*$C$129</f>
        <v>0</v>
      </c>
      <c r="D133" s="13"/>
      <c r="E133" s="12"/>
      <c r="O133" s="11"/>
    </row>
    <row r="134" spans="2:15" x14ac:dyDescent="0.3">
      <c r="B134" s="8" t="s">
        <v>4</v>
      </c>
      <c r="C134" s="7">
        <f t="shared" si="18"/>
        <v>7.4999999999999997E-2</v>
      </c>
      <c r="D134" s="13"/>
      <c r="E134" s="12"/>
      <c r="O134" s="11"/>
    </row>
    <row r="135" spans="2:15" s="13" customFormat="1" x14ac:dyDescent="0.3">
      <c r="B135" s="8" t="s">
        <v>1</v>
      </c>
      <c r="C135" s="7">
        <f t="shared" si="18"/>
        <v>0.2</v>
      </c>
      <c r="E135" s="12"/>
      <c r="F135" s="2"/>
      <c r="G135" s="2"/>
      <c r="H135" s="2"/>
      <c r="I135" s="2"/>
      <c r="J135" s="2"/>
      <c r="K135" s="2"/>
    </row>
    <row r="136" spans="2:15" s="13" customFormat="1" x14ac:dyDescent="0.3">
      <c r="B136" s="4" t="s">
        <v>5</v>
      </c>
      <c r="C136" s="5">
        <f t="shared" si="18"/>
        <v>0.2</v>
      </c>
      <c r="E136" s="12"/>
      <c r="F136" s="2"/>
      <c r="G136" s="2"/>
      <c r="H136" s="2"/>
      <c r="I136" s="2"/>
      <c r="J136" s="2"/>
      <c r="K136" s="2"/>
    </row>
    <row r="137" spans="2:15" x14ac:dyDescent="0.3">
      <c r="B137" s="6" t="s">
        <v>49</v>
      </c>
      <c r="C137" s="7">
        <f t="shared" si="18"/>
        <v>7.4999999999999997E-2</v>
      </c>
      <c r="D137" s="13"/>
      <c r="E137" s="12"/>
      <c r="O137" s="11"/>
    </row>
    <row r="138" spans="2:15" x14ac:dyDescent="0.3">
      <c r="B138" s="8" t="s">
        <v>6</v>
      </c>
      <c r="C138" s="7">
        <f t="shared" si="18"/>
        <v>0.125</v>
      </c>
      <c r="D138" s="13"/>
      <c r="E138" s="12"/>
      <c r="O138" s="11"/>
    </row>
    <row r="139" spans="2:15" x14ac:dyDescent="0.3">
      <c r="B139" s="6" t="s">
        <v>11</v>
      </c>
      <c r="C139" s="7">
        <f t="shared" si="18"/>
        <v>0.2</v>
      </c>
      <c r="D139" s="13"/>
      <c r="E139" s="12"/>
      <c r="O139" s="11"/>
    </row>
    <row r="140" spans="2:15" x14ac:dyDescent="0.3">
      <c r="B140" s="6" t="s">
        <v>7</v>
      </c>
      <c r="C140" s="7">
        <f t="shared" si="18"/>
        <v>0.2</v>
      </c>
      <c r="D140" s="13"/>
      <c r="E140" s="12"/>
      <c r="O140" s="11"/>
    </row>
    <row r="141" spans="2:15" x14ac:dyDescent="0.3">
      <c r="B141" s="6" t="s">
        <v>8</v>
      </c>
      <c r="C141" s="7">
        <f t="shared" si="18"/>
        <v>0</v>
      </c>
      <c r="D141" s="13"/>
      <c r="E141" s="12"/>
      <c r="O141" s="11"/>
    </row>
    <row r="142" spans="2:15" x14ac:dyDescent="0.3">
      <c r="B142" s="6" t="s">
        <v>9</v>
      </c>
      <c r="C142" s="7">
        <f t="shared" si="18"/>
        <v>0.2</v>
      </c>
      <c r="D142" s="13"/>
      <c r="E142" s="12"/>
      <c r="F142" s="55"/>
      <c r="G142" s="55"/>
      <c r="H142" s="55"/>
      <c r="I142" s="55"/>
      <c r="O142" s="11"/>
    </row>
    <row r="143" spans="2:15" ht="16.2" thickBot="1" x14ac:dyDescent="0.35">
      <c r="B143" s="9" t="s">
        <v>831</v>
      </c>
      <c r="C143" s="10">
        <f t="shared" si="18"/>
        <v>7.4999999999999997E-2</v>
      </c>
      <c r="D143" s="13"/>
      <c r="E143" s="12"/>
      <c r="F143" s="55"/>
      <c r="G143" s="55"/>
      <c r="H143" s="55"/>
      <c r="I143" s="55"/>
      <c r="O143" s="11"/>
    </row>
    <row r="144" spans="2:15" x14ac:dyDescent="0.3">
      <c r="B144" s="11"/>
      <c r="C144" s="52"/>
      <c r="D144" s="52"/>
      <c r="E144" s="52"/>
      <c r="F144" s="55"/>
      <c r="G144" s="55"/>
      <c r="H144" s="55"/>
      <c r="I144" s="55"/>
      <c r="O144" s="11"/>
    </row>
    <row r="145" spans="2:17" ht="16.2" thickBot="1" x14ac:dyDescent="0.35">
      <c r="B145" s="56"/>
      <c r="C145" s="57"/>
      <c r="D145" s="57"/>
      <c r="E145" s="57"/>
      <c r="H145" s="58"/>
      <c r="I145" s="58"/>
      <c r="O145" s="11"/>
    </row>
    <row r="146" spans="2:17" ht="64.8" x14ac:dyDescent="0.3">
      <c r="B146" s="343" t="s">
        <v>559</v>
      </c>
      <c r="C146" s="50" t="s">
        <v>18</v>
      </c>
      <c r="D146" s="27"/>
      <c r="E146" s="27"/>
      <c r="O146" s="11"/>
    </row>
    <row r="147" spans="2:17" ht="16.2" thickBot="1" x14ac:dyDescent="0.35">
      <c r="B147" s="9"/>
      <c r="C147" s="51">
        <v>0.35</v>
      </c>
      <c r="D147" s="69"/>
      <c r="E147" s="69"/>
      <c r="O147" s="11"/>
    </row>
    <row r="148" spans="2:17" x14ac:dyDescent="0.3">
      <c r="B148" s="13"/>
      <c r="C148" s="14"/>
      <c r="D148" s="14"/>
      <c r="E148" s="14"/>
      <c r="O148" s="11"/>
    </row>
    <row r="149" spans="2:17" s="18" customFormat="1" x14ac:dyDescent="0.3">
      <c r="B149" s="59" t="s">
        <v>98</v>
      </c>
      <c r="C149" s="16" t="s">
        <v>86</v>
      </c>
      <c r="D149" s="16">
        <v>2005</v>
      </c>
      <c r="E149" s="16">
        <v>2006</v>
      </c>
      <c r="F149" s="16">
        <v>2007</v>
      </c>
      <c r="G149" s="16">
        <v>2008</v>
      </c>
      <c r="H149" s="16">
        <v>2009</v>
      </c>
      <c r="I149" s="16">
        <v>2010</v>
      </c>
      <c r="J149" s="16">
        <v>2011</v>
      </c>
      <c r="K149" s="16">
        <v>2012</v>
      </c>
      <c r="L149" s="16">
        <v>2013</v>
      </c>
      <c r="M149" s="16">
        <v>2014</v>
      </c>
      <c r="N149" s="16">
        <v>2015</v>
      </c>
      <c r="O149" s="16">
        <v>2016</v>
      </c>
      <c r="P149" s="16">
        <v>2017</v>
      </c>
      <c r="Q149" s="17">
        <v>2018</v>
      </c>
    </row>
    <row r="150" spans="2:17" s="18" customFormat="1" x14ac:dyDescent="0.3">
      <c r="B150" s="163" t="s">
        <v>24</v>
      </c>
      <c r="C150" s="37"/>
      <c r="D150" s="183"/>
      <c r="E150" s="183"/>
      <c r="F150" s="183"/>
      <c r="G150" s="183"/>
      <c r="H150" s="183"/>
      <c r="I150" s="183"/>
      <c r="J150" s="183"/>
      <c r="K150" s="183"/>
      <c r="L150" s="68"/>
      <c r="M150" s="68"/>
      <c r="N150" s="183"/>
      <c r="O150" s="35"/>
      <c r="Q150" s="419"/>
    </row>
    <row r="151" spans="2:17" s="18" customFormat="1" x14ac:dyDescent="0.3">
      <c r="B151" s="152" t="s">
        <v>132</v>
      </c>
      <c r="C151" s="20"/>
      <c r="D151" s="184">
        <f t="shared" ref="D151:D186" si="19">((D65-$C$147)*$C$136)/10^3</f>
        <v>-6.9999999999999994E-5</v>
      </c>
      <c r="E151" s="184">
        <f t="shared" ref="E151:Q151" si="20">((E65-$C$147)*$C$136)/10^3</f>
        <v>-6.9999999999999994E-5</v>
      </c>
      <c r="F151" s="184">
        <f t="shared" si="20"/>
        <v>-6.9999999999999994E-5</v>
      </c>
      <c r="G151" s="184">
        <f t="shared" si="20"/>
        <v>-6.9999999999999994E-5</v>
      </c>
      <c r="H151" s="184">
        <f t="shared" si="20"/>
        <v>-6.9999999999999994E-5</v>
      </c>
      <c r="I151" s="184">
        <f t="shared" si="20"/>
        <v>-6.9999999999999994E-5</v>
      </c>
      <c r="J151" s="184">
        <f t="shared" si="20"/>
        <v>-6.9999999999999994E-5</v>
      </c>
      <c r="K151" s="184">
        <f t="shared" si="20"/>
        <v>-6.9999999999999994E-5</v>
      </c>
      <c r="L151" s="184">
        <f t="shared" si="20"/>
        <v>-6.9999999999999994E-5</v>
      </c>
      <c r="M151" s="184">
        <f t="shared" si="20"/>
        <v>-6.9999999999999994E-5</v>
      </c>
      <c r="N151" s="184">
        <f t="shared" si="20"/>
        <v>-6.9999999999999994E-5</v>
      </c>
      <c r="O151" s="184">
        <f t="shared" si="20"/>
        <v>-6.9999999999999994E-5</v>
      </c>
      <c r="P151" s="184">
        <f t="shared" si="20"/>
        <v>-6.9999999999999994E-5</v>
      </c>
      <c r="Q151" s="185">
        <f t="shared" si="20"/>
        <v>-6.9999999999999994E-5</v>
      </c>
    </row>
    <row r="152" spans="2:17" s="18" customFormat="1" x14ac:dyDescent="0.3">
      <c r="B152" s="152" t="s">
        <v>133</v>
      </c>
      <c r="C152" s="20"/>
      <c r="D152" s="184">
        <f t="shared" si="19"/>
        <v>60.758367500000006</v>
      </c>
      <c r="E152" s="184">
        <f t="shared" ref="E152:F171" si="21">((E66-$C$147)*$C$136)/10^3</f>
        <v>90.287930000000003</v>
      </c>
      <c r="F152" s="184">
        <f t="shared" si="21"/>
        <v>87.274055000000004</v>
      </c>
      <c r="G152" s="184">
        <f t="shared" ref="G152:Q152" si="22">((G66-$C$147)*$C$136)/10^3</f>
        <v>114.2386175</v>
      </c>
      <c r="H152" s="184">
        <f t="shared" si="22"/>
        <v>138.92674250000002</v>
      </c>
      <c r="I152" s="184">
        <f t="shared" si="22"/>
        <v>146.49349250000003</v>
      </c>
      <c r="J152" s="184">
        <f t="shared" si="22"/>
        <v>158.64518000000001</v>
      </c>
      <c r="K152" s="184">
        <f t="shared" si="22"/>
        <v>160.44068000000001</v>
      </c>
      <c r="L152" s="184">
        <f t="shared" si="22"/>
        <v>189.23280500000001</v>
      </c>
      <c r="M152" s="184">
        <f t="shared" si="22"/>
        <v>200.11718000000002</v>
      </c>
      <c r="N152" s="184">
        <f t="shared" si="22"/>
        <v>236.41867999999999</v>
      </c>
      <c r="O152" s="184">
        <f t="shared" si="22"/>
        <v>260.54993000000002</v>
      </c>
      <c r="P152" s="184">
        <f t="shared" si="22"/>
        <v>260.54993000000002</v>
      </c>
      <c r="Q152" s="185">
        <f t="shared" si="22"/>
        <v>285.52492999999998</v>
      </c>
    </row>
    <row r="153" spans="2:17" s="18" customFormat="1" x14ac:dyDescent="0.3">
      <c r="B153" s="152" t="s">
        <v>134</v>
      </c>
      <c r="C153" s="20"/>
      <c r="D153" s="184">
        <f t="shared" si="19"/>
        <v>0.85042999999999991</v>
      </c>
      <c r="E153" s="184">
        <f t="shared" si="21"/>
        <v>0.66413000000000011</v>
      </c>
      <c r="F153" s="184">
        <f t="shared" si="21"/>
        <v>0.51833000000000007</v>
      </c>
      <c r="G153" s="184">
        <f t="shared" ref="G153:Q153" si="23">((G67-$C$147)*$C$136)/10^3</f>
        <v>0.42518000000000006</v>
      </c>
      <c r="H153" s="184">
        <f t="shared" si="23"/>
        <v>0.41708000000000006</v>
      </c>
      <c r="I153" s="184">
        <f t="shared" si="23"/>
        <v>0.51833000000000007</v>
      </c>
      <c r="J153" s="184">
        <f t="shared" si="23"/>
        <v>0.67222999999999999</v>
      </c>
      <c r="K153" s="184">
        <f t="shared" si="23"/>
        <v>0.60338000000000003</v>
      </c>
      <c r="L153" s="184">
        <f t="shared" si="23"/>
        <v>0.60338000000000003</v>
      </c>
      <c r="M153" s="184">
        <f t="shared" si="23"/>
        <v>0.68842999999999999</v>
      </c>
      <c r="N153" s="184">
        <f t="shared" si="23"/>
        <v>0.55477999999999994</v>
      </c>
      <c r="O153" s="184">
        <f t="shared" si="23"/>
        <v>0.62363000000000002</v>
      </c>
      <c r="P153" s="184">
        <f t="shared" si="23"/>
        <v>0.61553000000000002</v>
      </c>
      <c r="Q153" s="185">
        <f t="shared" si="23"/>
        <v>0.63578000000000012</v>
      </c>
    </row>
    <row r="154" spans="2:17" s="18" customFormat="1" x14ac:dyDescent="0.3">
      <c r="B154" s="152" t="s">
        <v>135</v>
      </c>
      <c r="C154" s="20"/>
      <c r="D154" s="184">
        <f t="shared" si="19"/>
        <v>1.41743</v>
      </c>
      <c r="E154" s="184">
        <f t="shared" si="21"/>
        <v>1.10693</v>
      </c>
      <c r="F154" s="184">
        <f t="shared" si="21"/>
        <v>0.86392999999999998</v>
      </c>
      <c r="G154" s="184">
        <f t="shared" ref="G154:Q154" si="24">((G68-$C$147)*$C$136)/10^3</f>
        <v>0.70868000000000009</v>
      </c>
      <c r="H154" s="184">
        <f t="shared" si="24"/>
        <v>0.69518000000000002</v>
      </c>
      <c r="I154" s="184">
        <f t="shared" si="24"/>
        <v>0.86392999999999998</v>
      </c>
      <c r="J154" s="184">
        <f t="shared" si="24"/>
        <v>1.12043</v>
      </c>
      <c r="K154" s="184">
        <f t="shared" si="24"/>
        <v>1.0056799999999999</v>
      </c>
      <c r="L154" s="184">
        <f t="shared" si="24"/>
        <v>1.0056799999999999</v>
      </c>
      <c r="M154" s="184">
        <f t="shared" si="24"/>
        <v>1.1474300000000002</v>
      </c>
      <c r="N154" s="184">
        <f t="shared" si="24"/>
        <v>0.92467999999999995</v>
      </c>
      <c r="O154" s="184">
        <f t="shared" si="24"/>
        <v>1.0394300000000001</v>
      </c>
      <c r="P154" s="184">
        <f t="shared" si="24"/>
        <v>1.02593</v>
      </c>
      <c r="Q154" s="185">
        <f t="shared" si="24"/>
        <v>1.05968</v>
      </c>
    </row>
    <row r="155" spans="2:17" s="18" customFormat="1" x14ac:dyDescent="0.3">
      <c r="B155" s="152" t="s">
        <v>136</v>
      </c>
      <c r="C155" s="20"/>
      <c r="D155" s="184">
        <f t="shared" si="19"/>
        <v>-6.9999999999999994E-5</v>
      </c>
      <c r="E155" s="184">
        <f t="shared" si="21"/>
        <v>-6.9999999999999994E-5</v>
      </c>
      <c r="F155" s="184">
        <f t="shared" si="21"/>
        <v>-6.9999999999999994E-5</v>
      </c>
      <c r="G155" s="184">
        <f t="shared" ref="G155:Q155" si="25">((G69-$C$147)*$C$136)/10^3</f>
        <v>-6.9999999999999994E-5</v>
      </c>
      <c r="H155" s="184">
        <f t="shared" si="25"/>
        <v>-6.9999999999999994E-5</v>
      </c>
      <c r="I155" s="184">
        <f t="shared" si="25"/>
        <v>-6.9999999999999994E-5</v>
      </c>
      <c r="J155" s="184">
        <f t="shared" si="25"/>
        <v>-6.9999999999999994E-5</v>
      </c>
      <c r="K155" s="184">
        <f t="shared" si="25"/>
        <v>-6.9999999999999994E-5</v>
      </c>
      <c r="L155" s="184">
        <f t="shared" si="25"/>
        <v>-6.9999999999999994E-5</v>
      </c>
      <c r="M155" s="184">
        <f t="shared" si="25"/>
        <v>-6.9999999999999994E-5</v>
      </c>
      <c r="N155" s="184">
        <f t="shared" si="25"/>
        <v>-6.9999999999999994E-5</v>
      </c>
      <c r="O155" s="184">
        <f t="shared" si="25"/>
        <v>-6.9999999999999994E-5</v>
      </c>
      <c r="P155" s="184">
        <f t="shared" si="25"/>
        <v>-6.9999999999999994E-5</v>
      </c>
      <c r="Q155" s="185">
        <f t="shared" si="25"/>
        <v>-6.9999999999999994E-5</v>
      </c>
    </row>
    <row r="156" spans="2:17" s="18" customFormat="1" x14ac:dyDescent="0.3">
      <c r="B156" s="152" t="s">
        <v>137</v>
      </c>
      <c r="C156" s="20"/>
      <c r="D156" s="184">
        <f t="shared" si="19"/>
        <v>-6.9999999999999994E-5</v>
      </c>
      <c r="E156" s="184">
        <f t="shared" si="21"/>
        <v>-6.9999999999999994E-5</v>
      </c>
      <c r="F156" s="184">
        <f t="shared" si="21"/>
        <v>-6.9999999999999994E-5</v>
      </c>
      <c r="G156" s="184">
        <f t="shared" ref="G156:Q156" si="26">((G70-$C$147)*$C$136)/10^3</f>
        <v>-6.9999999999999994E-5</v>
      </c>
      <c r="H156" s="184">
        <f t="shared" si="26"/>
        <v>-6.9999999999999994E-5</v>
      </c>
      <c r="I156" s="184">
        <f t="shared" si="26"/>
        <v>-6.9999999999999994E-5</v>
      </c>
      <c r="J156" s="184">
        <f t="shared" si="26"/>
        <v>-6.9999999999999994E-5</v>
      </c>
      <c r="K156" s="184">
        <f t="shared" si="26"/>
        <v>-6.9999999999999994E-5</v>
      </c>
      <c r="L156" s="184">
        <f t="shared" si="26"/>
        <v>-6.9999999999999994E-5</v>
      </c>
      <c r="M156" s="184">
        <f t="shared" si="26"/>
        <v>-6.9999999999999994E-5</v>
      </c>
      <c r="N156" s="184">
        <f t="shared" si="26"/>
        <v>-6.9999999999999994E-5</v>
      </c>
      <c r="O156" s="184">
        <f t="shared" si="26"/>
        <v>-6.9999999999999994E-5</v>
      </c>
      <c r="P156" s="184">
        <f t="shared" si="26"/>
        <v>-6.9999999999999994E-5</v>
      </c>
      <c r="Q156" s="185">
        <f t="shared" si="26"/>
        <v>-6.9999999999999994E-5</v>
      </c>
    </row>
    <row r="157" spans="2:17" s="18" customFormat="1" x14ac:dyDescent="0.3">
      <c r="B157" s="152" t="s">
        <v>138</v>
      </c>
      <c r="C157" s="20"/>
      <c r="D157" s="184">
        <f t="shared" si="19"/>
        <v>-6.9999999999999994E-5</v>
      </c>
      <c r="E157" s="184">
        <f t="shared" si="21"/>
        <v>-6.9999999999999994E-5</v>
      </c>
      <c r="F157" s="184">
        <f t="shared" si="21"/>
        <v>-6.9999999999999994E-5</v>
      </c>
      <c r="G157" s="184">
        <f t="shared" ref="G157:Q157" si="27">((G71-$C$147)*$C$136)/10^3</f>
        <v>-6.9999999999999994E-5</v>
      </c>
      <c r="H157" s="184">
        <f t="shared" si="27"/>
        <v>-6.9999999999999994E-5</v>
      </c>
      <c r="I157" s="184">
        <f t="shared" si="27"/>
        <v>-6.9999999999999994E-5</v>
      </c>
      <c r="J157" s="184">
        <f t="shared" si="27"/>
        <v>-6.9999999999999994E-5</v>
      </c>
      <c r="K157" s="184">
        <f t="shared" si="27"/>
        <v>-6.9999999999999994E-5</v>
      </c>
      <c r="L157" s="184">
        <f t="shared" si="27"/>
        <v>-6.9999999999999994E-5</v>
      </c>
      <c r="M157" s="184">
        <f t="shared" si="27"/>
        <v>-6.9999999999999994E-5</v>
      </c>
      <c r="N157" s="184">
        <f t="shared" si="27"/>
        <v>-6.9999999999999994E-5</v>
      </c>
      <c r="O157" s="184">
        <f t="shared" si="27"/>
        <v>-6.9999999999999994E-5</v>
      </c>
      <c r="P157" s="184">
        <f t="shared" si="27"/>
        <v>-6.9999999999999994E-5</v>
      </c>
      <c r="Q157" s="185">
        <f t="shared" si="27"/>
        <v>-6.9999999999999994E-5</v>
      </c>
    </row>
    <row r="158" spans="2:17" s="18" customFormat="1" x14ac:dyDescent="0.3">
      <c r="B158" s="152" t="s">
        <v>139</v>
      </c>
      <c r="C158" s="20"/>
      <c r="D158" s="184">
        <f t="shared" si="19"/>
        <v>-6.9999999999999994E-5</v>
      </c>
      <c r="E158" s="184">
        <f t="shared" si="21"/>
        <v>-6.9999999999999994E-5</v>
      </c>
      <c r="F158" s="184">
        <f t="shared" si="21"/>
        <v>-6.9999999999999994E-5</v>
      </c>
      <c r="G158" s="184">
        <f t="shared" ref="G158:Q158" si="28">((G72-$C$147)*$C$136)/10^3</f>
        <v>-6.9999999999999994E-5</v>
      </c>
      <c r="H158" s="184">
        <f t="shared" si="28"/>
        <v>-6.9999999999999994E-5</v>
      </c>
      <c r="I158" s="184">
        <f t="shared" si="28"/>
        <v>-6.9999999999999994E-5</v>
      </c>
      <c r="J158" s="184">
        <f t="shared" si="28"/>
        <v>-6.9999999999999994E-5</v>
      </c>
      <c r="K158" s="184">
        <f t="shared" si="28"/>
        <v>-6.9999999999999994E-5</v>
      </c>
      <c r="L158" s="184">
        <f t="shared" si="28"/>
        <v>-6.9999999999999994E-5</v>
      </c>
      <c r="M158" s="184">
        <f t="shared" si="28"/>
        <v>-6.9999999999999994E-5</v>
      </c>
      <c r="N158" s="184">
        <f t="shared" si="28"/>
        <v>-6.9999999999999994E-5</v>
      </c>
      <c r="O158" s="184">
        <f t="shared" si="28"/>
        <v>-6.9999999999999994E-5</v>
      </c>
      <c r="P158" s="184">
        <f t="shared" si="28"/>
        <v>-6.9999999999999994E-5</v>
      </c>
      <c r="Q158" s="185">
        <f t="shared" si="28"/>
        <v>-6.9999999999999994E-5</v>
      </c>
    </row>
    <row r="159" spans="2:17" s="18" customFormat="1" x14ac:dyDescent="0.3">
      <c r="B159" s="152" t="s">
        <v>140</v>
      </c>
      <c r="C159" s="20"/>
      <c r="D159" s="184">
        <f t="shared" si="19"/>
        <v>-6.9999999999999994E-5</v>
      </c>
      <c r="E159" s="184">
        <f t="shared" si="21"/>
        <v>-6.9999999999999994E-5</v>
      </c>
      <c r="F159" s="184">
        <f t="shared" si="21"/>
        <v>-6.9999999999999994E-5</v>
      </c>
      <c r="G159" s="184">
        <f t="shared" ref="G159:Q159" si="29">((G73-$C$147)*$C$136)/10^3</f>
        <v>-6.9999999999999994E-5</v>
      </c>
      <c r="H159" s="184">
        <f t="shared" si="29"/>
        <v>-6.9999999999999994E-5</v>
      </c>
      <c r="I159" s="184">
        <f t="shared" si="29"/>
        <v>-6.9999999999999994E-5</v>
      </c>
      <c r="J159" s="184">
        <f t="shared" si="29"/>
        <v>-6.9999999999999994E-5</v>
      </c>
      <c r="K159" s="184">
        <f t="shared" si="29"/>
        <v>-6.9999999999999994E-5</v>
      </c>
      <c r="L159" s="184">
        <f t="shared" si="29"/>
        <v>-6.9999999999999994E-5</v>
      </c>
      <c r="M159" s="184">
        <f t="shared" si="29"/>
        <v>-6.9999999999999994E-5</v>
      </c>
      <c r="N159" s="184">
        <f t="shared" si="29"/>
        <v>-6.9999999999999994E-5</v>
      </c>
      <c r="O159" s="184">
        <f t="shared" si="29"/>
        <v>-6.9999999999999994E-5</v>
      </c>
      <c r="P159" s="184">
        <f t="shared" si="29"/>
        <v>-6.9999999999999994E-5</v>
      </c>
      <c r="Q159" s="185">
        <f t="shared" si="29"/>
        <v>-6.9999999999999994E-5</v>
      </c>
    </row>
    <row r="160" spans="2:17" s="18" customFormat="1" x14ac:dyDescent="0.3">
      <c r="B160" s="152" t="s">
        <v>141</v>
      </c>
      <c r="C160" s="20"/>
      <c r="D160" s="184">
        <f t="shared" si="19"/>
        <v>-6.9999999999999994E-5</v>
      </c>
      <c r="E160" s="184">
        <f t="shared" si="21"/>
        <v>-6.9999999999999994E-5</v>
      </c>
      <c r="F160" s="184">
        <f t="shared" si="21"/>
        <v>-6.9999999999999994E-5</v>
      </c>
      <c r="G160" s="184">
        <f t="shared" ref="G160:Q160" si="30">((G74-$C$147)*$C$136)/10^3</f>
        <v>-6.9999999999999994E-5</v>
      </c>
      <c r="H160" s="184">
        <f t="shared" si="30"/>
        <v>-6.9999999999999994E-5</v>
      </c>
      <c r="I160" s="184">
        <f t="shared" si="30"/>
        <v>-6.9999999999999994E-5</v>
      </c>
      <c r="J160" s="184">
        <f t="shared" si="30"/>
        <v>-6.9999999999999994E-5</v>
      </c>
      <c r="K160" s="184">
        <f t="shared" si="30"/>
        <v>-6.9999999999999994E-5</v>
      </c>
      <c r="L160" s="184">
        <f t="shared" si="30"/>
        <v>-6.9999999999999994E-5</v>
      </c>
      <c r="M160" s="184">
        <f t="shared" si="30"/>
        <v>-6.9999999999999994E-5</v>
      </c>
      <c r="N160" s="184">
        <f t="shared" si="30"/>
        <v>-6.9999999999999994E-5</v>
      </c>
      <c r="O160" s="184">
        <f t="shared" si="30"/>
        <v>-6.9999999999999994E-5</v>
      </c>
      <c r="P160" s="184">
        <f t="shared" si="30"/>
        <v>-6.9999999999999994E-5</v>
      </c>
      <c r="Q160" s="185">
        <f t="shared" si="30"/>
        <v>-6.9999999999999994E-5</v>
      </c>
    </row>
    <row r="161" spans="2:17" s="18" customFormat="1" x14ac:dyDescent="0.3">
      <c r="B161" s="152" t="s">
        <v>142</v>
      </c>
      <c r="C161" s="20"/>
      <c r="D161" s="184">
        <f t="shared" si="19"/>
        <v>-6.9999999999999994E-5</v>
      </c>
      <c r="E161" s="184">
        <f t="shared" si="21"/>
        <v>-6.9999999999999994E-5</v>
      </c>
      <c r="F161" s="184">
        <f t="shared" si="21"/>
        <v>-6.9999999999999994E-5</v>
      </c>
      <c r="G161" s="184">
        <f t="shared" ref="G161:Q161" si="31">((G75-$C$147)*$C$136)/10^3</f>
        <v>-6.9999999999999994E-5</v>
      </c>
      <c r="H161" s="184">
        <f t="shared" si="31"/>
        <v>-6.9999999999999994E-5</v>
      </c>
      <c r="I161" s="184">
        <f t="shared" si="31"/>
        <v>-6.9999999999999994E-5</v>
      </c>
      <c r="J161" s="184">
        <f t="shared" si="31"/>
        <v>-6.9999999999999994E-5</v>
      </c>
      <c r="K161" s="184">
        <f t="shared" si="31"/>
        <v>-6.9999999999999994E-5</v>
      </c>
      <c r="L161" s="184">
        <f t="shared" si="31"/>
        <v>-6.9999999999999994E-5</v>
      </c>
      <c r="M161" s="184">
        <f t="shared" si="31"/>
        <v>-6.9999999999999994E-5</v>
      </c>
      <c r="N161" s="184">
        <f t="shared" si="31"/>
        <v>-6.9999999999999994E-5</v>
      </c>
      <c r="O161" s="184">
        <f t="shared" si="31"/>
        <v>-6.9999999999999994E-5</v>
      </c>
      <c r="P161" s="184">
        <f t="shared" si="31"/>
        <v>-6.9999999999999994E-5</v>
      </c>
      <c r="Q161" s="185">
        <f t="shared" si="31"/>
        <v>-6.9999999999999994E-5</v>
      </c>
    </row>
    <row r="162" spans="2:17" s="18" customFormat="1" x14ac:dyDescent="0.3">
      <c r="B162" s="152" t="s">
        <v>143</v>
      </c>
      <c r="C162" s="20"/>
      <c r="D162" s="184">
        <f t="shared" si="19"/>
        <v>-6.9999999999999994E-5</v>
      </c>
      <c r="E162" s="184">
        <f t="shared" si="21"/>
        <v>-6.9999999999999994E-5</v>
      </c>
      <c r="F162" s="184">
        <f t="shared" si="21"/>
        <v>-6.9999999999999994E-5</v>
      </c>
      <c r="G162" s="184">
        <f t="shared" ref="G162:Q162" si="32">((G76-$C$147)*$C$136)/10^3</f>
        <v>-6.9999999999999994E-5</v>
      </c>
      <c r="H162" s="184">
        <f t="shared" si="32"/>
        <v>-6.9999999999999994E-5</v>
      </c>
      <c r="I162" s="184">
        <f t="shared" si="32"/>
        <v>-6.9999999999999994E-5</v>
      </c>
      <c r="J162" s="184">
        <f t="shared" si="32"/>
        <v>-6.9999999999999994E-5</v>
      </c>
      <c r="K162" s="184">
        <f t="shared" si="32"/>
        <v>-6.9999999999999994E-5</v>
      </c>
      <c r="L162" s="184">
        <f t="shared" si="32"/>
        <v>-6.9999999999999994E-5</v>
      </c>
      <c r="M162" s="184">
        <f t="shared" si="32"/>
        <v>-6.9999999999999994E-5</v>
      </c>
      <c r="N162" s="184">
        <f t="shared" si="32"/>
        <v>-6.9999999999999994E-5</v>
      </c>
      <c r="O162" s="184">
        <f t="shared" si="32"/>
        <v>-6.9999999999999994E-5</v>
      </c>
      <c r="P162" s="184">
        <f t="shared" si="32"/>
        <v>-6.9999999999999994E-5</v>
      </c>
      <c r="Q162" s="185">
        <f t="shared" si="32"/>
        <v>-6.9999999999999994E-5</v>
      </c>
    </row>
    <row r="163" spans="2:17" s="18" customFormat="1" x14ac:dyDescent="0.3">
      <c r="B163" s="152" t="s">
        <v>144</v>
      </c>
      <c r="C163" s="20"/>
      <c r="D163" s="184">
        <f t="shared" si="19"/>
        <v>-6.9999999999999994E-5</v>
      </c>
      <c r="E163" s="184">
        <f t="shared" si="21"/>
        <v>-6.9999999999999994E-5</v>
      </c>
      <c r="F163" s="184">
        <f t="shared" si="21"/>
        <v>-6.9999999999999994E-5</v>
      </c>
      <c r="G163" s="184">
        <f t="shared" ref="G163:Q163" si="33">((G77-$C$147)*$C$136)/10^3</f>
        <v>-6.9999999999999994E-5</v>
      </c>
      <c r="H163" s="184">
        <f t="shared" si="33"/>
        <v>-6.9999999999999994E-5</v>
      </c>
      <c r="I163" s="184">
        <f t="shared" si="33"/>
        <v>-6.9999999999999994E-5</v>
      </c>
      <c r="J163" s="184">
        <f t="shared" si="33"/>
        <v>-6.9999999999999994E-5</v>
      </c>
      <c r="K163" s="184">
        <f t="shared" si="33"/>
        <v>-6.9999999999999994E-5</v>
      </c>
      <c r="L163" s="184">
        <f t="shared" si="33"/>
        <v>-6.9999999999999994E-5</v>
      </c>
      <c r="M163" s="184">
        <f t="shared" si="33"/>
        <v>-6.9999999999999994E-5</v>
      </c>
      <c r="N163" s="184">
        <f t="shared" si="33"/>
        <v>-6.9999999999999994E-5</v>
      </c>
      <c r="O163" s="184">
        <f t="shared" si="33"/>
        <v>-6.9999999999999994E-5</v>
      </c>
      <c r="P163" s="184">
        <f t="shared" si="33"/>
        <v>-6.9999999999999994E-5</v>
      </c>
      <c r="Q163" s="185">
        <f t="shared" si="33"/>
        <v>-6.9999999999999994E-5</v>
      </c>
    </row>
    <row r="164" spans="2:17" s="18" customFormat="1" x14ac:dyDescent="0.3">
      <c r="B164" s="152" t="s">
        <v>145</v>
      </c>
      <c r="C164" s="20"/>
      <c r="D164" s="184">
        <f t="shared" si="19"/>
        <v>-6.9999999999999994E-5</v>
      </c>
      <c r="E164" s="184">
        <f t="shared" si="21"/>
        <v>-6.9999999999999994E-5</v>
      </c>
      <c r="F164" s="184">
        <f t="shared" si="21"/>
        <v>-6.9999999999999994E-5</v>
      </c>
      <c r="G164" s="184">
        <f t="shared" ref="G164:Q164" si="34">((G78-$C$147)*$C$136)/10^3</f>
        <v>-6.9999999999999994E-5</v>
      </c>
      <c r="H164" s="184">
        <f t="shared" si="34"/>
        <v>-6.9999999999999994E-5</v>
      </c>
      <c r="I164" s="184">
        <f t="shared" si="34"/>
        <v>-6.9999999999999994E-5</v>
      </c>
      <c r="J164" s="184">
        <f t="shared" si="34"/>
        <v>-6.9999999999999994E-5</v>
      </c>
      <c r="K164" s="184">
        <f t="shared" si="34"/>
        <v>-6.9999999999999994E-5</v>
      </c>
      <c r="L164" s="184">
        <f t="shared" si="34"/>
        <v>-6.9999999999999994E-5</v>
      </c>
      <c r="M164" s="184">
        <f t="shared" si="34"/>
        <v>-6.9999999999999994E-5</v>
      </c>
      <c r="N164" s="184">
        <f t="shared" si="34"/>
        <v>-6.9999999999999994E-5</v>
      </c>
      <c r="O164" s="184">
        <f t="shared" si="34"/>
        <v>-6.9999999999999994E-5</v>
      </c>
      <c r="P164" s="184">
        <f t="shared" si="34"/>
        <v>-6.9999999999999994E-5</v>
      </c>
      <c r="Q164" s="185">
        <f t="shared" si="34"/>
        <v>-6.9999999999999994E-5</v>
      </c>
    </row>
    <row r="165" spans="2:17" s="18" customFormat="1" x14ac:dyDescent="0.3">
      <c r="B165" s="152" t="s">
        <v>146</v>
      </c>
      <c r="C165" s="20"/>
      <c r="D165" s="184">
        <f t="shared" si="19"/>
        <v>-6.9999999999999994E-5</v>
      </c>
      <c r="E165" s="184">
        <f t="shared" si="21"/>
        <v>-6.9999999999999994E-5</v>
      </c>
      <c r="F165" s="184">
        <f t="shared" si="21"/>
        <v>-6.9999999999999994E-5</v>
      </c>
      <c r="G165" s="184">
        <f t="shared" ref="G165:Q165" si="35">((G79-$C$147)*$C$136)/10^3</f>
        <v>-6.9999999999999994E-5</v>
      </c>
      <c r="H165" s="184">
        <f t="shared" si="35"/>
        <v>-6.9999999999999994E-5</v>
      </c>
      <c r="I165" s="184">
        <f t="shared" si="35"/>
        <v>-6.9999999999999994E-5</v>
      </c>
      <c r="J165" s="184">
        <f t="shared" si="35"/>
        <v>-6.9999999999999994E-5</v>
      </c>
      <c r="K165" s="184">
        <f t="shared" si="35"/>
        <v>-6.9999999999999994E-5</v>
      </c>
      <c r="L165" s="184">
        <f t="shared" si="35"/>
        <v>-6.9999999999999994E-5</v>
      </c>
      <c r="M165" s="184">
        <f t="shared" si="35"/>
        <v>-6.9999999999999994E-5</v>
      </c>
      <c r="N165" s="184">
        <f t="shared" si="35"/>
        <v>-6.9999999999999994E-5</v>
      </c>
      <c r="O165" s="184">
        <f t="shared" si="35"/>
        <v>-6.9999999999999994E-5</v>
      </c>
      <c r="P165" s="184">
        <f t="shared" si="35"/>
        <v>-6.9999999999999994E-5</v>
      </c>
      <c r="Q165" s="185">
        <f t="shared" si="35"/>
        <v>-6.9999999999999994E-5</v>
      </c>
    </row>
    <row r="166" spans="2:17" s="18" customFormat="1" x14ac:dyDescent="0.3">
      <c r="B166" s="152" t="s">
        <v>147</v>
      </c>
      <c r="C166" s="20"/>
      <c r="D166" s="184">
        <f t="shared" si="19"/>
        <v>-6.9999999999999994E-5</v>
      </c>
      <c r="E166" s="184">
        <f t="shared" si="21"/>
        <v>-6.9999999999999994E-5</v>
      </c>
      <c r="F166" s="184">
        <f t="shared" si="21"/>
        <v>-6.9999999999999994E-5</v>
      </c>
      <c r="G166" s="184">
        <f t="shared" ref="G166:Q166" si="36">((G80-$C$147)*$C$136)/10^3</f>
        <v>-6.9999999999999994E-5</v>
      </c>
      <c r="H166" s="184">
        <f t="shared" si="36"/>
        <v>-6.9999999999999994E-5</v>
      </c>
      <c r="I166" s="184">
        <f t="shared" si="36"/>
        <v>-6.9999999999999994E-5</v>
      </c>
      <c r="J166" s="184">
        <f t="shared" si="36"/>
        <v>-6.9999999999999994E-5</v>
      </c>
      <c r="K166" s="184">
        <f t="shared" si="36"/>
        <v>-6.9999999999999994E-5</v>
      </c>
      <c r="L166" s="184">
        <f t="shared" si="36"/>
        <v>-6.9999999999999994E-5</v>
      </c>
      <c r="M166" s="184">
        <f t="shared" si="36"/>
        <v>-6.9999999999999994E-5</v>
      </c>
      <c r="N166" s="184">
        <f t="shared" si="36"/>
        <v>-6.9999999999999994E-5</v>
      </c>
      <c r="O166" s="184">
        <f t="shared" si="36"/>
        <v>-6.9999999999999994E-5</v>
      </c>
      <c r="P166" s="184">
        <f t="shared" si="36"/>
        <v>-6.9999999999999994E-5</v>
      </c>
      <c r="Q166" s="185">
        <f t="shared" si="36"/>
        <v>-6.9999999999999994E-5</v>
      </c>
    </row>
    <row r="167" spans="2:17" s="18" customFormat="1" x14ac:dyDescent="0.3">
      <c r="B167" s="152" t="s">
        <v>148</v>
      </c>
      <c r="C167" s="20"/>
      <c r="D167" s="184">
        <f t="shared" si="19"/>
        <v>5315.1186799999996</v>
      </c>
      <c r="E167" s="184">
        <f t="shared" si="21"/>
        <v>5496.8624300000001</v>
      </c>
      <c r="F167" s="184">
        <f t="shared" si="21"/>
        <v>5270.0624299999999</v>
      </c>
      <c r="G167" s="184">
        <f t="shared" ref="G167:Q167" si="37">((G81-$C$147)*$C$136)/10^3</f>
        <v>5630.0736799999995</v>
      </c>
      <c r="H167" s="184">
        <f t="shared" si="37"/>
        <v>5930.5161799999996</v>
      </c>
      <c r="I167" s="184">
        <f t="shared" si="37"/>
        <v>5824.0011799999993</v>
      </c>
      <c r="J167" s="184">
        <f t="shared" si="37"/>
        <v>5918.2649299999994</v>
      </c>
      <c r="K167" s="184">
        <f t="shared" si="37"/>
        <v>6153.8061799999996</v>
      </c>
      <c r="L167" s="184">
        <f t="shared" si="37"/>
        <v>5828.7936799999998</v>
      </c>
      <c r="M167" s="184">
        <f t="shared" si="37"/>
        <v>6147.8324299999995</v>
      </c>
      <c r="N167" s="184">
        <f t="shared" si="37"/>
        <v>6667.5824299999995</v>
      </c>
      <c r="O167" s="184">
        <f t="shared" si="37"/>
        <v>6188.0961799999995</v>
      </c>
      <c r="P167" s="184">
        <f t="shared" si="37"/>
        <v>5998.3536799999993</v>
      </c>
      <c r="Q167" s="185">
        <f t="shared" si="37"/>
        <v>5946.4124299999994</v>
      </c>
    </row>
    <row r="168" spans="2:17" s="18" customFormat="1" x14ac:dyDescent="0.3">
      <c r="B168" s="152" t="s">
        <v>149</v>
      </c>
      <c r="C168" s="20"/>
      <c r="D168" s="184">
        <f t="shared" si="19"/>
        <v>1517.2311800000002</v>
      </c>
      <c r="E168" s="184">
        <f t="shared" si="21"/>
        <v>1587.9374300000002</v>
      </c>
      <c r="F168" s="184">
        <f t="shared" si="21"/>
        <v>1393.7061800000001</v>
      </c>
      <c r="G168" s="184">
        <f t="shared" ref="G168:Q168" si="38">((G82-$C$147)*$C$136)/10^3</f>
        <v>1489.0499300000001</v>
      </c>
      <c r="H168" s="184">
        <f t="shared" si="38"/>
        <v>1591.9874300000001</v>
      </c>
      <c r="I168" s="184">
        <f t="shared" si="38"/>
        <v>1731.3749300000002</v>
      </c>
      <c r="J168" s="184">
        <f t="shared" si="38"/>
        <v>1822.1624300000001</v>
      </c>
      <c r="K168" s="184">
        <f t="shared" si="38"/>
        <v>1759.7249300000001</v>
      </c>
      <c r="L168" s="184">
        <f t="shared" si="38"/>
        <v>1783.5186800000001</v>
      </c>
      <c r="M168" s="184">
        <f t="shared" si="38"/>
        <v>1820.9811800000002</v>
      </c>
      <c r="N168" s="184">
        <f t="shared" si="38"/>
        <v>1858.8824300000001</v>
      </c>
      <c r="O168" s="184">
        <f t="shared" si="38"/>
        <v>1748.4186800000002</v>
      </c>
      <c r="P168" s="184">
        <f t="shared" si="38"/>
        <v>1758.1724300000001</v>
      </c>
      <c r="Q168" s="185">
        <f t="shared" si="38"/>
        <v>1870.0199300000002</v>
      </c>
    </row>
    <row r="169" spans="2:17" s="18" customFormat="1" x14ac:dyDescent="0.3">
      <c r="B169" s="152" t="s">
        <v>150</v>
      </c>
      <c r="C169" s="20"/>
      <c r="D169" s="184">
        <f t="shared" si="19"/>
        <v>-6.9999999999999994E-5</v>
      </c>
      <c r="E169" s="184">
        <f t="shared" si="21"/>
        <v>-6.9999999999999994E-5</v>
      </c>
      <c r="F169" s="184">
        <f t="shared" si="21"/>
        <v>-6.9999999999999994E-5</v>
      </c>
      <c r="G169" s="184">
        <f t="shared" ref="G169:Q169" si="39">((G83-$C$147)*$C$136)/10^3</f>
        <v>-6.9999999999999994E-5</v>
      </c>
      <c r="H169" s="184">
        <f t="shared" si="39"/>
        <v>-6.9999999999999994E-5</v>
      </c>
      <c r="I169" s="184">
        <f t="shared" si="39"/>
        <v>-6.9999999999999994E-5</v>
      </c>
      <c r="J169" s="184">
        <f t="shared" si="39"/>
        <v>-6.9999999999999994E-5</v>
      </c>
      <c r="K169" s="184">
        <f t="shared" si="39"/>
        <v>-6.9999999999999994E-5</v>
      </c>
      <c r="L169" s="184">
        <f t="shared" si="39"/>
        <v>-6.9999999999999994E-5</v>
      </c>
      <c r="M169" s="184">
        <f t="shared" si="39"/>
        <v>-6.9999999999999994E-5</v>
      </c>
      <c r="N169" s="184">
        <f t="shared" si="39"/>
        <v>-6.9999999999999994E-5</v>
      </c>
      <c r="O169" s="184">
        <f t="shared" si="39"/>
        <v>-6.9999999999999994E-5</v>
      </c>
      <c r="P169" s="184">
        <f t="shared" si="39"/>
        <v>-6.9999999999999994E-5</v>
      </c>
      <c r="Q169" s="185">
        <f t="shared" si="39"/>
        <v>-6.9999999999999994E-5</v>
      </c>
    </row>
    <row r="170" spans="2:17" s="18" customFormat="1" x14ac:dyDescent="0.3">
      <c r="B170" s="152" t="s">
        <v>151</v>
      </c>
      <c r="C170" s="20"/>
      <c r="D170" s="184">
        <f t="shared" si="19"/>
        <v>-6.9999999999999994E-5</v>
      </c>
      <c r="E170" s="184">
        <f t="shared" si="21"/>
        <v>-6.9999999999999994E-5</v>
      </c>
      <c r="F170" s="184">
        <f t="shared" si="21"/>
        <v>-6.9999999999999994E-5</v>
      </c>
      <c r="G170" s="184">
        <f t="shared" ref="G170:Q170" si="40">((G84-$C$147)*$C$136)/10^3</f>
        <v>-6.9999999999999994E-5</v>
      </c>
      <c r="H170" s="184">
        <f t="shared" si="40"/>
        <v>-6.9999999999999994E-5</v>
      </c>
      <c r="I170" s="184">
        <f t="shared" si="40"/>
        <v>-6.9999999999999994E-5</v>
      </c>
      <c r="J170" s="184">
        <f t="shared" si="40"/>
        <v>-6.9999999999999994E-5</v>
      </c>
      <c r="K170" s="184">
        <f t="shared" si="40"/>
        <v>-6.9999999999999994E-5</v>
      </c>
      <c r="L170" s="184">
        <f t="shared" si="40"/>
        <v>-6.9999999999999994E-5</v>
      </c>
      <c r="M170" s="184">
        <f t="shared" si="40"/>
        <v>-6.9999999999999994E-5</v>
      </c>
      <c r="N170" s="184">
        <f t="shared" si="40"/>
        <v>-6.9999999999999994E-5</v>
      </c>
      <c r="O170" s="184">
        <f t="shared" si="40"/>
        <v>-6.9999999999999994E-5</v>
      </c>
      <c r="P170" s="184">
        <f t="shared" si="40"/>
        <v>-6.9999999999999994E-5</v>
      </c>
      <c r="Q170" s="185">
        <f t="shared" si="40"/>
        <v>-6.9999999999999994E-5</v>
      </c>
    </row>
    <row r="171" spans="2:17" s="18" customFormat="1" x14ac:dyDescent="0.3">
      <c r="B171" s="152" t="s">
        <v>152</v>
      </c>
      <c r="C171" s="20"/>
      <c r="D171" s="184">
        <f t="shared" si="19"/>
        <v>-6.9999999999999994E-5</v>
      </c>
      <c r="E171" s="184">
        <f t="shared" si="21"/>
        <v>-6.9999999999999994E-5</v>
      </c>
      <c r="F171" s="184">
        <f t="shared" si="21"/>
        <v>-6.9999999999999994E-5</v>
      </c>
      <c r="G171" s="184">
        <f t="shared" ref="G171:Q171" si="41">((G85-$C$147)*$C$136)/10^3</f>
        <v>-6.9999999999999994E-5</v>
      </c>
      <c r="H171" s="184">
        <f t="shared" si="41"/>
        <v>-6.9999999999999994E-5</v>
      </c>
      <c r="I171" s="184">
        <f t="shared" si="41"/>
        <v>-6.9999999999999994E-5</v>
      </c>
      <c r="J171" s="184">
        <f t="shared" si="41"/>
        <v>-6.9999999999999994E-5</v>
      </c>
      <c r="K171" s="184">
        <f t="shared" si="41"/>
        <v>-6.9999999999999994E-5</v>
      </c>
      <c r="L171" s="184">
        <f t="shared" si="41"/>
        <v>-6.9999999999999994E-5</v>
      </c>
      <c r="M171" s="184">
        <f t="shared" si="41"/>
        <v>-6.9999999999999994E-5</v>
      </c>
      <c r="N171" s="184">
        <f t="shared" si="41"/>
        <v>-6.9999999999999994E-5</v>
      </c>
      <c r="O171" s="184">
        <f t="shared" si="41"/>
        <v>-6.9999999999999994E-5</v>
      </c>
      <c r="P171" s="184">
        <f t="shared" si="41"/>
        <v>-6.9999999999999994E-5</v>
      </c>
      <c r="Q171" s="185">
        <f t="shared" si="41"/>
        <v>-6.9999999999999994E-5</v>
      </c>
    </row>
    <row r="172" spans="2:17" s="18" customFormat="1" x14ac:dyDescent="0.3">
      <c r="B172" s="152" t="s">
        <v>153</v>
      </c>
      <c r="C172" s="20"/>
      <c r="D172" s="184">
        <f t="shared" si="19"/>
        <v>0.85042999999999991</v>
      </c>
      <c r="E172" s="184">
        <f t="shared" ref="E172:F186" si="42">((E86-$C$147)*$C$136)/10^3</f>
        <v>0.66413000000000011</v>
      </c>
      <c r="F172" s="184">
        <f t="shared" si="42"/>
        <v>0.51833000000000007</v>
      </c>
      <c r="G172" s="184">
        <f t="shared" ref="G172:Q172" si="43">((G86-$C$147)*$C$136)/10^3</f>
        <v>0.42518000000000006</v>
      </c>
      <c r="H172" s="184">
        <f t="shared" si="43"/>
        <v>0.41708000000000006</v>
      </c>
      <c r="I172" s="184">
        <f t="shared" si="43"/>
        <v>0.51833000000000007</v>
      </c>
      <c r="J172" s="184">
        <f t="shared" si="43"/>
        <v>0.67222999999999999</v>
      </c>
      <c r="K172" s="184">
        <f t="shared" si="43"/>
        <v>0.60338000000000003</v>
      </c>
      <c r="L172" s="184">
        <f t="shared" si="43"/>
        <v>0.60338000000000003</v>
      </c>
      <c r="M172" s="184">
        <f t="shared" si="43"/>
        <v>0.68842999999999999</v>
      </c>
      <c r="N172" s="184">
        <f t="shared" si="43"/>
        <v>0.55477999999999994</v>
      </c>
      <c r="O172" s="184">
        <f t="shared" si="43"/>
        <v>0.62363000000000002</v>
      </c>
      <c r="P172" s="184">
        <f t="shared" si="43"/>
        <v>0.61553000000000002</v>
      </c>
      <c r="Q172" s="185">
        <f t="shared" si="43"/>
        <v>0.63578000000000012</v>
      </c>
    </row>
    <row r="173" spans="2:17" s="18" customFormat="1" x14ac:dyDescent="0.3">
      <c r="B173" s="152" t="s">
        <v>154</v>
      </c>
      <c r="C173" s="20"/>
      <c r="D173" s="184">
        <f t="shared" si="19"/>
        <v>1.41743</v>
      </c>
      <c r="E173" s="184">
        <f t="shared" si="42"/>
        <v>1.10693</v>
      </c>
      <c r="F173" s="184">
        <f t="shared" si="42"/>
        <v>0.86392999999999998</v>
      </c>
      <c r="G173" s="184">
        <f t="shared" ref="G173:Q173" si="44">((G87-$C$147)*$C$136)/10^3</f>
        <v>0.70868000000000009</v>
      </c>
      <c r="H173" s="184">
        <f t="shared" si="44"/>
        <v>0.69518000000000002</v>
      </c>
      <c r="I173" s="184">
        <f t="shared" si="44"/>
        <v>0.86392999999999998</v>
      </c>
      <c r="J173" s="184">
        <f t="shared" si="44"/>
        <v>1.12043</v>
      </c>
      <c r="K173" s="184">
        <f t="shared" si="44"/>
        <v>1.0056799999999999</v>
      </c>
      <c r="L173" s="184">
        <f t="shared" si="44"/>
        <v>1.0056799999999999</v>
      </c>
      <c r="M173" s="184">
        <f t="shared" si="44"/>
        <v>1.1474300000000002</v>
      </c>
      <c r="N173" s="184">
        <f t="shared" si="44"/>
        <v>0.92467999999999995</v>
      </c>
      <c r="O173" s="184">
        <f t="shared" si="44"/>
        <v>1.0394300000000001</v>
      </c>
      <c r="P173" s="184">
        <f t="shared" si="44"/>
        <v>1.02593</v>
      </c>
      <c r="Q173" s="185">
        <f t="shared" si="44"/>
        <v>1.05968</v>
      </c>
    </row>
    <row r="174" spans="2:17" s="18" customFormat="1" x14ac:dyDescent="0.3">
      <c r="B174" s="152" t="s">
        <v>155</v>
      </c>
      <c r="C174" s="20"/>
      <c r="D174" s="184">
        <f t="shared" si="19"/>
        <v>0.85042999999999991</v>
      </c>
      <c r="E174" s="184">
        <f t="shared" si="42"/>
        <v>0.66413000000000011</v>
      </c>
      <c r="F174" s="184">
        <f t="shared" si="42"/>
        <v>0.51833000000000007</v>
      </c>
      <c r="G174" s="184">
        <f t="shared" ref="G174:Q174" si="45">((G88-$C$147)*$C$136)/10^3</f>
        <v>0.42518000000000006</v>
      </c>
      <c r="H174" s="184">
        <f t="shared" si="45"/>
        <v>0.41708000000000006</v>
      </c>
      <c r="I174" s="184">
        <f t="shared" si="45"/>
        <v>0.51833000000000007</v>
      </c>
      <c r="J174" s="184">
        <f t="shared" si="45"/>
        <v>0.67222999999999999</v>
      </c>
      <c r="K174" s="184">
        <f t="shared" si="45"/>
        <v>0.60338000000000003</v>
      </c>
      <c r="L174" s="184">
        <f t="shared" si="45"/>
        <v>0.60338000000000003</v>
      </c>
      <c r="M174" s="184">
        <f t="shared" si="45"/>
        <v>0.68842999999999999</v>
      </c>
      <c r="N174" s="184">
        <f t="shared" si="45"/>
        <v>0.55477999999999994</v>
      </c>
      <c r="O174" s="184">
        <f t="shared" si="45"/>
        <v>0.62363000000000002</v>
      </c>
      <c r="P174" s="184">
        <f t="shared" si="45"/>
        <v>0.61553000000000002</v>
      </c>
      <c r="Q174" s="185">
        <f t="shared" si="45"/>
        <v>0.63578000000000012</v>
      </c>
    </row>
    <row r="175" spans="2:17" s="18" customFormat="1" x14ac:dyDescent="0.3">
      <c r="B175" s="152" t="s">
        <v>156</v>
      </c>
      <c r="C175" s="20"/>
      <c r="D175" s="184">
        <f t="shared" si="19"/>
        <v>0.85042999999999991</v>
      </c>
      <c r="E175" s="184">
        <f t="shared" si="42"/>
        <v>0.66413000000000011</v>
      </c>
      <c r="F175" s="184">
        <f t="shared" si="42"/>
        <v>0.51833000000000007</v>
      </c>
      <c r="G175" s="184">
        <f t="shared" ref="G175:Q175" si="46">((G89-$C$147)*$C$136)/10^3</f>
        <v>0.42518000000000006</v>
      </c>
      <c r="H175" s="184">
        <f t="shared" si="46"/>
        <v>0.41708000000000006</v>
      </c>
      <c r="I175" s="184">
        <f t="shared" si="46"/>
        <v>0.51833000000000007</v>
      </c>
      <c r="J175" s="184">
        <f t="shared" si="46"/>
        <v>0.67222999999999999</v>
      </c>
      <c r="K175" s="184">
        <f t="shared" si="46"/>
        <v>0.60338000000000003</v>
      </c>
      <c r="L175" s="184">
        <f t="shared" si="46"/>
        <v>0.60338000000000003</v>
      </c>
      <c r="M175" s="184">
        <f t="shared" si="46"/>
        <v>0.68842999999999999</v>
      </c>
      <c r="N175" s="184">
        <f t="shared" si="46"/>
        <v>0.55477999999999994</v>
      </c>
      <c r="O175" s="184">
        <f t="shared" si="46"/>
        <v>0.62363000000000002</v>
      </c>
      <c r="P175" s="184">
        <f t="shared" si="46"/>
        <v>0.61553000000000002</v>
      </c>
      <c r="Q175" s="185">
        <f t="shared" si="46"/>
        <v>0.63578000000000012</v>
      </c>
    </row>
    <row r="176" spans="2:17" s="18" customFormat="1" x14ac:dyDescent="0.3">
      <c r="B176" s="152" t="s">
        <v>157</v>
      </c>
      <c r="C176" s="20"/>
      <c r="D176" s="184">
        <f t="shared" si="19"/>
        <v>3.1977425000000004</v>
      </c>
      <c r="E176" s="184">
        <f t="shared" si="42"/>
        <v>4.7519300000000007</v>
      </c>
      <c r="F176" s="184">
        <f t="shared" si="42"/>
        <v>4.593305</v>
      </c>
      <c r="G176" s="184">
        <f t="shared" ref="G176:Q176" si="47">((G90-$C$147)*$C$136)/10^3</f>
        <v>6.0124925000000005</v>
      </c>
      <c r="H176" s="184">
        <f t="shared" si="47"/>
        <v>7.3118675</v>
      </c>
      <c r="I176" s="184">
        <f t="shared" si="47"/>
        <v>7.7101175</v>
      </c>
      <c r="J176" s="184">
        <f t="shared" si="47"/>
        <v>8.3496800000000011</v>
      </c>
      <c r="K176" s="184">
        <f t="shared" si="47"/>
        <v>8.4441800000000011</v>
      </c>
      <c r="L176" s="184">
        <f t="shared" si="47"/>
        <v>9.9595549999999999</v>
      </c>
      <c r="M176" s="184">
        <f t="shared" si="47"/>
        <v>13.75643</v>
      </c>
      <c r="N176" s="184">
        <f t="shared" si="47"/>
        <v>15.86243</v>
      </c>
      <c r="O176" s="184">
        <f t="shared" si="47"/>
        <v>17.212430000000001</v>
      </c>
      <c r="P176" s="184">
        <f t="shared" si="47"/>
        <v>19.372430000000001</v>
      </c>
      <c r="Q176" s="185">
        <f t="shared" si="47"/>
        <v>18.157430000000002</v>
      </c>
    </row>
    <row r="177" spans="2:17" s="18" customFormat="1" x14ac:dyDescent="0.3">
      <c r="B177" s="152" t="s">
        <v>158</v>
      </c>
      <c r="C177" s="20"/>
      <c r="D177" s="184">
        <f t="shared" si="19"/>
        <v>-6.9999999999999994E-5</v>
      </c>
      <c r="E177" s="184">
        <f t="shared" si="42"/>
        <v>-6.9999999999999994E-5</v>
      </c>
      <c r="F177" s="184">
        <f t="shared" si="42"/>
        <v>-6.9999999999999994E-5</v>
      </c>
      <c r="G177" s="184">
        <f t="shared" ref="G177:Q177" si="48">((G91-$C$147)*$C$136)/10^3</f>
        <v>-6.9999999999999994E-5</v>
      </c>
      <c r="H177" s="184">
        <f t="shared" si="48"/>
        <v>-6.9999999999999994E-5</v>
      </c>
      <c r="I177" s="184">
        <f t="shared" si="48"/>
        <v>-6.9999999999999994E-5</v>
      </c>
      <c r="J177" s="184">
        <f t="shared" si="48"/>
        <v>-6.9999999999999994E-5</v>
      </c>
      <c r="K177" s="184">
        <f t="shared" si="48"/>
        <v>-6.9999999999999994E-5</v>
      </c>
      <c r="L177" s="184">
        <f t="shared" si="48"/>
        <v>-6.9999999999999994E-5</v>
      </c>
      <c r="M177" s="184">
        <f t="shared" si="48"/>
        <v>-6.9999999999999994E-5</v>
      </c>
      <c r="N177" s="184">
        <f t="shared" si="48"/>
        <v>-6.9999999999999994E-5</v>
      </c>
      <c r="O177" s="184">
        <f t="shared" si="48"/>
        <v>-6.9999999999999994E-5</v>
      </c>
      <c r="P177" s="184">
        <f t="shared" si="48"/>
        <v>-6.9999999999999994E-5</v>
      </c>
      <c r="Q177" s="185">
        <f t="shared" si="48"/>
        <v>-6.9999999999999994E-5</v>
      </c>
    </row>
    <row r="178" spans="2:17" s="18" customFormat="1" x14ac:dyDescent="0.3">
      <c r="B178" s="152" t="s">
        <v>159</v>
      </c>
      <c r="C178" s="20"/>
      <c r="D178" s="184">
        <f t="shared" si="19"/>
        <v>-6.9999999999999994E-5</v>
      </c>
      <c r="E178" s="184">
        <f t="shared" si="42"/>
        <v>-6.9999999999999994E-5</v>
      </c>
      <c r="F178" s="184">
        <f t="shared" si="42"/>
        <v>-6.9999999999999994E-5</v>
      </c>
      <c r="G178" s="184">
        <f t="shared" ref="G178:Q178" si="49">((G92-$C$147)*$C$136)/10^3</f>
        <v>-6.9999999999999994E-5</v>
      </c>
      <c r="H178" s="184">
        <f t="shared" si="49"/>
        <v>-6.9999999999999994E-5</v>
      </c>
      <c r="I178" s="184">
        <f t="shared" si="49"/>
        <v>-6.9999999999999994E-5</v>
      </c>
      <c r="J178" s="184">
        <f t="shared" si="49"/>
        <v>-6.9999999999999994E-5</v>
      </c>
      <c r="K178" s="184">
        <f t="shared" si="49"/>
        <v>-6.9999999999999994E-5</v>
      </c>
      <c r="L178" s="184">
        <f t="shared" si="49"/>
        <v>-6.9999999999999994E-5</v>
      </c>
      <c r="M178" s="184">
        <f t="shared" si="49"/>
        <v>-6.9999999999999994E-5</v>
      </c>
      <c r="N178" s="184">
        <f t="shared" si="49"/>
        <v>-6.9999999999999994E-5</v>
      </c>
      <c r="O178" s="184">
        <f t="shared" si="49"/>
        <v>-6.9999999999999994E-5</v>
      </c>
      <c r="P178" s="184">
        <f t="shared" si="49"/>
        <v>-6.9999999999999994E-5</v>
      </c>
      <c r="Q178" s="185">
        <f t="shared" si="49"/>
        <v>-6.9999999999999994E-5</v>
      </c>
    </row>
    <row r="179" spans="2:17" s="18" customFormat="1" x14ac:dyDescent="0.3">
      <c r="B179" s="152" t="s">
        <v>160</v>
      </c>
      <c r="C179" s="20"/>
      <c r="D179" s="184">
        <f t="shared" si="19"/>
        <v>-6.9999999999999994E-5</v>
      </c>
      <c r="E179" s="184">
        <f t="shared" si="42"/>
        <v>-6.9999999999999994E-5</v>
      </c>
      <c r="F179" s="184">
        <f t="shared" si="42"/>
        <v>-6.9999999999999994E-5</v>
      </c>
      <c r="G179" s="184">
        <f t="shared" ref="G179:Q179" si="50">((G93-$C$147)*$C$136)/10^3</f>
        <v>-6.9999999999999994E-5</v>
      </c>
      <c r="H179" s="184">
        <f t="shared" si="50"/>
        <v>-6.9999999999999994E-5</v>
      </c>
      <c r="I179" s="184">
        <f t="shared" si="50"/>
        <v>-6.9999999999999994E-5</v>
      </c>
      <c r="J179" s="184">
        <f t="shared" si="50"/>
        <v>-6.9999999999999994E-5</v>
      </c>
      <c r="K179" s="184">
        <f t="shared" si="50"/>
        <v>-6.9999999999999994E-5</v>
      </c>
      <c r="L179" s="184">
        <f t="shared" si="50"/>
        <v>-6.9999999999999994E-5</v>
      </c>
      <c r="M179" s="184">
        <f t="shared" si="50"/>
        <v>-6.9999999999999994E-5</v>
      </c>
      <c r="N179" s="184">
        <f t="shared" si="50"/>
        <v>-6.9999999999999994E-5</v>
      </c>
      <c r="O179" s="184">
        <f t="shared" si="50"/>
        <v>-6.9999999999999994E-5</v>
      </c>
      <c r="P179" s="184">
        <f t="shared" si="50"/>
        <v>-6.9999999999999994E-5</v>
      </c>
      <c r="Q179" s="185">
        <f t="shared" si="50"/>
        <v>-6.9999999999999994E-5</v>
      </c>
    </row>
    <row r="180" spans="2:17" s="18" customFormat="1" x14ac:dyDescent="0.3">
      <c r="B180" s="152" t="s">
        <v>161</v>
      </c>
      <c r="C180" s="20"/>
      <c r="D180" s="184">
        <f t="shared" si="19"/>
        <v>-6.9999999999999994E-5</v>
      </c>
      <c r="E180" s="184">
        <f t="shared" si="42"/>
        <v>-6.9999999999999994E-5</v>
      </c>
      <c r="F180" s="184">
        <f t="shared" si="42"/>
        <v>-6.9999999999999994E-5</v>
      </c>
      <c r="G180" s="184">
        <f t="shared" ref="G180:Q180" si="51">((G94-$C$147)*$C$136)/10^3</f>
        <v>-6.9999999999999994E-5</v>
      </c>
      <c r="H180" s="184">
        <f t="shared" si="51"/>
        <v>-6.9999999999999994E-5</v>
      </c>
      <c r="I180" s="184">
        <f t="shared" si="51"/>
        <v>-6.9999999999999994E-5</v>
      </c>
      <c r="J180" s="184">
        <f t="shared" si="51"/>
        <v>-6.9999999999999994E-5</v>
      </c>
      <c r="K180" s="184">
        <f t="shared" si="51"/>
        <v>-6.9999999999999994E-5</v>
      </c>
      <c r="L180" s="184">
        <f t="shared" si="51"/>
        <v>-6.9999999999999994E-5</v>
      </c>
      <c r="M180" s="184">
        <f t="shared" si="51"/>
        <v>-6.9999999999999994E-5</v>
      </c>
      <c r="N180" s="184">
        <f t="shared" si="51"/>
        <v>-6.9999999999999994E-5</v>
      </c>
      <c r="O180" s="184">
        <f t="shared" si="51"/>
        <v>-6.9999999999999994E-5</v>
      </c>
      <c r="P180" s="184">
        <f t="shared" si="51"/>
        <v>-6.9999999999999994E-5</v>
      </c>
      <c r="Q180" s="185">
        <f t="shared" si="51"/>
        <v>-6.9999999999999994E-5</v>
      </c>
    </row>
    <row r="181" spans="2:17" s="18" customFormat="1" x14ac:dyDescent="0.3">
      <c r="B181" s="152" t="s">
        <v>162</v>
      </c>
      <c r="C181" s="20"/>
      <c r="D181" s="184">
        <f t="shared" si="19"/>
        <v>504.73117999999999</v>
      </c>
      <c r="E181" s="184">
        <f t="shared" si="42"/>
        <v>496.12493000000001</v>
      </c>
      <c r="F181" s="184">
        <f t="shared" si="42"/>
        <v>489.54367999999999</v>
      </c>
      <c r="G181" s="184">
        <f t="shared" ref="G181:Q181" si="52">((G95-$C$147)*$C$136)/10^3</f>
        <v>458.83118000000002</v>
      </c>
      <c r="H181" s="184">
        <f t="shared" si="52"/>
        <v>508.10617999999999</v>
      </c>
      <c r="I181" s="184">
        <f t="shared" si="52"/>
        <v>469.12493000000001</v>
      </c>
      <c r="J181" s="184">
        <f t="shared" si="52"/>
        <v>483.97492999999997</v>
      </c>
      <c r="K181" s="184">
        <f t="shared" si="52"/>
        <v>475.60492999999997</v>
      </c>
      <c r="L181" s="184">
        <f t="shared" si="52"/>
        <v>497.44117999999997</v>
      </c>
      <c r="M181" s="184">
        <f t="shared" si="52"/>
        <v>488.69992999999999</v>
      </c>
      <c r="N181" s="184">
        <f t="shared" si="52"/>
        <v>470.87993</v>
      </c>
      <c r="O181" s="184">
        <f t="shared" si="52"/>
        <v>447.52492999999998</v>
      </c>
      <c r="P181" s="184">
        <f t="shared" si="52"/>
        <v>463.42117999999999</v>
      </c>
      <c r="Q181" s="185">
        <f t="shared" si="52"/>
        <v>477.46118000000001</v>
      </c>
    </row>
    <row r="182" spans="2:17" s="18" customFormat="1" x14ac:dyDescent="0.3">
      <c r="B182" s="152" t="s">
        <v>182</v>
      </c>
      <c r="C182" s="20"/>
      <c r="D182" s="184">
        <f t="shared" si="19"/>
        <v>-6.9999999999999994E-5</v>
      </c>
      <c r="E182" s="184">
        <f t="shared" si="42"/>
        <v>-6.9999999999999994E-5</v>
      </c>
      <c r="F182" s="184">
        <f t="shared" si="42"/>
        <v>-6.9999999999999994E-5</v>
      </c>
      <c r="G182" s="184">
        <f t="shared" ref="G182:Q182" si="53">((G96-$C$147)*$C$136)/10^3</f>
        <v>-6.9999999999999994E-5</v>
      </c>
      <c r="H182" s="184">
        <f t="shared" si="53"/>
        <v>-6.9999999999999994E-5</v>
      </c>
      <c r="I182" s="184">
        <f t="shared" si="53"/>
        <v>-6.9999999999999994E-5</v>
      </c>
      <c r="J182" s="184">
        <f t="shared" si="53"/>
        <v>-6.9999999999999994E-5</v>
      </c>
      <c r="K182" s="184">
        <f t="shared" si="53"/>
        <v>-6.9999999999999994E-5</v>
      </c>
      <c r="L182" s="184">
        <f t="shared" si="53"/>
        <v>-6.9999999999999994E-5</v>
      </c>
      <c r="M182" s="184">
        <f t="shared" si="53"/>
        <v>-6.9999999999999994E-5</v>
      </c>
      <c r="N182" s="184">
        <f t="shared" si="53"/>
        <v>-6.9999999999999994E-5</v>
      </c>
      <c r="O182" s="184">
        <f t="shared" si="53"/>
        <v>-6.9999999999999994E-5</v>
      </c>
      <c r="P182" s="184">
        <f t="shared" si="53"/>
        <v>-6.9999999999999994E-5</v>
      </c>
      <c r="Q182" s="185">
        <f t="shared" si="53"/>
        <v>-6.9999999999999994E-5</v>
      </c>
    </row>
    <row r="183" spans="2:17" s="18" customFormat="1" x14ac:dyDescent="0.3">
      <c r="B183" s="152" t="s">
        <v>163</v>
      </c>
      <c r="C183" s="20"/>
      <c r="D183" s="184">
        <f t="shared" si="19"/>
        <v>0.85042999999999991</v>
      </c>
      <c r="E183" s="184">
        <f t="shared" si="42"/>
        <v>0.66413000000000011</v>
      </c>
      <c r="F183" s="184">
        <f t="shared" si="42"/>
        <v>0.51833000000000007</v>
      </c>
      <c r="G183" s="184">
        <f t="shared" ref="G183:Q183" si="54">((G97-$C$147)*$C$136)/10^3</f>
        <v>0.42518000000000006</v>
      </c>
      <c r="H183" s="184">
        <f t="shared" si="54"/>
        <v>0.41708000000000006</v>
      </c>
      <c r="I183" s="184">
        <f t="shared" si="54"/>
        <v>0.51833000000000007</v>
      </c>
      <c r="J183" s="184">
        <f t="shared" si="54"/>
        <v>0.67222999999999999</v>
      </c>
      <c r="K183" s="184">
        <f t="shared" si="54"/>
        <v>0.60338000000000003</v>
      </c>
      <c r="L183" s="184">
        <f t="shared" si="54"/>
        <v>0.60338000000000003</v>
      </c>
      <c r="M183" s="184">
        <f t="shared" si="54"/>
        <v>0.68842999999999999</v>
      </c>
      <c r="N183" s="184">
        <f t="shared" si="54"/>
        <v>0.55477999999999994</v>
      </c>
      <c r="O183" s="184">
        <f t="shared" si="54"/>
        <v>0.62363000000000002</v>
      </c>
      <c r="P183" s="184">
        <f t="shared" si="54"/>
        <v>0.61553000000000002</v>
      </c>
      <c r="Q183" s="185">
        <f t="shared" si="54"/>
        <v>0.63578000000000012</v>
      </c>
    </row>
    <row r="184" spans="2:17" s="18" customFormat="1" x14ac:dyDescent="0.3">
      <c r="B184" s="152" t="s">
        <v>164</v>
      </c>
      <c r="C184" s="20"/>
      <c r="D184" s="184">
        <f t="shared" si="19"/>
        <v>-6.9999999999999994E-5</v>
      </c>
      <c r="E184" s="184">
        <f t="shared" si="42"/>
        <v>-6.9999999999999994E-5</v>
      </c>
      <c r="F184" s="184">
        <f t="shared" si="42"/>
        <v>-6.9999999999999994E-5</v>
      </c>
      <c r="G184" s="184">
        <f t="shared" ref="G184:Q184" si="55">((G98-$C$147)*$C$136)/10^3</f>
        <v>-6.9999999999999994E-5</v>
      </c>
      <c r="H184" s="184">
        <f t="shared" si="55"/>
        <v>-6.9999999999999994E-5</v>
      </c>
      <c r="I184" s="184">
        <f t="shared" si="55"/>
        <v>-6.9999999999999994E-5</v>
      </c>
      <c r="J184" s="184">
        <f t="shared" si="55"/>
        <v>-6.9999999999999994E-5</v>
      </c>
      <c r="K184" s="184">
        <f t="shared" si="55"/>
        <v>-6.9999999999999994E-5</v>
      </c>
      <c r="L184" s="184">
        <f t="shared" si="55"/>
        <v>-6.9999999999999994E-5</v>
      </c>
      <c r="M184" s="184">
        <f t="shared" si="55"/>
        <v>-6.9999999999999994E-5</v>
      </c>
      <c r="N184" s="184">
        <f t="shared" si="55"/>
        <v>-6.9999999999999994E-5</v>
      </c>
      <c r="O184" s="184">
        <f t="shared" si="55"/>
        <v>-6.9999999999999994E-5</v>
      </c>
      <c r="P184" s="184">
        <f t="shared" si="55"/>
        <v>-6.9999999999999994E-5</v>
      </c>
      <c r="Q184" s="185">
        <f t="shared" si="55"/>
        <v>-6.9999999999999994E-5</v>
      </c>
    </row>
    <row r="185" spans="2:17" s="18" customFormat="1" x14ac:dyDescent="0.3">
      <c r="B185" s="152" t="s">
        <v>165</v>
      </c>
      <c r="C185" s="20"/>
      <c r="D185" s="184">
        <f t="shared" si="19"/>
        <v>-6.9999999999999994E-5</v>
      </c>
      <c r="E185" s="184">
        <f t="shared" si="42"/>
        <v>-6.9999999999999994E-5</v>
      </c>
      <c r="F185" s="184">
        <f t="shared" si="42"/>
        <v>-6.9999999999999994E-5</v>
      </c>
      <c r="G185" s="184">
        <f t="shared" ref="G185:Q185" si="56">((G99-$C$147)*$C$136)/10^3</f>
        <v>-6.9999999999999994E-5</v>
      </c>
      <c r="H185" s="184">
        <f t="shared" si="56"/>
        <v>-6.9999999999999994E-5</v>
      </c>
      <c r="I185" s="184">
        <f t="shared" si="56"/>
        <v>-6.9999999999999994E-5</v>
      </c>
      <c r="J185" s="184">
        <f t="shared" si="56"/>
        <v>-6.9999999999999994E-5</v>
      </c>
      <c r="K185" s="184">
        <f t="shared" si="56"/>
        <v>-6.9999999999999994E-5</v>
      </c>
      <c r="L185" s="184">
        <f t="shared" si="56"/>
        <v>-6.9999999999999994E-5</v>
      </c>
      <c r="M185" s="184">
        <f t="shared" si="56"/>
        <v>-6.9999999999999994E-5</v>
      </c>
      <c r="N185" s="184">
        <f t="shared" si="56"/>
        <v>-6.9999999999999994E-5</v>
      </c>
      <c r="O185" s="184">
        <f t="shared" si="56"/>
        <v>-6.9999999999999994E-5</v>
      </c>
      <c r="P185" s="184">
        <f t="shared" si="56"/>
        <v>-6.9999999999999994E-5</v>
      </c>
      <c r="Q185" s="185">
        <f t="shared" si="56"/>
        <v>-6.9999999999999994E-5</v>
      </c>
    </row>
    <row r="186" spans="2:17" s="18" customFormat="1" x14ac:dyDescent="0.3">
      <c r="B186" s="152" t="s">
        <v>166</v>
      </c>
      <c r="C186" s="20"/>
      <c r="D186" s="184">
        <f t="shared" si="19"/>
        <v>-6.9999999999999994E-5</v>
      </c>
      <c r="E186" s="184">
        <f t="shared" si="42"/>
        <v>-6.9999999999999994E-5</v>
      </c>
      <c r="F186" s="184">
        <f t="shared" si="42"/>
        <v>-6.9999999999999994E-5</v>
      </c>
      <c r="G186" s="184">
        <f t="shared" ref="G186:Q186" si="57">((G100-$C$147)*$C$136)/10^3</f>
        <v>-6.9999999999999994E-5</v>
      </c>
      <c r="H186" s="184">
        <f t="shared" si="57"/>
        <v>-6.9999999999999994E-5</v>
      </c>
      <c r="I186" s="184">
        <f t="shared" si="57"/>
        <v>-6.9999999999999994E-5</v>
      </c>
      <c r="J186" s="184">
        <f t="shared" si="57"/>
        <v>-6.9999999999999994E-5</v>
      </c>
      <c r="K186" s="184">
        <f t="shared" si="57"/>
        <v>-6.9999999999999994E-5</v>
      </c>
      <c r="L186" s="184">
        <f t="shared" si="57"/>
        <v>-6.9999999999999994E-5</v>
      </c>
      <c r="M186" s="184">
        <f t="shared" si="57"/>
        <v>-6.9999999999999994E-5</v>
      </c>
      <c r="N186" s="184">
        <f t="shared" si="57"/>
        <v>-6.9999999999999994E-5</v>
      </c>
      <c r="O186" s="184">
        <f t="shared" si="57"/>
        <v>-6.9999999999999994E-5</v>
      </c>
      <c r="P186" s="184">
        <f t="shared" si="57"/>
        <v>-6.9999999999999994E-5</v>
      </c>
      <c r="Q186" s="185">
        <f t="shared" si="57"/>
        <v>-6.9999999999999994E-5</v>
      </c>
    </row>
    <row r="187" spans="2:17" s="18" customFormat="1" x14ac:dyDescent="0.3">
      <c r="B187" s="162" t="s">
        <v>175</v>
      </c>
      <c r="C187" s="156" t="s">
        <v>167</v>
      </c>
      <c r="D187" s="177">
        <f>SUM(D151:D186)</f>
        <v>7408.1224800000009</v>
      </c>
      <c r="E187" s="177">
        <f t="shared" ref="E187:L187" si="58">SUM(E151:E186)</f>
        <v>7681.49748</v>
      </c>
      <c r="F187" s="177">
        <f t="shared" si="58"/>
        <v>7249.49748</v>
      </c>
      <c r="G187" s="177">
        <f t="shared" si="58"/>
        <v>7701.74748</v>
      </c>
      <c r="H187" s="177">
        <f t="shared" si="58"/>
        <v>8180.3224799999989</v>
      </c>
      <c r="I187" s="177">
        <f t="shared" si="58"/>
        <v>8183.0224799999987</v>
      </c>
      <c r="J187" s="177">
        <f t="shared" si="58"/>
        <v>8396.99748</v>
      </c>
      <c r="K187" s="177">
        <f t="shared" si="58"/>
        <v>8563.0474799999993</v>
      </c>
      <c r="L187" s="177">
        <f t="shared" si="58"/>
        <v>8313.9724799999985</v>
      </c>
      <c r="M187" s="177">
        <f t="shared" ref="M187:Q187" si="59">SUM(M151:M186)</f>
        <v>8677.1224800000018</v>
      </c>
      <c r="N187" s="177">
        <f t="shared" si="59"/>
        <v>9254.24748</v>
      </c>
      <c r="O187" s="177">
        <f t="shared" si="59"/>
        <v>8666.99748</v>
      </c>
      <c r="P187" s="177">
        <f t="shared" si="59"/>
        <v>8504.9974799999982</v>
      </c>
      <c r="Q187" s="178">
        <f t="shared" si="59"/>
        <v>8602.8724799999982</v>
      </c>
    </row>
    <row r="188" spans="2:17" s="60" customFormat="1" x14ac:dyDescent="0.3">
      <c r="B188" s="75"/>
      <c r="C188" s="75"/>
      <c r="D188" s="75"/>
      <c r="E188" s="75"/>
      <c r="F188" s="73"/>
      <c r="G188" s="73"/>
      <c r="H188" s="73"/>
      <c r="I188" s="73"/>
      <c r="J188" s="73"/>
      <c r="K188" s="73"/>
      <c r="L188" s="73"/>
      <c r="M188" s="73"/>
      <c r="N188" s="73"/>
      <c r="O188" s="75"/>
    </row>
    <row r="189" spans="2:17" x14ac:dyDescent="0.3">
      <c r="B189" s="13"/>
      <c r="C189" s="14"/>
      <c r="D189" s="14"/>
      <c r="E189" s="14"/>
      <c r="O189" s="11"/>
    </row>
    <row r="190" spans="2:17" s="18" customFormat="1" x14ac:dyDescent="0.3">
      <c r="B190" s="15" t="s">
        <v>51</v>
      </c>
      <c r="C190" s="16" t="s">
        <v>52</v>
      </c>
      <c r="D190" s="16">
        <v>2005</v>
      </c>
      <c r="E190" s="16">
        <v>2006</v>
      </c>
      <c r="F190" s="16">
        <v>2007</v>
      </c>
      <c r="G190" s="16">
        <v>2008</v>
      </c>
      <c r="H190" s="16">
        <v>2009</v>
      </c>
      <c r="I190" s="16">
        <v>2010</v>
      </c>
      <c r="J190" s="16">
        <v>2011</v>
      </c>
      <c r="K190" s="16">
        <v>2012</v>
      </c>
      <c r="L190" s="16">
        <v>2013</v>
      </c>
      <c r="M190" s="16">
        <v>2014</v>
      </c>
      <c r="N190" s="16">
        <v>2015</v>
      </c>
      <c r="O190" s="16">
        <v>2016</v>
      </c>
      <c r="P190" s="16">
        <v>2017</v>
      </c>
      <c r="Q190" s="17">
        <v>2018</v>
      </c>
    </row>
    <row r="191" spans="2:17" s="60" customFormat="1" x14ac:dyDescent="0.3">
      <c r="B191" s="22" t="s">
        <v>24</v>
      </c>
      <c r="C191" s="23" t="s">
        <v>10</v>
      </c>
      <c r="D191" s="62">
        <v>0</v>
      </c>
      <c r="E191" s="62">
        <v>0</v>
      </c>
      <c r="F191" s="62">
        <v>0</v>
      </c>
      <c r="G191" s="62">
        <v>0</v>
      </c>
      <c r="H191" s="62">
        <v>0</v>
      </c>
      <c r="I191" s="62">
        <v>0</v>
      </c>
      <c r="J191" s="62">
        <v>0</v>
      </c>
      <c r="K191" s="62">
        <v>0</v>
      </c>
      <c r="L191" s="62">
        <v>0</v>
      </c>
      <c r="M191" s="62">
        <v>0</v>
      </c>
      <c r="N191" s="62">
        <v>0</v>
      </c>
      <c r="O191" s="62">
        <v>0</v>
      </c>
      <c r="P191" s="62">
        <v>0</v>
      </c>
      <c r="Q191" s="63">
        <v>0</v>
      </c>
    </row>
    <row r="192" spans="2:17" x14ac:dyDescent="0.3">
      <c r="B192" s="64"/>
      <c r="C192" s="65"/>
      <c r="D192" s="65"/>
      <c r="E192" s="65"/>
      <c r="F192" s="34"/>
      <c r="G192" s="34"/>
      <c r="H192" s="34"/>
      <c r="I192" s="34"/>
      <c r="J192" s="34"/>
      <c r="K192" s="34"/>
      <c r="L192" s="34"/>
      <c r="M192" s="34"/>
      <c r="N192" s="34"/>
      <c r="O192" s="11"/>
    </row>
    <row r="193" spans="2:18" x14ac:dyDescent="0.3">
      <c r="B193" s="34"/>
      <c r="C193" s="34"/>
      <c r="D193" s="34"/>
      <c r="E193" s="34"/>
      <c r="F193" s="34"/>
      <c r="G193" s="34"/>
      <c r="H193" s="34"/>
      <c r="I193" s="34"/>
      <c r="J193" s="34"/>
      <c r="K193" s="34"/>
      <c r="L193" s="34"/>
      <c r="M193" s="34"/>
      <c r="N193" s="34"/>
      <c r="O193" s="11"/>
    </row>
    <row r="194" spans="2:18" s="18" customFormat="1" x14ac:dyDescent="0.3">
      <c r="B194" s="15" t="s">
        <v>96</v>
      </c>
      <c r="C194" s="16" t="s">
        <v>86</v>
      </c>
      <c r="D194" s="16">
        <v>2005</v>
      </c>
      <c r="E194" s="16">
        <v>2006</v>
      </c>
      <c r="F194" s="16">
        <v>2007</v>
      </c>
      <c r="G194" s="16">
        <v>2008</v>
      </c>
      <c r="H194" s="16">
        <v>2009</v>
      </c>
      <c r="I194" s="16">
        <v>2010</v>
      </c>
      <c r="J194" s="16">
        <v>2011</v>
      </c>
      <c r="K194" s="16">
        <v>2012</v>
      </c>
      <c r="L194" s="16">
        <v>2013</v>
      </c>
      <c r="M194" s="16">
        <v>2014</v>
      </c>
      <c r="N194" s="16">
        <v>2015</v>
      </c>
      <c r="O194" s="16">
        <v>2016</v>
      </c>
      <c r="P194" s="16">
        <v>2017</v>
      </c>
      <c r="Q194" s="16">
        <v>2018</v>
      </c>
      <c r="R194" s="421"/>
    </row>
    <row r="195" spans="2:18" s="18" customFormat="1" x14ac:dyDescent="0.3">
      <c r="B195" s="154" t="s">
        <v>24</v>
      </c>
      <c r="C195" s="27"/>
      <c r="D195" s="120"/>
      <c r="E195" s="120"/>
      <c r="F195" s="120"/>
      <c r="G195" s="120"/>
      <c r="H195" s="120"/>
      <c r="I195" s="120"/>
      <c r="J195" s="120"/>
      <c r="K195" s="120"/>
      <c r="L195" s="68"/>
      <c r="M195" s="68"/>
      <c r="N195" s="120"/>
      <c r="O195" s="35"/>
      <c r="Q195" s="419"/>
    </row>
    <row r="196" spans="2:18" s="18" customFormat="1" x14ac:dyDescent="0.3">
      <c r="B196" s="152" t="s">
        <v>132</v>
      </c>
      <c r="C196" s="20"/>
      <c r="D196" s="184">
        <f>D151*(1-$D$191)</f>
        <v>-6.9999999999999994E-5</v>
      </c>
      <c r="E196" s="184">
        <f>E151*(1-$E$191)</f>
        <v>-6.9999999999999994E-5</v>
      </c>
      <c r="F196" s="184">
        <f t="shared" ref="F196" si="60">F151*(1-$F$191)</f>
        <v>-6.9999999999999994E-5</v>
      </c>
      <c r="G196" s="184">
        <f>G151*(1-$G$191)</f>
        <v>-6.9999999999999994E-5</v>
      </c>
      <c r="H196" s="184">
        <f>H151*(1-$H$191)</f>
        <v>-6.9999999999999994E-5</v>
      </c>
      <c r="I196" s="184">
        <f>I151*(1-$I$191)</f>
        <v>-6.9999999999999994E-5</v>
      </c>
      <c r="J196" s="184">
        <f>J151*(1-$J$191)</f>
        <v>-6.9999999999999994E-5</v>
      </c>
      <c r="K196" s="184">
        <f>K151*(1-$K$191)</f>
        <v>-6.9999999999999994E-5</v>
      </c>
      <c r="L196" s="184">
        <f>L151*(1-$L$191)</f>
        <v>-6.9999999999999994E-5</v>
      </c>
      <c r="M196" s="184">
        <f>M151*(1-$M$191)</f>
        <v>-6.9999999999999994E-5</v>
      </c>
      <c r="N196" s="184">
        <f>N151*(1-$N$191)</f>
        <v>-6.9999999999999994E-5</v>
      </c>
      <c r="O196" s="184">
        <f>O151*(1-$O$191)</f>
        <v>-6.9999999999999994E-5</v>
      </c>
      <c r="P196" s="184">
        <f>P151*(1-$P$191)</f>
        <v>-6.9999999999999994E-5</v>
      </c>
      <c r="Q196" s="185">
        <f>Q151*(1-$Q$191)</f>
        <v>-6.9999999999999994E-5</v>
      </c>
    </row>
    <row r="197" spans="2:18" s="18" customFormat="1" x14ac:dyDescent="0.3">
      <c r="B197" s="152" t="s">
        <v>133</v>
      </c>
      <c r="C197" s="20"/>
      <c r="D197" s="184">
        <f t="shared" ref="D197:D231" si="61">D152*(1-$D$191)</f>
        <v>60.758367500000006</v>
      </c>
      <c r="E197" s="184">
        <f t="shared" ref="E197:E231" si="62">E152*(1-$E$191)</f>
        <v>90.287930000000003</v>
      </c>
      <c r="F197" s="21">
        <f t="shared" ref="F197" si="63">F152*(1-$F$191)</f>
        <v>87.274055000000004</v>
      </c>
      <c r="G197" s="184">
        <f t="shared" ref="G197:G231" si="64">G152*(1-$G$191)</f>
        <v>114.2386175</v>
      </c>
      <c r="H197" s="184">
        <f t="shared" ref="H197:H231" si="65">H152*(1-$H$191)</f>
        <v>138.92674250000002</v>
      </c>
      <c r="I197" s="184">
        <f t="shared" ref="I197:I231" si="66">I152*(1-$I$191)</f>
        <v>146.49349250000003</v>
      </c>
      <c r="J197" s="184">
        <f t="shared" ref="J197:J231" si="67">J152*(1-$J$191)</f>
        <v>158.64518000000001</v>
      </c>
      <c r="K197" s="184">
        <f t="shared" ref="K197:K231" si="68">K152*(1-$K$191)</f>
        <v>160.44068000000001</v>
      </c>
      <c r="L197" s="184">
        <f t="shared" ref="L197:L231" si="69">L152*(1-$L$191)</f>
        <v>189.23280500000001</v>
      </c>
      <c r="M197" s="184">
        <f t="shared" ref="M197:M231" si="70">M152*(1-$M$191)</f>
        <v>200.11718000000002</v>
      </c>
      <c r="N197" s="184">
        <f t="shared" ref="N197:N231" si="71">N152*(1-$N$191)</f>
        <v>236.41867999999999</v>
      </c>
      <c r="O197" s="184">
        <f t="shared" ref="O197:O231" si="72">O152*(1-$O$191)</f>
        <v>260.54993000000002</v>
      </c>
      <c r="P197" s="184">
        <f t="shared" ref="P197:P231" si="73">P152*(1-$P$191)</f>
        <v>260.54993000000002</v>
      </c>
      <c r="Q197" s="185">
        <f t="shared" ref="Q197:Q231" si="74">Q152*(1-$Q$191)</f>
        <v>285.52492999999998</v>
      </c>
    </row>
    <row r="198" spans="2:18" s="18" customFormat="1" x14ac:dyDescent="0.3">
      <c r="B198" s="152" t="s">
        <v>134</v>
      </c>
      <c r="C198" s="20"/>
      <c r="D198" s="184">
        <f t="shared" si="61"/>
        <v>0.85042999999999991</v>
      </c>
      <c r="E198" s="184">
        <f t="shared" si="62"/>
        <v>0.66413000000000011</v>
      </c>
      <c r="F198" s="21">
        <f t="shared" ref="F198" si="75">F153*(1-$F$191)</f>
        <v>0.51833000000000007</v>
      </c>
      <c r="G198" s="184">
        <f t="shared" si="64"/>
        <v>0.42518000000000006</v>
      </c>
      <c r="H198" s="184">
        <f t="shared" si="65"/>
        <v>0.41708000000000006</v>
      </c>
      <c r="I198" s="184">
        <f t="shared" si="66"/>
        <v>0.51833000000000007</v>
      </c>
      <c r="J198" s="184">
        <f t="shared" si="67"/>
        <v>0.67222999999999999</v>
      </c>
      <c r="K198" s="184">
        <f t="shared" si="68"/>
        <v>0.60338000000000003</v>
      </c>
      <c r="L198" s="184">
        <f t="shared" si="69"/>
        <v>0.60338000000000003</v>
      </c>
      <c r="M198" s="184">
        <f t="shared" si="70"/>
        <v>0.68842999999999999</v>
      </c>
      <c r="N198" s="184">
        <f t="shared" si="71"/>
        <v>0.55477999999999994</v>
      </c>
      <c r="O198" s="184">
        <f t="shared" si="72"/>
        <v>0.62363000000000002</v>
      </c>
      <c r="P198" s="184">
        <f t="shared" si="73"/>
        <v>0.61553000000000002</v>
      </c>
      <c r="Q198" s="185">
        <f t="shared" si="74"/>
        <v>0.63578000000000012</v>
      </c>
    </row>
    <row r="199" spans="2:18" s="18" customFormat="1" x14ac:dyDescent="0.3">
      <c r="B199" s="152" t="s">
        <v>135</v>
      </c>
      <c r="C199" s="20"/>
      <c r="D199" s="184">
        <f t="shared" si="61"/>
        <v>1.41743</v>
      </c>
      <c r="E199" s="184">
        <f t="shared" si="62"/>
        <v>1.10693</v>
      </c>
      <c r="F199" s="21">
        <f t="shared" ref="F199" si="76">F154*(1-$F$191)</f>
        <v>0.86392999999999998</v>
      </c>
      <c r="G199" s="184">
        <f t="shared" si="64"/>
        <v>0.70868000000000009</v>
      </c>
      <c r="H199" s="184">
        <f t="shared" si="65"/>
        <v>0.69518000000000002</v>
      </c>
      <c r="I199" s="184">
        <f t="shared" si="66"/>
        <v>0.86392999999999998</v>
      </c>
      <c r="J199" s="184">
        <f t="shared" si="67"/>
        <v>1.12043</v>
      </c>
      <c r="K199" s="184">
        <f t="shared" si="68"/>
        <v>1.0056799999999999</v>
      </c>
      <c r="L199" s="184">
        <f t="shared" si="69"/>
        <v>1.0056799999999999</v>
      </c>
      <c r="M199" s="184">
        <f t="shared" si="70"/>
        <v>1.1474300000000002</v>
      </c>
      <c r="N199" s="184">
        <f t="shared" si="71"/>
        <v>0.92467999999999995</v>
      </c>
      <c r="O199" s="184">
        <f t="shared" si="72"/>
        <v>1.0394300000000001</v>
      </c>
      <c r="P199" s="184">
        <f t="shared" si="73"/>
        <v>1.02593</v>
      </c>
      <c r="Q199" s="185">
        <f t="shared" si="74"/>
        <v>1.05968</v>
      </c>
    </row>
    <row r="200" spans="2:18" s="18" customFormat="1" x14ac:dyDescent="0.3">
      <c r="B200" s="152" t="s">
        <v>136</v>
      </c>
      <c r="C200" s="20"/>
      <c r="D200" s="184">
        <f t="shared" si="61"/>
        <v>-6.9999999999999994E-5</v>
      </c>
      <c r="E200" s="184">
        <f t="shared" si="62"/>
        <v>-6.9999999999999994E-5</v>
      </c>
      <c r="F200" s="184">
        <f t="shared" ref="F200" si="77">F155*(1-$F$191)</f>
        <v>-6.9999999999999994E-5</v>
      </c>
      <c r="G200" s="184">
        <f t="shared" si="64"/>
        <v>-6.9999999999999994E-5</v>
      </c>
      <c r="H200" s="184">
        <f t="shared" si="65"/>
        <v>-6.9999999999999994E-5</v>
      </c>
      <c r="I200" s="184">
        <f t="shared" si="66"/>
        <v>-6.9999999999999994E-5</v>
      </c>
      <c r="J200" s="184">
        <f t="shared" si="67"/>
        <v>-6.9999999999999994E-5</v>
      </c>
      <c r="K200" s="184">
        <f t="shared" si="68"/>
        <v>-6.9999999999999994E-5</v>
      </c>
      <c r="L200" s="184">
        <f t="shared" si="69"/>
        <v>-6.9999999999999994E-5</v>
      </c>
      <c r="M200" s="184">
        <f t="shared" si="70"/>
        <v>-6.9999999999999994E-5</v>
      </c>
      <c r="N200" s="184">
        <f t="shared" si="71"/>
        <v>-6.9999999999999994E-5</v>
      </c>
      <c r="O200" s="184">
        <f t="shared" si="72"/>
        <v>-6.9999999999999994E-5</v>
      </c>
      <c r="P200" s="184">
        <f t="shared" si="73"/>
        <v>-6.9999999999999994E-5</v>
      </c>
      <c r="Q200" s="185">
        <f t="shared" si="74"/>
        <v>-6.9999999999999994E-5</v>
      </c>
    </row>
    <row r="201" spans="2:18" s="18" customFormat="1" x14ac:dyDescent="0.3">
      <c r="B201" s="152" t="s">
        <v>137</v>
      </c>
      <c r="C201" s="20"/>
      <c r="D201" s="184">
        <f t="shared" si="61"/>
        <v>-6.9999999999999994E-5</v>
      </c>
      <c r="E201" s="184">
        <f t="shared" si="62"/>
        <v>-6.9999999999999994E-5</v>
      </c>
      <c r="F201" s="184">
        <f t="shared" ref="F201" si="78">F156*(1-$F$191)</f>
        <v>-6.9999999999999994E-5</v>
      </c>
      <c r="G201" s="184">
        <f t="shared" si="64"/>
        <v>-6.9999999999999994E-5</v>
      </c>
      <c r="H201" s="184">
        <f t="shared" si="65"/>
        <v>-6.9999999999999994E-5</v>
      </c>
      <c r="I201" s="184">
        <f t="shared" si="66"/>
        <v>-6.9999999999999994E-5</v>
      </c>
      <c r="J201" s="184">
        <f t="shared" si="67"/>
        <v>-6.9999999999999994E-5</v>
      </c>
      <c r="K201" s="184">
        <f t="shared" si="68"/>
        <v>-6.9999999999999994E-5</v>
      </c>
      <c r="L201" s="184">
        <f t="shared" si="69"/>
        <v>-6.9999999999999994E-5</v>
      </c>
      <c r="M201" s="184">
        <f t="shared" si="70"/>
        <v>-6.9999999999999994E-5</v>
      </c>
      <c r="N201" s="184">
        <f t="shared" si="71"/>
        <v>-6.9999999999999994E-5</v>
      </c>
      <c r="O201" s="184">
        <f t="shared" si="72"/>
        <v>-6.9999999999999994E-5</v>
      </c>
      <c r="P201" s="184">
        <f t="shared" si="73"/>
        <v>-6.9999999999999994E-5</v>
      </c>
      <c r="Q201" s="185">
        <f t="shared" si="74"/>
        <v>-6.9999999999999994E-5</v>
      </c>
    </row>
    <row r="202" spans="2:18" s="18" customFormat="1" x14ac:dyDescent="0.3">
      <c r="B202" s="152" t="s">
        <v>138</v>
      </c>
      <c r="C202" s="20"/>
      <c r="D202" s="184">
        <f t="shared" si="61"/>
        <v>-6.9999999999999994E-5</v>
      </c>
      <c r="E202" s="184">
        <f t="shared" si="62"/>
        <v>-6.9999999999999994E-5</v>
      </c>
      <c r="F202" s="184">
        <f t="shared" ref="F202" si="79">F157*(1-$F$191)</f>
        <v>-6.9999999999999994E-5</v>
      </c>
      <c r="G202" s="184">
        <f t="shared" si="64"/>
        <v>-6.9999999999999994E-5</v>
      </c>
      <c r="H202" s="184">
        <f t="shared" si="65"/>
        <v>-6.9999999999999994E-5</v>
      </c>
      <c r="I202" s="184">
        <f t="shared" si="66"/>
        <v>-6.9999999999999994E-5</v>
      </c>
      <c r="J202" s="184">
        <f t="shared" si="67"/>
        <v>-6.9999999999999994E-5</v>
      </c>
      <c r="K202" s="184">
        <f t="shared" si="68"/>
        <v>-6.9999999999999994E-5</v>
      </c>
      <c r="L202" s="184">
        <f t="shared" si="69"/>
        <v>-6.9999999999999994E-5</v>
      </c>
      <c r="M202" s="184">
        <f t="shared" si="70"/>
        <v>-6.9999999999999994E-5</v>
      </c>
      <c r="N202" s="184">
        <f t="shared" si="71"/>
        <v>-6.9999999999999994E-5</v>
      </c>
      <c r="O202" s="184">
        <f t="shared" si="72"/>
        <v>-6.9999999999999994E-5</v>
      </c>
      <c r="P202" s="184">
        <f t="shared" si="73"/>
        <v>-6.9999999999999994E-5</v>
      </c>
      <c r="Q202" s="185">
        <f t="shared" si="74"/>
        <v>-6.9999999999999994E-5</v>
      </c>
    </row>
    <row r="203" spans="2:18" s="18" customFormat="1" x14ac:dyDescent="0.3">
      <c r="B203" s="152" t="s">
        <v>139</v>
      </c>
      <c r="C203" s="20"/>
      <c r="D203" s="184">
        <f t="shared" si="61"/>
        <v>-6.9999999999999994E-5</v>
      </c>
      <c r="E203" s="184">
        <f t="shared" si="62"/>
        <v>-6.9999999999999994E-5</v>
      </c>
      <c r="F203" s="184">
        <f t="shared" ref="F203" si="80">F158*(1-$F$191)</f>
        <v>-6.9999999999999994E-5</v>
      </c>
      <c r="G203" s="184">
        <f t="shared" si="64"/>
        <v>-6.9999999999999994E-5</v>
      </c>
      <c r="H203" s="184">
        <f t="shared" si="65"/>
        <v>-6.9999999999999994E-5</v>
      </c>
      <c r="I203" s="184">
        <f t="shared" si="66"/>
        <v>-6.9999999999999994E-5</v>
      </c>
      <c r="J203" s="184">
        <f t="shared" si="67"/>
        <v>-6.9999999999999994E-5</v>
      </c>
      <c r="K203" s="184">
        <f t="shared" si="68"/>
        <v>-6.9999999999999994E-5</v>
      </c>
      <c r="L203" s="184">
        <f t="shared" si="69"/>
        <v>-6.9999999999999994E-5</v>
      </c>
      <c r="M203" s="184">
        <f t="shared" si="70"/>
        <v>-6.9999999999999994E-5</v>
      </c>
      <c r="N203" s="184">
        <f t="shared" si="71"/>
        <v>-6.9999999999999994E-5</v>
      </c>
      <c r="O203" s="184">
        <f t="shared" si="72"/>
        <v>-6.9999999999999994E-5</v>
      </c>
      <c r="P203" s="184">
        <f t="shared" si="73"/>
        <v>-6.9999999999999994E-5</v>
      </c>
      <c r="Q203" s="185">
        <f t="shared" si="74"/>
        <v>-6.9999999999999994E-5</v>
      </c>
    </row>
    <row r="204" spans="2:18" s="18" customFormat="1" x14ac:dyDescent="0.3">
      <c r="B204" s="152" t="s">
        <v>140</v>
      </c>
      <c r="C204" s="20"/>
      <c r="D204" s="184">
        <f t="shared" si="61"/>
        <v>-6.9999999999999994E-5</v>
      </c>
      <c r="E204" s="184">
        <f t="shared" si="62"/>
        <v>-6.9999999999999994E-5</v>
      </c>
      <c r="F204" s="184">
        <f t="shared" ref="F204" si="81">F159*(1-$F$191)</f>
        <v>-6.9999999999999994E-5</v>
      </c>
      <c r="G204" s="184">
        <f t="shared" si="64"/>
        <v>-6.9999999999999994E-5</v>
      </c>
      <c r="H204" s="184">
        <f t="shared" si="65"/>
        <v>-6.9999999999999994E-5</v>
      </c>
      <c r="I204" s="184">
        <f t="shared" si="66"/>
        <v>-6.9999999999999994E-5</v>
      </c>
      <c r="J204" s="184">
        <f t="shared" si="67"/>
        <v>-6.9999999999999994E-5</v>
      </c>
      <c r="K204" s="184">
        <f t="shared" si="68"/>
        <v>-6.9999999999999994E-5</v>
      </c>
      <c r="L204" s="184">
        <f t="shared" si="69"/>
        <v>-6.9999999999999994E-5</v>
      </c>
      <c r="M204" s="184">
        <f t="shared" si="70"/>
        <v>-6.9999999999999994E-5</v>
      </c>
      <c r="N204" s="184">
        <f t="shared" si="71"/>
        <v>-6.9999999999999994E-5</v>
      </c>
      <c r="O204" s="184">
        <f t="shared" si="72"/>
        <v>-6.9999999999999994E-5</v>
      </c>
      <c r="P204" s="184">
        <f t="shared" si="73"/>
        <v>-6.9999999999999994E-5</v>
      </c>
      <c r="Q204" s="185">
        <f t="shared" si="74"/>
        <v>-6.9999999999999994E-5</v>
      </c>
    </row>
    <row r="205" spans="2:18" s="18" customFormat="1" x14ac:dyDescent="0.3">
      <c r="B205" s="152" t="s">
        <v>141</v>
      </c>
      <c r="C205" s="20"/>
      <c r="D205" s="184">
        <f t="shared" si="61"/>
        <v>-6.9999999999999994E-5</v>
      </c>
      <c r="E205" s="184">
        <f t="shared" si="62"/>
        <v>-6.9999999999999994E-5</v>
      </c>
      <c r="F205" s="184">
        <f t="shared" ref="F205" si="82">F160*(1-$F$191)</f>
        <v>-6.9999999999999994E-5</v>
      </c>
      <c r="G205" s="184">
        <f t="shared" si="64"/>
        <v>-6.9999999999999994E-5</v>
      </c>
      <c r="H205" s="184">
        <f t="shared" si="65"/>
        <v>-6.9999999999999994E-5</v>
      </c>
      <c r="I205" s="184">
        <f t="shared" si="66"/>
        <v>-6.9999999999999994E-5</v>
      </c>
      <c r="J205" s="184">
        <f t="shared" si="67"/>
        <v>-6.9999999999999994E-5</v>
      </c>
      <c r="K205" s="184">
        <f t="shared" si="68"/>
        <v>-6.9999999999999994E-5</v>
      </c>
      <c r="L205" s="184">
        <f t="shared" si="69"/>
        <v>-6.9999999999999994E-5</v>
      </c>
      <c r="M205" s="184">
        <f t="shared" si="70"/>
        <v>-6.9999999999999994E-5</v>
      </c>
      <c r="N205" s="184">
        <f t="shared" si="71"/>
        <v>-6.9999999999999994E-5</v>
      </c>
      <c r="O205" s="184">
        <f t="shared" si="72"/>
        <v>-6.9999999999999994E-5</v>
      </c>
      <c r="P205" s="184">
        <f t="shared" si="73"/>
        <v>-6.9999999999999994E-5</v>
      </c>
      <c r="Q205" s="185">
        <f t="shared" si="74"/>
        <v>-6.9999999999999994E-5</v>
      </c>
    </row>
    <row r="206" spans="2:18" s="18" customFormat="1" x14ac:dyDescent="0.3">
      <c r="B206" s="152" t="s">
        <v>142</v>
      </c>
      <c r="C206" s="20"/>
      <c r="D206" s="184">
        <f t="shared" si="61"/>
        <v>-6.9999999999999994E-5</v>
      </c>
      <c r="E206" s="184">
        <f t="shared" si="62"/>
        <v>-6.9999999999999994E-5</v>
      </c>
      <c r="F206" s="184">
        <f t="shared" ref="F206" si="83">F161*(1-$F$191)</f>
        <v>-6.9999999999999994E-5</v>
      </c>
      <c r="G206" s="184">
        <f t="shared" si="64"/>
        <v>-6.9999999999999994E-5</v>
      </c>
      <c r="H206" s="184">
        <f t="shared" si="65"/>
        <v>-6.9999999999999994E-5</v>
      </c>
      <c r="I206" s="184">
        <f t="shared" si="66"/>
        <v>-6.9999999999999994E-5</v>
      </c>
      <c r="J206" s="184">
        <f t="shared" si="67"/>
        <v>-6.9999999999999994E-5</v>
      </c>
      <c r="K206" s="184">
        <f t="shared" si="68"/>
        <v>-6.9999999999999994E-5</v>
      </c>
      <c r="L206" s="184">
        <f t="shared" si="69"/>
        <v>-6.9999999999999994E-5</v>
      </c>
      <c r="M206" s="184">
        <f t="shared" si="70"/>
        <v>-6.9999999999999994E-5</v>
      </c>
      <c r="N206" s="184">
        <f t="shared" si="71"/>
        <v>-6.9999999999999994E-5</v>
      </c>
      <c r="O206" s="184">
        <f t="shared" si="72"/>
        <v>-6.9999999999999994E-5</v>
      </c>
      <c r="P206" s="184">
        <f t="shared" si="73"/>
        <v>-6.9999999999999994E-5</v>
      </c>
      <c r="Q206" s="185">
        <f t="shared" si="74"/>
        <v>-6.9999999999999994E-5</v>
      </c>
    </row>
    <row r="207" spans="2:18" s="18" customFormat="1" x14ac:dyDescent="0.3">
      <c r="B207" s="152" t="s">
        <v>143</v>
      </c>
      <c r="C207" s="20"/>
      <c r="D207" s="184">
        <f t="shared" si="61"/>
        <v>-6.9999999999999994E-5</v>
      </c>
      <c r="E207" s="184">
        <f t="shared" si="62"/>
        <v>-6.9999999999999994E-5</v>
      </c>
      <c r="F207" s="184">
        <f t="shared" ref="F207" si="84">F162*(1-$F$191)</f>
        <v>-6.9999999999999994E-5</v>
      </c>
      <c r="G207" s="184">
        <f t="shared" si="64"/>
        <v>-6.9999999999999994E-5</v>
      </c>
      <c r="H207" s="184">
        <f t="shared" si="65"/>
        <v>-6.9999999999999994E-5</v>
      </c>
      <c r="I207" s="184">
        <f t="shared" si="66"/>
        <v>-6.9999999999999994E-5</v>
      </c>
      <c r="J207" s="184">
        <f t="shared" si="67"/>
        <v>-6.9999999999999994E-5</v>
      </c>
      <c r="K207" s="184">
        <f t="shared" si="68"/>
        <v>-6.9999999999999994E-5</v>
      </c>
      <c r="L207" s="184">
        <f t="shared" si="69"/>
        <v>-6.9999999999999994E-5</v>
      </c>
      <c r="M207" s="184">
        <f t="shared" si="70"/>
        <v>-6.9999999999999994E-5</v>
      </c>
      <c r="N207" s="184">
        <f t="shared" si="71"/>
        <v>-6.9999999999999994E-5</v>
      </c>
      <c r="O207" s="184">
        <f t="shared" si="72"/>
        <v>-6.9999999999999994E-5</v>
      </c>
      <c r="P207" s="184">
        <f t="shared" si="73"/>
        <v>-6.9999999999999994E-5</v>
      </c>
      <c r="Q207" s="185">
        <f t="shared" si="74"/>
        <v>-6.9999999999999994E-5</v>
      </c>
    </row>
    <row r="208" spans="2:18" s="18" customFormat="1" x14ac:dyDescent="0.3">
      <c r="B208" s="152" t="s">
        <v>144</v>
      </c>
      <c r="C208" s="20"/>
      <c r="D208" s="184">
        <f t="shared" si="61"/>
        <v>-6.9999999999999994E-5</v>
      </c>
      <c r="E208" s="184">
        <f t="shared" si="62"/>
        <v>-6.9999999999999994E-5</v>
      </c>
      <c r="F208" s="184">
        <f t="shared" ref="F208" si="85">F163*(1-$F$191)</f>
        <v>-6.9999999999999994E-5</v>
      </c>
      <c r="G208" s="184">
        <f t="shared" si="64"/>
        <v>-6.9999999999999994E-5</v>
      </c>
      <c r="H208" s="184">
        <f t="shared" si="65"/>
        <v>-6.9999999999999994E-5</v>
      </c>
      <c r="I208" s="184">
        <f t="shared" si="66"/>
        <v>-6.9999999999999994E-5</v>
      </c>
      <c r="J208" s="184">
        <f t="shared" si="67"/>
        <v>-6.9999999999999994E-5</v>
      </c>
      <c r="K208" s="184">
        <f t="shared" si="68"/>
        <v>-6.9999999999999994E-5</v>
      </c>
      <c r="L208" s="184">
        <f t="shared" si="69"/>
        <v>-6.9999999999999994E-5</v>
      </c>
      <c r="M208" s="184">
        <f t="shared" si="70"/>
        <v>-6.9999999999999994E-5</v>
      </c>
      <c r="N208" s="184">
        <f t="shared" si="71"/>
        <v>-6.9999999999999994E-5</v>
      </c>
      <c r="O208" s="184">
        <f t="shared" si="72"/>
        <v>-6.9999999999999994E-5</v>
      </c>
      <c r="P208" s="184">
        <f t="shared" si="73"/>
        <v>-6.9999999999999994E-5</v>
      </c>
      <c r="Q208" s="185">
        <f t="shared" si="74"/>
        <v>-6.9999999999999994E-5</v>
      </c>
    </row>
    <row r="209" spans="2:17" s="18" customFormat="1" x14ac:dyDescent="0.3">
      <c r="B209" s="152" t="s">
        <v>145</v>
      </c>
      <c r="C209" s="20"/>
      <c r="D209" s="184">
        <f t="shared" si="61"/>
        <v>-6.9999999999999994E-5</v>
      </c>
      <c r="E209" s="184">
        <f t="shared" si="62"/>
        <v>-6.9999999999999994E-5</v>
      </c>
      <c r="F209" s="184">
        <f t="shared" ref="F209" si="86">F164*(1-$F$191)</f>
        <v>-6.9999999999999994E-5</v>
      </c>
      <c r="G209" s="184">
        <f t="shared" si="64"/>
        <v>-6.9999999999999994E-5</v>
      </c>
      <c r="H209" s="184">
        <f t="shared" si="65"/>
        <v>-6.9999999999999994E-5</v>
      </c>
      <c r="I209" s="184">
        <f t="shared" si="66"/>
        <v>-6.9999999999999994E-5</v>
      </c>
      <c r="J209" s="184">
        <f t="shared" si="67"/>
        <v>-6.9999999999999994E-5</v>
      </c>
      <c r="K209" s="184">
        <f t="shared" si="68"/>
        <v>-6.9999999999999994E-5</v>
      </c>
      <c r="L209" s="184">
        <f t="shared" si="69"/>
        <v>-6.9999999999999994E-5</v>
      </c>
      <c r="M209" s="184">
        <f t="shared" si="70"/>
        <v>-6.9999999999999994E-5</v>
      </c>
      <c r="N209" s="184">
        <f t="shared" si="71"/>
        <v>-6.9999999999999994E-5</v>
      </c>
      <c r="O209" s="184">
        <f t="shared" si="72"/>
        <v>-6.9999999999999994E-5</v>
      </c>
      <c r="P209" s="184">
        <f t="shared" si="73"/>
        <v>-6.9999999999999994E-5</v>
      </c>
      <c r="Q209" s="185">
        <f t="shared" si="74"/>
        <v>-6.9999999999999994E-5</v>
      </c>
    </row>
    <row r="210" spans="2:17" s="18" customFormat="1" x14ac:dyDescent="0.3">
      <c r="B210" s="152" t="s">
        <v>146</v>
      </c>
      <c r="C210" s="20"/>
      <c r="D210" s="184">
        <f t="shared" si="61"/>
        <v>-6.9999999999999994E-5</v>
      </c>
      <c r="E210" s="184">
        <f t="shared" si="62"/>
        <v>-6.9999999999999994E-5</v>
      </c>
      <c r="F210" s="184">
        <f t="shared" ref="F210" si="87">F165*(1-$F$191)</f>
        <v>-6.9999999999999994E-5</v>
      </c>
      <c r="G210" s="184">
        <f t="shared" si="64"/>
        <v>-6.9999999999999994E-5</v>
      </c>
      <c r="H210" s="184">
        <f t="shared" si="65"/>
        <v>-6.9999999999999994E-5</v>
      </c>
      <c r="I210" s="184">
        <f t="shared" si="66"/>
        <v>-6.9999999999999994E-5</v>
      </c>
      <c r="J210" s="184">
        <f t="shared" si="67"/>
        <v>-6.9999999999999994E-5</v>
      </c>
      <c r="K210" s="184">
        <f t="shared" si="68"/>
        <v>-6.9999999999999994E-5</v>
      </c>
      <c r="L210" s="184">
        <f t="shared" si="69"/>
        <v>-6.9999999999999994E-5</v>
      </c>
      <c r="M210" s="184">
        <f t="shared" si="70"/>
        <v>-6.9999999999999994E-5</v>
      </c>
      <c r="N210" s="184">
        <f t="shared" si="71"/>
        <v>-6.9999999999999994E-5</v>
      </c>
      <c r="O210" s="184">
        <f t="shared" si="72"/>
        <v>-6.9999999999999994E-5</v>
      </c>
      <c r="P210" s="184">
        <f t="shared" si="73"/>
        <v>-6.9999999999999994E-5</v>
      </c>
      <c r="Q210" s="185">
        <f t="shared" si="74"/>
        <v>-6.9999999999999994E-5</v>
      </c>
    </row>
    <row r="211" spans="2:17" s="18" customFormat="1" x14ac:dyDescent="0.3">
      <c r="B211" s="152" t="s">
        <v>147</v>
      </c>
      <c r="C211" s="20"/>
      <c r="D211" s="184">
        <f t="shared" si="61"/>
        <v>-6.9999999999999994E-5</v>
      </c>
      <c r="E211" s="184">
        <f t="shared" si="62"/>
        <v>-6.9999999999999994E-5</v>
      </c>
      <c r="F211" s="184">
        <f t="shared" ref="F211" si="88">F166*(1-$F$191)</f>
        <v>-6.9999999999999994E-5</v>
      </c>
      <c r="G211" s="184">
        <f t="shared" si="64"/>
        <v>-6.9999999999999994E-5</v>
      </c>
      <c r="H211" s="184">
        <f t="shared" si="65"/>
        <v>-6.9999999999999994E-5</v>
      </c>
      <c r="I211" s="184">
        <f t="shared" si="66"/>
        <v>-6.9999999999999994E-5</v>
      </c>
      <c r="J211" s="184">
        <f t="shared" si="67"/>
        <v>-6.9999999999999994E-5</v>
      </c>
      <c r="K211" s="184">
        <f t="shared" si="68"/>
        <v>-6.9999999999999994E-5</v>
      </c>
      <c r="L211" s="184">
        <f t="shared" si="69"/>
        <v>-6.9999999999999994E-5</v>
      </c>
      <c r="M211" s="184">
        <f t="shared" si="70"/>
        <v>-6.9999999999999994E-5</v>
      </c>
      <c r="N211" s="184">
        <f t="shared" si="71"/>
        <v>-6.9999999999999994E-5</v>
      </c>
      <c r="O211" s="184">
        <f t="shared" si="72"/>
        <v>-6.9999999999999994E-5</v>
      </c>
      <c r="P211" s="184">
        <f t="shared" si="73"/>
        <v>-6.9999999999999994E-5</v>
      </c>
      <c r="Q211" s="185">
        <f t="shared" si="74"/>
        <v>-6.9999999999999994E-5</v>
      </c>
    </row>
    <row r="212" spans="2:17" s="18" customFormat="1" x14ac:dyDescent="0.3">
      <c r="B212" s="152" t="s">
        <v>148</v>
      </c>
      <c r="C212" s="20"/>
      <c r="D212" s="184">
        <f t="shared" si="61"/>
        <v>5315.1186799999996</v>
      </c>
      <c r="E212" s="184">
        <f t="shared" si="62"/>
        <v>5496.8624300000001</v>
      </c>
      <c r="F212" s="21">
        <f t="shared" ref="F212" si="89">F167*(1-$F$191)</f>
        <v>5270.0624299999999</v>
      </c>
      <c r="G212" s="184">
        <f t="shared" si="64"/>
        <v>5630.0736799999995</v>
      </c>
      <c r="H212" s="184">
        <f t="shared" si="65"/>
        <v>5930.5161799999996</v>
      </c>
      <c r="I212" s="184">
        <f t="shared" si="66"/>
        <v>5824.0011799999993</v>
      </c>
      <c r="J212" s="184">
        <f t="shared" si="67"/>
        <v>5918.2649299999994</v>
      </c>
      <c r="K212" s="184">
        <f t="shared" si="68"/>
        <v>6153.8061799999996</v>
      </c>
      <c r="L212" s="184">
        <f t="shared" si="69"/>
        <v>5828.7936799999998</v>
      </c>
      <c r="M212" s="184">
        <f t="shared" si="70"/>
        <v>6147.8324299999995</v>
      </c>
      <c r="N212" s="184">
        <f t="shared" si="71"/>
        <v>6667.5824299999995</v>
      </c>
      <c r="O212" s="184">
        <f t="shared" si="72"/>
        <v>6188.0961799999995</v>
      </c>
      <c r="P212" s="184">
        <f t="shared" si="73"/>
        <v>5998.3536799999993</v>
      </c>
      <c r="Q212" s="185">
        <f t="shared" si="74"/>
        <v>5946.4124299999994</v>
      </c>
    </row>
    <row r="213" spans="2:17" s="18" customFormat="1" x14ac:dyDescent="0.3">
      <c r="B213" s="152" t="s">
        <v>149</v>
      </c>
      <c r="C213" s="20"/>
      <c r="D213" s="184">
        <f t="shared" si="61"/>
        <v>1517.2311800000002</v>
      </c>
      <c r="E213" s="184">
        <f t="shared" si="62"/>
        <v>1587.9374300000002</v>
      </c>
      <c r="F213" s="21">
        <f t="shared" ref="F213" si="90">F168*(1-$F$191)</f>
        <v>1393.7061800000001</v>
      </c>
      <c r="G213" s="184">
        <f t="shared" si="64"/>
        <v>1489.0499300000001</v>
      </c>
      <c r="H213" s="184">
        <f t="shared" si="65"/>
        <v>1591.9874300000001</v>
      </c>
      <c r="I213" s="184">
        <f t="shared" si="66"/>
        <v>1731.3749300000002</v>
      </c>
      <c r="J213" s="184">
        <f t="shared" si="67"/>
        <v>1822.1624300000001</v>
      </c>
      <c r="K213" s="184">
        <f t="shared" si="68"/>
        <v>1759.7249300000001</v>
      </c>
      <c r="L213" s="184">
        <f t="shared" si="69"/>
        <v>1783.5186800000001</v>
      </c>
      <c r="M213" s="184">
        <f t="shared" si="70"/>
        <v>1820.9811800000002</v>
      </c>
      <c r="N213" s="184">
        <f t="shared" si="71"/>
        <v>1858.8824300000001</v>
      </c>
      <c r="O213" s="184">
        <f t="shared" si="72"/>
        <v>1748.4186800000002</v>
      </c>
      <c r="P213" s="184">
        <f t="shared" si="73"/>
        <v>1758.1724300000001</v>
      </c>
      <c r="Q213" s="185">
        <f t="shared" si="74"/>
        <v>1870.0199300000002</v>
      </c>
    </row>
    <row r="214" spans="2:17" s="18" customFormat="1" x14ac:dyDescent="0.3">
      <c r="B214" s="152" t="s">
        <v>150</v>
      </c>
      <c r="C214" s="20"/>
      <c r="D214" s="184">
        <f t="shared" si="61"/>
        <v>-6.9999999999999994E-5</v>
      </c>
      <c r="E214" s="184">
        <f t="shared" si="62"/>
        <v>-6.9999999999999994E-5</v>
      </c>
      <c r="F214" s="21">
        <f t="shared" ref="F214" si="91">F169*(1-$F$191)</f>
        <v>-6.9999999999999994E-5</v>
      </c>
      <c r="G214" s="184">
        <f t="shared" si="64"/>
        <v>-6.9999999999999994E-5</v>
      </c>
      <c r="H214" s="184">
        <f t="shared" si="65"/>
        <v>-6.9999999999999994E-5</v>
      </c>
      <c r="I214" s="184">
        <f t="shared" si="66"/>
        <v>-6.9999999999999994E-5</v>
      </c>
      <c r="J214" s="184">
        <f t="shared" si="67"/>
        <v>-6.9999999999999994E-5</v>
      </c>
      <c r="K214" s="184">
        <f t="shared" si="68"/>
        <v>-6.9999999999999994E-5</v>
      </c>
      <c r="L214" s="184">
        <f t="shared" si="69"/>
        <v>-6.9999999999999994E-5</v>
      </c>
      <c r="M214" s="184">
        <f t="shared" si="70"/>
        <v>-6.9999999999999994E-5</v>
      </c>
      <c r="N214" s="184">
        <f t="shared" si="71"/>
        <v>-6.9999999999999994E-5</v>
      </c>
      <c r="O214" s="184">
        <f t="shared" si="72"/>
        <v>-6.9999999999999994E-5</v>
      </c>
      <c r="P214" s="184">
        <f t="shared" si="73"/>
        <v>-6.9999999999999994E-5</v>
      </c>
      <c r="Q214" s="185">
        <f t="shared" si="74"/>
        <v>-6.9999999999999994E-5</v>
      </c>
    </row>
    <row r="215" spans="2:17" s="18" customFormat="1" x14ac:dyDescent="0.3">
      <c r="B215" s="152" t="s">
        <v>151</v>
      </c>
      <c r="C215" s="20"/>
      <c r="D215" s="184">
        <f t="shared" si="61"/>
        <v>-6.9999999999999994E-5</v>
      </c>
      <c r="E215" s="184">
        <f t="shared" si="62"/>
        <v>-6.9999999999999994E-5</v>
      </c>
      <c r="F215" s="21">
        <f t="shared" ref="F215" si="92">F170*(1-$F$191)</f>
        <v>-6.9999999999999994E-5</v>
      </c>
      <c r="G215" s="184">
        <f t="shared" si="64"/>
        <v>-6.9999999999999994E-5</v>
      </c>
      <c r="H215" s="184">
        <f t="shared" si="65"/>
        <v>-6.9999999999999994E-5</v>
      </c>
      <c r="I215" s="184">
        <f t="shared" si="66"/>
        <v>-6.9999999999999994E-5</v>
      </c>
      <c r="J215" s="184">
        <f t="shared" si="67"/>
        <v>-6.9999999999999994E-5</v>
      </c>
      <c r="K215" s="184">
        <f t="shared" si="68"/>
        <v>-6.9999999999999994E-5</v>
      </c>
      <c r="L215" s="184">
        <f t="shared" si="69"/>
        <v>-6.9999999999999994E-5</v>
      </c>
      <c r="M215" s="184">
        <f t="shared" si="70"/>
        <v>-6.9999999999999994E-5</v>
      </c>
      <c r="N215" s="184">
        <f t="shared" si="71"/>
        <v>-6.9999999999999994E-5</v>
      </c>
      <c r="O215" s="184">
        <f t="shared" si="72"/>
        <v>-6.9999999999999994E-5</v>
      </c>
      <c r="P215" s="184">
        <f t="shared" si="73"/>
        <v>-6.9999999999999994E-5</v>
      </c>
      <c r="Q215" s="185">
        <f t="shared" si="74"/>
        <v>-6.9999999999999994E-5</v>
      </c>
    </row>
    <row r="216" spans="2:17" s="18" customFormat="1" x14ac:dyDescent="0.3">
      <c r="B216" s="152" t="s">
        <v>152</v>
      </c>
      <c r="C216" s="20"/>
      <c r="D216" s="184">
        <f t="shared" si="61"/>
        <v>-6.9999999999999994E-5</v>
      </c>
      <c r="E216" s="184">
        <f t="shared" si="62"/>
        <v>-6.9999999999999994E-5</v>
      </c>
      <c r="F216" s="21">
        <f t="shared" ref="F216" si="93">F171*(1-$F$191)</f>
        <v>-6.9999999999999994E-5</v>
      </c>
      <c r="G216" s="184">
        <f t="shared" si="64"/>
        <v>-6.9999999999999994E-5</v>
      </c>
      <c r="H216" s="184">
        <f t="shared" si="65"/>
        <v>-6.9999999999999994E-5</v>
      </c>
      <c r="I216" s="184">
        <f t="shared" si="66"/>
        <v>-6.9999999999999994E-5</v>
      </c>
      <c r="J216" s="184">
        <f t="shared" si="67"/>
        <v>-6.9999999999999994E-5</v>
      </c>
      <c r="K216" s="184">
        <f t="shared" si="68"/>
        <v>-6.9999999999999994E-5</v>
      </c>
      <c r="L216" s="184">
        <f t="shared" si="69"/>
        <v>-6.9999999999999994E-5</v>
      </c>
      <c r="M216" s="184">
        <f t="shared" si="70"/>
        <v>-6.9999999999999994E-5</v>
      </c>
      <c r="N216" s="184">
        <f t="shared" si="71"/>
        <v>-6.9999999999999994E-5</v>
      </c>
      <c r="O216" s="184">
        <f t="shared" si="72"/>
        <v>-6.9999999999999994E-5</v>
      </c>
      <c r="P216" s="184">
        <f t="shared" si="73"/>
        <v>-6.9999999999999994E-5</v>
      </c>
      <c r="Q216" s="185">
        <f t="shared" si="74"/>
        <v>-6.9999999999999994E-5</v>
      </c>
    </row>
    <row r="217" spans="2:17" s="18" customFormat="1" x14ac:dyDescent="0.3">
      <c r="B217" s="152" t="s">
        <v>153</v>
      </c>
      <c r="C217" s="20"/>
      <c r="D217" s="184">
        <f t="shared" si="61"/>
        <v>0.85042999999999991</v>
      </c>
      <c r="E217" s="184">
        <f t="shared" si="62"/>
        <v>0.66413000000000011</v>
      </c>
      <c r="F217" s="21">
        <f t="shared" ref="F217" si="94">F172*(1-$F$191)</f>
        <v>0.51833000000000007</v>
      </c>
      <c r="G217" s="184">
        <f t="shared" si="64"/>
        <v>0.42518000000000006</v>
      </c>
      <c r="H217" s="184">
        <f t="shared" si="65"/>
        <v>0.41708000000000006</v>
      </c>
      <c r="I217" s="184">
        <f t="shared" si="66"/>
        <v>0.51833000000000007</v>
      </c>
      <c r="J217" s="184">
        <f t="shared" si="67"/>
        <v>0.67222999999999999</v>
      </c>
      <c r="K217" s="184">
        <f t="shared" si="68"/>
        <v>0.60338000000000003</v>
      </c>
      <c r="L217" s="184">
        <f t="shared" si="69"/>
        <v>0.60338000000000003</v>
      </c>
      <c r="M217" s="184">
        <f t="shared" si="70"/>
        <v>0.68842999999999999</v>
      </c>
      <c r="N217" s="184">
        <f t="shared" si="71"/>
        <v>0.55477999999999994</v>
      </c>
      <c r="O217" s="184">
        <f t="shared" si="72"/>
        <v>0.62363000000000002</v>
      </c>
      <c r="P217" s="184">
        <f t="shared" si="73"/>
        <v>0.61553000000000002</v>
      </c>
      <c r="Q217" s="185">
        <f t="shared" si="74"/>
        <v>0.63578000000000012</v>
      </c>
    </row>
    <row r="218" spans="2:17" s="18" customFormat="1" x14ac:dyDescent="0.3">
      <c r="B218" s="152" t="s">
        <v>154</v>
      </c>
      <c r="C218" s="20"/>
      <c r="D218" s="184">
        <f t="shared" si="61"/>
        <v>1.41743</v>
      </c>
      <c r="E218" s="184">
        <f t="shared" si="62"/>
        <v>1.10693</v>
      </c>
      <c r="F218" s="21">
        <f t="shared" ref="F218" si="95">F173*(1-$F$191)</f>
        <v>0.86392999999999998</v>
      </c>
      <c r="G218" s="184">
        <f t="shared" si="64"/>
        <v>0.70868000000000009</v>
      </c>
      <c r="H218" s="184">
        <f t="shared" si="65"/>
        <v>0.69518000000000002</v>
      </c>
      <c r="I218" s="184">
        <f t="shared" si="66"/>
        <v>0.86392999999999998</v>
      </c>
      <c r="J218" s="184">
        <f t="shared" si="67"/>
        <v>1.12043</v>
      </c>
      <c r="K218" s="184">
        <f t="shared" si="68"/>
        <v>1.0056799999999999</v>
      </c>
      <c r="L218" s="184">
        <f t="shared" si="69"/>
        <v>1.0056799999999999</v>
      </c>
      <c r="M218" s="184">
        <f t="shared" si="70"/>
        <v>1.1474300000000002</v>
      </c>
      <c r="N218" s="184">
        <f t="shared" si="71"/>
        <v>0.92467999999999995</v>
      </c>
      <c r="O218" s="184">
        <f t="shared" si="72"/>
        <v>1.0394300000000001</v>
      </c>
      <c r="P218" s="184">
        <f t="shared" si="73"/>
        <v>1.02593</v>
      </c>
      <c r="Q218" s="185">
        <f t="shared" si="74"/>
        <v>1.05968</v>
      </c>
    </row>
    <row r="219" spans="2:17" s="18" customFormat="1" x14ac:dyDescent="0.3">
      <c r="B219" s="152" t="s">
        <v>155</v>
      </c>
      <c r="C219" s="20"/>
      <c r="D219" s="184">
        <f t="shared" si="61"/>
        <v>0.85042999999999991</v>
      </c>
      <c r="E219" s="184">
        <f t="shared" si="62"/>
        <v>0.66413000000000011</v>
      </c>
      <c r="F219" s="21">
        <f t="shared" ref="F219" si="96">F174*(1-$F$191)</f>
        <v>0.51833000000000007</v>
      </c>
      <c r="G219" s="184">
        <f t="shared" si="64"/>
        <v>0.42518000000000006</v>
      </c>
      <c r="H219" s="184">
        <f t="shared" si="65"/>
        <v>0.41708000000000006</v>
      </c>
      <c r="I219" s="184">
        <f t="shared" si="66"/>
        <v>0.51833000000000007</v>
      </c>
      <c r="J219" s="184">
        <f t="shared" si="67"/>
        <v>0.67222999999999999</v>
      </c>
      <c r="K219" s="184">
        <f t="shared" si="68"/>
        <v>0.60338000000000003</v>
      </c>
      <c r="L219" s="184">
        <f t="shared" si="69"/>
        <v>0.60338000000000003</v>
      </c>
      <c r="M219" s="184">
        <f t="shared" si="70"/>
        <v>0.68842999999999999</v>
      </c>
      <c r="N219" s="184">
        <f t="shared" si="71"/>
        <v>0.55477999999999994</v>
      </c>
      <c r="O219" s="184">
        <f t="shared" si="72"/>
        <v>0.62363000000000002</v>
      </c>
      <c r="P219" s="184">
        <f t="shared" si="73"/>
        <v>0.61553000000000002</v>
      </c>
      <c r="Q219" s="185">
        <f t="shared" si="74"/>
        <v>0.63578000000000012</v>
      </c>
    </row>
    <row r="220" spans="2:17" s="18" customFormat="1" x14ac:dyDescent="0.3">
      <c r="B220" s="152" t="s">
        <v>156</v>
      </c>
      <c r="C220" s="20"/>
      <c r="D220" s="184">
        <f t="shared" si="61"/>
        <v>0.85042999999999991</v>
      </c>
      <c r="E220" s="184">
        <f t="shared" si="62"/>
        <v>0.66413000000000011</v>
      </c>
      <c r="F220" s="21">
        <f t="shared" ref="F220" si="97">F175*(1-$F$191)</f>
        <v>0.51833000000000007</v>
      </c>
      <c r="G220" s="184">
        <f t="shared" si="64"/>
        <v>0.42518000000000006</v>
      </c>
      <c r="H220" s="184">
        <f t="shared" si="65"/>
        <v>0.41708000000000006</v>
      </c>
      <c r="I220" s="184">
        <f t="shared" si="66"/>
        <v>0.51833000000000007</v>
      </c>
      <c r="J220" s="184">
        <f t="shared" si="67"/>
        <v>0.67222999999999999</v>
      </c>
      <c r="K220" s="184">
        <f t="shared" si="68"/>
        <v>0.60338000000000003</v>
      </c>
      <c r="L220" s="184">
        <f t="shared" si="69"/>
        <v>0.60338000000000003</v>
      </c>
      <c r="M220" s="184">
        <f t="shared" si="70"/>
        <v>0.68842999999999999</v>
      </c>
      <c r="N220" s="184">
        <f t="shared" si="71"/>
        <v>0.55477999999999994</v>
      </c>
      <c r="O220" s="184">
        <f t="shared" si="72"/>
        <v>0.62363000000000002</v>
      </c>
      <c r="P220" s="184">
        <f t="shared" si="73"/>
        <v>0.61553000000000002</v>
      </c>
      <c r="Q220" s="185">
        <f t="shared" si="74"/>
        <v>0.63578000000000012</v>
      </c>
    </row>
    <row r="221" spans="2:17" s="18" customFormat="1" x14ac:dyDescent="0.3">
      <c r="B221" s="152" t="s">
        <v>157</v>
      </c>
      <c r="C221" s="20"/>
      <c r="D221" s="184">
        <f t="shared" si="61"/>
        <v>3.1977425000000004</v>
      </c>
      <c r="E221" s="184">
        <f t="shared" si="62"/>
        <v>4.7519300000000007</v>
      </c>
      <c r="F221" s="21">
        <f t="shared" ref="F221" si="98">F176*(1-$F$191)</f>
        <v>4.593305</v>
      </c>
      <c r="G221" s="184">
        <f t="shared" si="64"/>
        <v>6.0124925000000005</v>
      </c>
      <c r="H221" s="184">
        <f t="shared" si="65"/>
        <v>7.3118675</v>
      </c>
      <c r="I221" s="184">
        <f t="shared" si="66"/>
        <v>7.7101175</v>
      </c>
      <c r="J221" s="184">
        <f t="shared" si="67"/>
        <v>8.3496800000000011</v>
      </c>
      <c r="K221" s="184">
        <f t="shared" si="68"/>
        <v>8.4441800000000011</v>
      </c>
      <c r="L221" s="184">
        <f t="shared" si="69"/>
        <v>9.9595549999999999</v>
      </c>
      <c r="M221" s="184">
        <f t="shared" si="70"/>
        <v>13.75643</v>
      </c>
      <c r="N221" s="184">
        <f t="shared" si="71"/>
        <v>15.86243</v>
      </c>
      <c r="O221" s="184">
        <f t="shared" si="72"/>
        <v>17.212430000000001</v>
      </c>
      <c r="P221" s="184">
        <f t="shared" si="73"/>
        <v>19.372430000000001</v>
      </c>
      <c r="Q221" s="185">
        <f t="shared" si="74"/>
        <v>18.157430000000002</v>
      </c>
    </row>
    <row r="222" spans="2:17" s="18" customFormat="1" x14ac:dyDescent="0.3">
      <c r="B222" s="152" t="s">
        <v>158</v>
      </c>
      <c r="C222" s="20"/>
      <c r="D222" s="184">
        <f t="shared" si="61"/>
        <v>-6.9999999999999994E-5</v>
      </c>
      <c r="E222" s="184">
        <f t="shared" si="62"/>
        <v>-6.9999999999999994E-5</v>
      </c>
      <c r="F222" s="184">
        <f t="shared" ref="F222:F225" si="99">F177*(1-$F$191)</f>
        <v>-6.9999999999999994E-5</v>
      </c>
      <c r="G222" s="184">
        <f t="shared" si="64"/>
        <v>-6.9999999999999994E-5</v>
      </c>
      <c r="H222" s="184">
        <f t="shared" si="65"/>
        <v>-6.9999999999999994E-5</v>
      </c>
      <c r="I222" s="184">
        <f t="shared" si="66"/>
        <v>-6.9999999999999994E-5</v>
      </c>
      <c r="J222" s="184">
        <f t="shared" si="67"/>
        <v>-6.9999999999999994E-5</v>
      </c>
      <c r="K222" s="184">
        <f t="shared" si="68"/>
        <v>-6.9999999999999994E-5</v>
      </c>
      <c r="L222" s="184">
        <f t="shared" si="69"/>
        <v>-6.9999999999999994E-5</v>
      </c>
      <c r="M222" s="184">
        <f t="shared" si="70"/>
        <v>-6.9999999999999994E-5</v>
      </c>
      <c r="N222" s="184">
        <f t="shared" si="71"/>
        <v>-6.9999999999999994E-5</v>
      </c>
      <c r="O222" s="184">
        <f t="shared" si="72"/>
        <v>-6.9999999999999994E-5</v>
      </c>
      <c r="P222" s="184">
        <f t="shared" si="73"/>
        <v>-6.9999999999999994E-5</v>
      </c>
      <c r="Q222" s="185">
        <f t="shared" si="74"/>
        <v>-6.9999999999999994E-5</v>
      </c>
    </row>
    <row r="223" spans="2:17" s="18" customFormat="1" x14ac:dyDescent="0.3">
      <c r="B223" s="152" t="s">
        <v>159</v>
      </c>
      <c r="C223" s="20"/>
      <c r="D223" s="184">
        <f t="shared" si="61"/>
        <v>-6.9999999999999994E-5</v>
      </c>
      <c r="E223" s="184">
        <f t="shared" si="62"/>
        <v>-6.9999999999999994E-5</v>
      </c>
      <c r="F223" s="184">
        <f t="shared" si="99"/>
        <v>-6.9999999999999994E-5</v>
      </c>
      <c r="G223" s="184">
        <f t="shared" si="64"/>
        <v>-6.9999999999999994E-5</v>
      </c>
      <c r="H223" s="184">
        <f t="shared" si="65"/>
        <v>-6.9999999999999994E-5</v>
      </c>
      <c r="I223" s="184">
        <f t="shared" si="66"/>
        <v>-6.9999999999999994E-5</v>
      </c>
      <c r="J223" s="184">
        <f t="shared" si="67"/>
        <v>-6.9999999999999994E-5</v>
      </c>
      <c r="K223" s="184">
        <f t="shared" si="68"/>
        <v>-6.9999999999999994E-5</v>
      </c>
      <c r="L223" s="184">
        <f t="shared" si="69"/>
        <v>-6.9999999999999994E-5</v>
      </c>
      <c r="M223" s="184">
        <f t="shared" si="70"/>
        <v>-6.9999999999999994E-5</v>
      </c>
      <c r="N223" s="184">
        <f t="shared" si="71"/>
        <v>-6.9999999999999994E-5</v>
      </c>
      <c r="O223" s="184">
        <f t="shared" si="72"/>
        <v>-6.9999999999999994E-5</v>
      </c>
      <c r="P223" s="184">
        <f t="shared" si="73"/>
        <v>-6.9999999999999994E-5</v>
      </c>
      <c r="Q223" s="185">
        <f t="shared" si="74"/>
        <v>-6.9999999999999994E-5</v>
      </c>
    </row>
    <row r="224" spans="2:17" s="18" customFormat="1" x14ac:dyDescent="0.3">
      <c r="B224" s="152" t="s">
        <v>160</v>
      </c>
      <c r="C224" s="20"/>
      <c r="D224" s="184">
        <f t="shared" si="61"/>
        <v>-6.9999999999999994E-5</v>
      </c>
      <c r="E224" s="184">
        <f t="shared" si="62"/>
        <v>-6.9999999999999994E-5</v>
      </c>
      <c r="F224" s="184">
        <f t="shared" si="99"/>
        <v>-6.9999999999999994E-5</v>
      </c>
      <c r="G224" s="184">
        <f t="shared" si="64"/>
        <v>-6.9999999999999994E-5</v>
      </c>
      <c r="H224" s="184">
        <f t="shared" si="65"/>
        <v>-6.9999999999999994E-5</v>
      </c>
      <c r="I224" s="184">
        <f t="shared" si="66"/>
        <v>-6.9999999999999994E-5</v>
      </c>
      <c r="J224" s="184">
        <f t="shared" si="67"/>
        <v>-6.9999999999999994E-5</v>
      </c>
      <c r="K224" s="184">
        <f t="shared" si="68"/>
        <v>-6.9999999999999994E-5</v>
      </c>
      <c r="L224" s="184">
        <f t="shared" si="69"/>
        <v>-6.9999999999999994E-5</v>
      </c>
      <c r="M224" s="184">
        <f t="shared" si="70"/>
        <v>-6.9999999999999994E-5</v>
      </c>
      <c r="N224" s="184">
        <f t="shared" si="71"/>
        <v>-6.9999999999999994E-5</v>
      </c>
      <c r="O224" s="184">
        <f t="shared" si="72"/>
        <v>-6.9999999999999994E-5</v>
      </c>
      <c r="P224" s="184">
        <f t="shared" si="73"/>
        <v>-6.9999999999999994E-5</v>
      </c>
      <c r="Q224" s="185">
        <f t="shared" si="74"/>
        <v>-6.9999999999999994E-5</v>
      </c>
    </row>
    <row r="225" spans="2:17" s="18" customFormat="1" x14ac:dyDescent="0.3">
      <c r="B225" s="152" t="s">
        <v>161</v>
      </c>
      <c r="C225" s="20"/>
      <c r="D225" s="184">
        <f t="shared" si="61"/>
        <v>-6.9999999999999994E-5</v>
      </c>
      <c r="E225" s="184">
        <f t="shared" si="62"/>
        <v>-6.9999999999999994E-5</v>
      </c>
      <c r="F225" s="184">
        <f t="shared" si="99"/>
        <v>-6.9999999999999994E-5</v>
      </c>
      <c r="G225" s="184">
        <f t="shared" si="64"/>
        <v>-6.9999999999999994E-5</v>
      </c>
      <c r="H225" s="184">
        <f t="shared" si="65"/>
        <v>-6.9999999999999994E-5</v>
      </c>
      <c r="I225" s="184">
        <f t="shared" si="66"/>
        <v>-6.9999999999999994E-5</v>
      </c>
      <c r="J225" s="184">
        <f t="shared" si="67"/>
        <v>-6.9999999999999994E-5</v>
      </c>
      <c r="K225" s="184">
        <f t="shared" si="68"/>
        <v>-6.9999999999999994E-5</v>
      </c>
      <c r="L225" s="184">
        <f t="shared" si="69"/>
        <v>-6.9999999999999994E-5</v>
      </c>
      <c r="M225" s="184">
        <f t="shared" si="70"/>
        <v>-6.9999999999999994E-5</v>
      </c>
      <c r="N225" s="184">
        <f t="shared" si="71"/>
        <v>-6.9999999999999994E-5</v>
      </c>
      <c r="O225" s="184">
        <f t="shared" si="72"/>
        <v>-6.9999999999999994E-5</v>
      </c>
      <c r="P225" s="184">
        <f t="shared" si="73"/>
        <v>-6.9999999999999994E-5</v>
      </c>
      <c r="Q225" s="185">
        <f t="shared" si="74"/>
        <v>-6.9999999999999994E-5</v>
      </c>
    </row>
    <row r="226" spans="2:17" s="18" customFormat="1" x14ac:dyDescent="0.3">
      <c r="B226" s="152" t="s">
        <v>162</v>
      </c>
      <c r="C226" s="20"/>
      <c r="D226" s="184">
        <f t="shared" si="61"/>
        <v>504.73117999999999</v>
      </c>
      <c r="E226" s="184">
        <f t="shared" si="62"/>
        <v>496.12493000000001</v>
      </c>
      <c r="F226" s="21">
        <f t="shared" ref="F226" si="100">F181*(1-$F$191)</f>
        <v>489.54367999999999</v>
      </c>
      <c r="G226" s="184">
        <f t="shared" si="64"/>
        <v>458.83118000000002</v>
      </c>
      <c r="H226" s="184">
        <f t="shared" si="65"/>
        <v>508.10617999999999</v>
      </c>
      <c r="I226" s="184">
        <f t="shared" si="66"/>
        <v>469.12493000000001</v>
      </c>
      <c r="J226" s="184">
        <f t="shared" si="67"/>
        <v>483.97492999999997</v>
      </c>
      <c r="K226" s="184">
        <f t="shared" si="68"/>
        <v>475.60492999999997</v>
      </c>
      <c r="L226" s="184">
        <f t="shared" si="69"/>
        <v>497.44117999999997</v>
      </c>
      <c r="M226" s="184">
        <f t="shared" si="70"/>
        <v>488.69992999999999</v>
      </c>
      <c r="N226" s="184">
        <f t="shared" si="71"/>
        <v>470.87993</v>
      </c>
      <c r="O226" s="184">
        <f t="shared" si="72"/>
        <v>447.52492999999998</v>
      </c>
      <c r="P226" s="184">
        <f t="shared" si="73"/>
        <v>463.42117999999999</v>
      </c>
      <c r="Q226" s="185">
        <f t="shared" si="74"/>
        <v>477.46118000000001</v>
      </c>
    </row>
    <row r="227" spans="2:17" s="18" customFormat="1" x14ac:dyDescent="0.3">
      <c r="B227" s="152" t="s">
        <v>182</v>
      </c>
      <c r="C227" s="20"/>
      <c r="D227" s="184">
        <f t="shared" si="61"/>
        <v>-6.9999999999999994E-5</v>
      </c>
      <c r="E227" s="184">
        <f t="shared" si="62"/>
        <v>-6.9999999999999994E-5</v>
      </c>
      <c r="F227" s="21">
        <f t="shared" ref="F227" si="101">F182*(1-$F$191)</f>
        <v>-6.9999999999999994E-5</v>
      </c>
      <c r="G227" s="184">
        <f t="shared" si="64"/>
        <v>-6.9999999999999994E-5</v>
      </c>
      <c r="H227" s="184">
        <f t="shared" si="65"/>
        <v>-6.9999999999999994E-5</v>
      </c>
      <c r="I227" s="184">
        <f t="shared" si="66"/>
        <v>-6.9999999999999994E-5</v>
      </c>
      <c r="J227" s="184">
        <f t="shared" si="67"/>
        <v>-6.9999999999999994E-5</v>
      </c>
      <c r="K227" s="184">
        <f t="shared" si="68"/>
        <v>-6.9999999999999994E-5</v>
      </c>
      <c r="L227" s="184">
        <f t="shared" si="69"/>
        <v>-6.9999999999999994E-5</v>
      </c>
      <c r="M227" s="184">
        <f t="shared" si="70"/>
        <v>-6.9999999999999994E-5</v>
      </c>
      <c r="N227" s="184">
        <f t="shared" si="71"/>
        <v>-6.9999999999999994E-5</v>
      </c>
      <c r="O227" s="184">
        <f t="shared" si="72"/>
        <v>-6.9999999999999994E-5</v>
      </c>
      <c r="P227" s="184">
        <f t="shared" si="73"/>
        <v>-6.9999999999999994E-5</v>
      </c>
      <c r="Q227" s="185">
        <f t="shared" si="74"/>
        <v>-6.9999999999999994E-5</v>
      </c>
    </row>
    <row r="228" spans="2:17" s="18" customFormat="1" x14ac:dyDescent="0.3">
      <c r="B228" s="152" t="s">
        <v>163</v>
      </c>
      <c r="C228" s="20"/>
      <c r="D228" s="184">
        <f t="shared" si="61"/>
        <v>0.85042999999999991</v>
      </c>
      <c r="E228" s="184">
        <f t="shared" si="62"/>
        <v>0.66413000000000011</v>
      </c>
      <c r="F228" s="21">
        <f t="shared" ref="F228" si="102">F183*(1-$F$191)</f>
        <v>0.51833000000000007</v>
      </c>
      <c r="G228" s="184">
        <f t="shared" si="64"/>
        <v>0.42518000000000006</v>
      </c>
      <c r="H228" s="184">
        <f t="shared" si="65"/>
        <v>0.41708000000000006</v>
      </c>
      <c r="I228" s="184">
        <f t="shared" si="66"/>
        <v>0.51833000000000007</v>
      </c>
      <c r="J228" s="184">
        <f t="shared" si="67"/>
        <v>0.67222999999999999</v>
      </c>
      <c r="K228" s="184">
        <f t="shared" si="68"/>
        <v>0.60338000000000003</v>
      </c>
      <c r="L228" s="184">
        <f t="shared" si="69"/>
        <v>0.60338000000000003</v>
      </c>
      <c r="M228" s="184">
        <f t="shared" si="70"/>
        <v>0.68842999999999999</v>
      </c>
      <c r="N228" s="184">
        <f t="shared" si="71"/>
        <v>0.55477999999999994</v>
      </c>
      <c r="O228" s="184">
        <f t="shared" si="72"/>
        <v>0.62363000000000002</v>
      </c>
      <c r="P228" s="184">
        <f t="shared" si="73"/>
        <v>0.61553000000000002</v>
      </c>
      <c r="Q228" s="185">
        <f t="shared" si="74"/>
        <v>0.63578000000000012</v>
      </c>
    </row>
    <row r="229" spans="2:17" s="18" customFormat="1" x14ac:dyDescent="0.3">
      <c r="B229" s="152" t="s">
        <v>164</v>
      </c>
      <c r="C229" s="20"/>
      <c r="D229" s="184">
        <f t="shared" si="61"/>
        <v>-6.9999999999999994E-5</v>
      </c>
      <c r="E229" s="184">
        <f t="shared" si="62"/>
        <v>-6.9999999999999994E-5</v>
      </c>
      <c r="F229" s="21">
        <f t="shared" ref="F229" si="103">F184*(1-$F$191)</f>
        <v>-6.9999999999999994E-5</v>
      </c>
      <c r="G229" s="184">
        <f t="shared" si="64"/>
        <v>-6.9999999999999994E-5</v>
      </c>
      <c r="H229" s="184">
        <f t="shared" si="65"/>
        <v>-6.9999999999999994E-5</v>
      </c>
      <c r="I229" s="184">
        <f t="shared" si="66"/>
        <v>-6.9999999999999994E-5</v>
      </c>
      <c r="J229" s="184">
        <f t="shared" si="67"/>
        <v>-6.9999999999999994E-5</v>
      </c>
      <c r="K229" s="184">
        <f t="shared" si="68"/>
        <v>-6.9999999999999994E-5</v>
      </c>
      <c r="L229" s="184">
        <f t="shared" si="69"/>
        <v>-6.9999999999999994E-5</v>
      </c>
      <c r="M229" s="184">
        <f t="shared" si="70"/>
        <v>-6.9999999999999994E-5</v>
      </c>
      <c r="N229" s="184">
        <f t="shared" si="71"/>
        <v>-6.9999999999999994E-5</v>
      </c>
      <c r="O229" s="184">
        <f t="shared" si="72"/>
        <v>-6.9999999999999994E-5</v>
      </c>
      <c r="P229" s="184">
        <f t="shared" si="73"/>
        <v>-6.9999999999999994E-5</v>
      </c>
      <c r="Q229" s="185">
        <f t="shared" si="74"/>
        <v>-6.9999999999999994E-5</v>
      </c>
    </row>
    <row r="230" spans="2:17" s="18" customFormat="1" x14ac:dyDescent="0.3">
      <c r="B230" s="152" t="s">
        <v>165</v>
      </c>
      <c r="C230" s="20"/>
      <c r="D230" s="184">
        <f t="shared" si="61"/>
        <v>-6.9999999999999994E-5</v>
      </c>
      <c r="E230" s="184">
        <f t="shared" si="62"/>
        <v>-6.9999999999999994E-5</v>
      </c>
      <c r="F230" s="21">
        <f t="shared" ref="F230" si="104">F185*(1-$F$191)</f>
        <v>-6.9999999999999994E-5</v>
      </c>
      <c r="G230" s="184">
        <f t="shared" si="64"/>
        <v>-6.9999999999999994E-5</v>
      </c>
      <c r="H230" s="184">
        <f t="shared" si="65"/>
        <v>-6.9999999999999994E-5</v>
      </c>
      <c r="I230" s="184">
        <f t="shared" si="66"/>
        <v>-6.9999999999999994E-5</v>
      </c>
      <c r="J230" s="184">
        <f t="shared" si="67"/>
        <v>-6.9999999999999994E-5</v>
      </c>
      <c r="K230" s="184">
        <f t="shared" si="68"/>
        <v>-6.9999999999999994E-5</v>
      </c>
      <c r="L230" s="184">
        <f t="shared" si="69"/>
        <v>-6.9999999999999994E-5</v>
      </c>
      <c r="M230" s="184">
        <f t="shared" si="70"/>
        <v>-6.9999999999999994E-5</v>
      </c>
      <c r="N230" s="184">
        <f t="shared" si="71"/>
        <v>-6.9999999999999994E-5</v>
      </c>
      <c r="O230" s="184">
        <f t="shared" si="72"/>
        <v>-6.9999999999999994E-5</v>
      </c>
      <c r="P230" s="184">
        <f t="shared" si="73"/>
        <v>-6.9999999999999994E-5</v>
      </c>
      <c r="Q230" s="185">
        <f t="shared" si="74"/>
        <v>-6.9999999999999994E-5</v>
      </c>
    </row>
    <row r="231" spans="2:17" s="18" customFormat="1" x14ac:dyDescent="0.3">
      <c r="B231" s="152" t="s">
        <v>166</v>
      </c>
      <c r="C231" s="20"/>
      <c r="D231" s="184">
        <f t="shared" si="61"/>
        <v>-6.9999999999999994E-5</v>
      </c>
      <c r="E231" s="184">
        <f t="shared" si="62"/>
        <v>-6.9999999999999994E-5</v>
      </c>
      <c r="F231" s="21">
        <f t="shared" ref="F231" si="105">F186*(1-$F$191)</f>
        <v>-6.9999999999999994E-5</v>
      </c>
      <c r="G231" s="184">
        <f t="shared" si="64"/>
        <v>-6.9999999999999994E-5</v>
      </c>
      <c r="H231" s="184">
        <f t="shared" si="65"/>
        <v>-6.9999999999999994E-5</v>
      </c>
      <c r="I231" s="184">
        <f t="shared" si="66"/>
        <v>-6.9999999999999994E-5</v>
      </c>
      <c r="J231" s="184">
        <f t="shared" si="67"/>
        <v>-6.9999999999999994E-5</v>
      </c>
      <c r="K231" s="184">
        <f t="shared" si="68"/>
        <v>-6.9999999999999994E-5</v>
      </c>
      <c r="L231" s="184">
        <f t="shared" si="69"/>
        <v>-6.9999999999999994E-5</v>
      </c>
      <c r="M231" s="184">
        <f t="shared" si="70"/>
        <v>-6.9999999999999994E-5</v>
      </c>
      <c r="N231" s="184">
        <f t="shared" si="71"/>
        <v>-6.9999999999999994E-5</v>
      </c>
      <c r="O231" s="184">
        <f t="shared" si="72"/>
        <v>-6.9999999999999994E-5</v>
      </c>
      <c r="P231" s="184">
        <f t="shared" si="73"/>
        <v>-6.9999999999999994E-5</v>
      </c>
      <c r="Q231" s="185">
        <f t="shared" si="74"/>
        <v>-6.9999999999999994E-5</v>
      </c>
    </row>
    <row r="232" spans="2:17" s="18" customFormat="1" x14ac:dyDescent="0.3">
      <c r="B232" s="162" t="s">
        <v>175</v>
      </c>
      <c r="C232" s="156" t="s">
        <v>167</v>
      </c>
      <c r="D232" s="177">
        <f>SUM(D196:D231)</f>
        <v>7408.1224800000009</v>
      </c>
      <c r="E232" s="177">
        <f t="shared" ref="E232:L232" si="106">SUM(E196:E231)</f>
        <v>7681.49748</v>
      </c>
      <c r="F232" s="177">
        <f t="shared" si="106"/>
        <v>7249.49748</v>
      </c>
      <c r="G232" s="177">
        <f t="shared" si="106"/>
        <v>7701.74748</v>
      </c>
      <c r="H232" s="177">
        <f t="shared" si="106"/>
        <v>8180.3224799999989</v>
      </c>
      <c r="I232" s="177">
        <f t="shared" si="106"/>
        <v>8183.0224799999987</v>
      </c>
      <c r="J232" s="177">
        <f t="shared" si="106"/>
        <v>8396.99748</v>
      </c>
      <c r="K232" s="177">
        <f t="shared" si="106"/>
        <v>8563.0474799999993</v>
      </c>
      <c r="L232" s="177">
        <f t="shared" si="106"/>
        <v>8313.9724799999985</v>
      </c>
      <c r="M232" s="177">
        <f t="shared" ref="M232:Q232" si="107">SUM(M196:M231)</f>
        <v>8677.1224800000018</v>
      </c>
      <c r="N232" s="177">
        <f t="shared" si="107"/>
        <v>9254.24748</v>
      </c>
      <c r="O232" s="177">
        <f t="shared" si="107"/>
        <v>8666.99748</v>
      </c>
      <c r="P232" s="177">
        <f t="shared" si="107"/>
        <v>8504.9974799999982</v>
      </c>
      <c r="Q232" s="178">
        <f t="shared" si="107"/>
        <v>8602.8724799999982</v>
      </c>
    </row>
    <row r="233" spans="2:17" s="60" customFormat="1" x14ac:dyDescent="0.3">
      <c r="B233" s="375"/>
      <c r="C233" s="376"/>
      <c r="D233" s="376"/>
      <c r="E233" s="376"/>
      <c r="F233" s="83"/>
      <c r="G233" s="83"/>
      <c r="H233" s="83"/>
      <c r="I233" s="83"/>
      <c r="J233" s="83"/>
      <c r="K233" s="83"/>
      <c r="L233" s="83"/>
      <c r="M233" s="83"/>
      <c r="N233" s="83"/>
      <c r="O233" s="75"/>
    </row>
    <row r="234" spans="2:17" x14ac:dyDescent="0.3">
      <c r="B234" s="34"/>
      <c r="C234" s="34"/>
      <c r="D234" s="34"/>
      <c r="E234" s="34"/>
      <c r="F234" s="34"/>
      <c r="G234" s="34"/>
      <c r="H234" s="34"/>
      <c r="I234" s="34"/>
      <c r="J234" s="34"/>
      <c r="K234" s="34"/>
      <c r="L234" s="34"/>
      <c r="M234" s="34"/>
      <c r="N234" s="34"/>
      <c r="O234" s="11"/>
    </row>
    <row r="235" spans="2:17" s="18" customFormat="1" x14ac:dyDescent="0.3">
      <c r="B235" s="15" t="s">
        <v>101</v>
      </c>
      <c r="C235" s="16" t="s">
        <v>86</v>
      </c>
      <c r="D235" s="16">
        <v>2005</v>
      </c>
      <c r="E235" s="16">
        <v>2006</v>
      </c>
      <c r="F235" s="16">
        <v>2007</v>
      </c>
      <c r="G235" s="16">
        <v>2008</v>
      </c>
      <c r="H235" s="16">
        <v>2009</v>
      </c>
      <c r="I235" s="16">
        <v>2010</v>
      </c>
      <c r="J235" s="16">
        <v>2011</v>
      </c>
      <c r="K235" s="16">
        <v>2012</v>
      </c>
      <c r="L235" s="16">
        <v>2013</v>
      </c>
      <c r="M235" s="16">
        <v>2014</v>
      </c>
      <c r="N235" s="16">
        <v>2015</v>
      </c>
      <c r="O235" s="16">
        <v>2016</v>
      </c>
      <c r="P235" s="16">
        <v>2017</v>
      </c>
      <c r="Q235" s="17">
        <v>2018</v>
      </c>
    </row>
    <row r="236" spans="2:17" s="67" customFormat="1" x14ac:dyDescent="0.3">
      <c r="B236" s="154" t="s">
        <v>24</v>
      </c>
      <c r="C236" s="27"/>
      <c r="D236" s="183"/>
      <c r="E236" s="183"/>
      <c r="F236" s="183"/>
      <c r="G236" s="183"/>
      <c r="H236" s="183"/>
      <c r="I236" s="183"/>
      <c r="J236" s="183"/>
      <c r="K236" s="183"/>
      <c r="L236" s="68"/>
      <c r="M236" s="68"/>
      <c r="N236" s="183"/>
      <c r="O236" s="199"/>
      <c r="Q236" s="420"/>
    </row>
    <row r="237" spans="2:17" s="18" customFormat="1" x14ac:dyDescent="0.3">
      <c r="B237" s="152" t="s">
        <v>132</v>
      </c>
      <c r="C237" s="20"/>
      <c r="D237" s="184">
        <f t="shared" ref="D237:M237" si="108">D196*21</f>
        <v>-1.47E-3</v>
      </c>
      <c r="E237" s="184">
        <f t="shared" si="108"/>
        <v>-1.47E-3</v>
      </c>
      <c r="F237" s="184">
        <f t="shared" si="108"/>
        <v>-1.47E-3</v>
      </c>
      <c r="G237" s="184">
        <f t="shared" si="108"/>
        <v>-1.47E-3</v>
      </c>
      <c r="H237" s="184">
        <f t="shared" si="108"/>
        <v>-1.47E-3</v>
      </c>
      <c r="I237" s="184">
        <f t="shared" si="108"/>
        <v>-1.47E-3</v>
      </c>
      <c r="J237" s="184">
        <f t="shared" si="108"/>
        <v>-1.47E-3</v>
      </c>
      <c r="K237" s="184">
        <f t="shared" si="108"/>
        <v>-1.47E-3</v>
      </c>
      <c r="L237" s="184">
        <f t="shared" si="108"/>
        <v>-1.47E-3</v>
      </c>
      <c r="M237" s="184">
        <f t="shared" si="108"/>
        <v>-1.47E-3</v>
      </c>
      <c r="N237" s="184">
        <f t="shared" ref="N237:Q237" si="109">N196*21</f>
        <v>-1.47E-3</v>
      </c>
      <c r="O237" s="184">
        <f t="shared" si="109"/>
        <v>-1.47E-3</v>
      </c>
      <c r="P237" s="184">
        <f t="shared" si="109"/>
        <v>-1.47E-3</v>
      </c>
      <c r="Q237" s="185">
        <f t="shared" si="109"/>
        <v>-1.47E-3</v>
      </c>
    </row>
    <row r="238" spans="2:17" s="18" customFormat="1" x14ac:dyDescent="0.3">
      <c r="B238" s="152" t="s">
        <v>133</v>
      </c>
      <c r="C238" s="20"/>
      <c r="D238" s="21">
        <f t="shared" ref="D238:L238" si="110">D197*21</f>
        <v>1275.9257175</v>
      </c>
      <c r="E238" s="21">
        <f t="shared" si="110"/>
        <v>1896.0465300000001</v>
      </c>
      <c r="F238" s="21">
        <f t="shared" si="110"/>
        <v>1832.7551550000001</v>
      </c>
      <c r="G238" s="21">
        <f t="shared" si="110"/>
        <v>2399.0109674999999</v>
      </c>
      <c r="H238" s="21">
        <f t="shared" si="110"/>
        <v>2917.4615925000003</v>
      </c>
      <c r="I238" s="21">
        <f t="shared" si="110"/>
        <v>3076.3633425000007</v>
      </c>
      <c r="J238" s="21">
        <f t="shared" si="110"/>
        <v>3331.5487800000001</v>
      </c>
      <c r="K238" s="21">
        <f t="shared" si="110"/>
        <v>3369.2542800000001</v>
      </c>
      <c r="L238" s="21">
        <f t="shared" si="110"/>
        <v>3973.8889050000002</v>
      </c>
      <c r="M238" s="21">
        <f t="shared" ref="M238:Q238" si="111">M197*21</f>
        <v>4202.4607800000003</v>
      </c>
      <c r="N238" s="21">
        <f t="shared" si="111"/>
        <v>4964.7922799999997</v>
      </c>
      <c r="O238" s="184">
        <f t="shared" si="111"/>
        <v>5471.54853</v>
      </c>
      <c r="P238" s="184">
        <f t="shared" si="111"/>
        <v>5471.54853</v>
      </c>
      <c r="Q238" s="185">
        <f t="shared" si="111"/>
        <v>5996.0235299999995</v>
      </c>
    </row>
    <row r="239" spans="2:17" s="18" customFormat="1" x14ac:dyDescent="0.3">
      <c r="B239" s="152" t="s">
        <v>134</v>
      </c>
      <c r="C239" s="20"/>
      <c r="D239" s="21">
        <f t="shared" ref="D239:L239" si="112">D198*21</f>
        <v>17.859029999999997</v>
      </c>
      <c r="E239" s="21">
        <f t="shared" si="112"/>
        <v>13.946730000000002</v>
      </c>
      <c r="F239" s="21">
        <f t="shared" si="112"/>
        <v>10.884930000000001</v>
      </c>
      <c r="G239" s="21">
        <f t="shared" si="112"/>
        <v>8.9287800000000015</v>
      </c>
      <c r="H239" s="21">
        <f t="shared" si="112"/>
        <v>8.7586800000000018</v>
      </c>
      <c r="I239" s="21">
        <f t="shared" si="112"/>
        <v>10.884930000000001</v>
      </c>
      <c r="J239" s="21">
        <f t="shared" si="112"/>
        <v>14.11683</v>
      </c>
      <c r="K239" s="21">
        <f t="shared" si="112"/>
        <v>12.67098</v>
      </c>
      <c r="L239" s="21">
        <f t="shared" si="112"/>
        <v>12.67098</v>
      </c>
      <c r="M239" s="21">
        <f t="shared" ref="M239:Q239" si="113">M198*21</f>
        <v>14.45703</v>
      </c>
      <c r="N239" s="21">
        <f t="shared" si="113"/>
        <v>11.650379999999998</v>
      </c>
      <c r="O239" s="184">
        <f t="shared" si="113"/>
        <v>13.09623</v>
      </c>
      <c r="P239" s="184">
        <f t="shared" si="113"/>
        <v>12.926130000000001</v>
      </c>
      <c r="Q239" s="185">
        <f t="shared" si="113"/>
        <v>13.351380000000002</v>
      </c>
    </row>
    <row r="240" spans="2:17" s="18" customFormat="1" x14ac:dyDescent="0.3">
      <c r="B240" s="152" t="s">
        <v>135</v>
      </c>
      <c r="C240" s="20"/>
      <c r="D240" s="21">
        <f t="shared" ref="D240:L240" si="114">D199*21</f>
        <v>29.766030000000001</v>
      </c>
      <c r="E240" s="21">
        <f t="shared" si="114"/>
        <v>23.245529999999999</v>
      </c>
      <c r="F240" s="21">
        <f t="shared" si="114"/>
        <v>18.142530000000001</v>
      </c>
      <c r="G240" s="21">
        <f t="shared" si="114"/>
        <v>14.882280000000002</v>
      </c>
      <c r="H240" s="21">
        <f t="shared" si="114"/>
        <v>14.59878</v>
      </c>
      <c r="I240" s="21">
        <f t="shared" si="114"/>
        <v>18.142530000000001</v>
      </c>
      <c r="J240" s="21">
        <f t="shared" si="114"/>
        <v>23.529030000000002</v>
      </c>
      <c r="K240" s="21">
        <f t="shared" si="114"/>
        <v>21.119279999999996</v>
      </c>
      <c r="L240" s="21">
        <f t="shared" si="114"/>
        <v>21.119279999999996</v>
      </c>
      <c r="M240" s="21">
        <f t="shared" ref="M240:Q240" si="115">M199*21</f>
        <v>24.096030000000003</v>
      </c>
      <c r="N240" s="21">
        <f t="shared" si="115"/>
        <v>19.418279999999999</v>
      </c>
      <c r="O240" s="184">
        <f t="shared" si="115"/>
        <v>21.828030000000002</v>
      </c>
      <c r="P240" s="184">
        <f t="shared" si="115"/>
        <v>21.544530000000002</v>
      </c>
      <c r="Q240" s="185">
        <f t="shared" si="115"/>
        <v>22.25328</v>
      </c>
    </row>
    <row r="241" spans="2:17" s="18" customFormat="1" x14ac:dyDescent="0.3">
      <c r="B241" s="152" t="s">
        <v>136</v>
      </c>
      <c r="C241" s="20"/>
      <c r="D241" s="184">
        <f t="shared" ref="D241:K241" si="116">D200*21</f>
        <v>-1.47E-3</v>
      </c>
      <c r="E241" s="184">
        <f t="shared" si="116"/>
        <v>-1.47E-3</v>
      </c>
      <c r="F241" s="184">
        <f t="shared" si="116"/>
        <v>-1.47E-3</v>
      </c>
      <c r="G241" s="184">
        <f t="shared" si="116"/>
        <v>-1.47E-3</v>
      </c>
      <c r="H241" s="184">
        <f t="shared" si="116"/>
        <v>-1.47E-3</v>
      </c>
      <c r="I241" s="184">
        <f t="shared" si="116"/>
        <v>-1.47E-3</v>
      </c>
      <c r="J241" s="184">
        <f t="shared" si="116"/>
        <v>-1.47E-3</v>
      </c>
      <c r="K241" s="184">
        <f t="shared" si="116"/>
        <v>-1.47E-3</v>
      </c>
      <c r="L241" s="184">
        <f t="shared" ref="L241:M241" si="117">L200*21</f>
        <v>-1.47E-3</v>
      </c>
      <c r="M241" s="184">
        <f t="shared" si="117"/>
        <v>-1.47E-3</v>
      </c>
      <c r="N241" s="184">
        <f t="shared" ref="N241:Q241" si="118">N200*21</f>
        <v>-1.47E-3</v>
      </c>
      <c r="O241" s="184">
        <f t="shared" si="118"/>
        <v>-1.47E-3</v>
      </c>
      <c r="P241" s="184">
        <f t="shared" si="118"/>
        <v>-1.47E-3</v>
      </c>
      <c r="Q241" s="185">
        <f t="shared" si="118"/>
        <v>-1.47E-3</v>
      </c>
    </row>
    <row r="242" spans="2:17" s="18" customFormat="1" x14ac:dyDescent="0.3">
      <c r="B242" s="152" t="s">
        <v>137</v>
      </c>
      <c r="C242" s="20"/>
      <c r="D242" s="184">
        <f t="shared" ref="D242:K242" si="119">D201*21</f>
        <v>-1.47E-3</v>
      </c>
      <c r="E242" s="184">
        <f t="shared" si="119"/>
        <v>-1.47E-3</v>
      </c>
      <c r="F242" s="184">
        <f t="shared" si="119"/>
        <v>-1.47E-3</v>
      </c>
      <c r="G242" s="184">
        <f t="shared" si="119"/>
        <v>-1.47E-3</v>
      </c>
      <c r="H242" s="184">
        <f t="shared" si="119"/>
        <v>-1.47E-3</v>
      </c>
      <c r="I242" s="184">
        <f t="shared" si="119"/>
        <v>-1.47E-3</v>
      </c>
      <c r="J242" s="184">
        <f t="shared" si="119"/>
        <v>-1.47E-3</v>
      </c>
      <c r="K242" s="184">
        <f t="shared" si="119"/>
        <v>-1.47E-3</v>
      </c>
      <c r="L242" s="184">
        <f t="shared" ref="L242:M242" si="120">L201*21</f>
        <v>-1.47E-3</v>
      </c>
      <c r="M242" s="184">
        <f t="shared" si="120"/>
        <v>-1.47E-3</v>
      </c>
      <c r="N242" s="184">
        <f t="shared" ref="N242:Q242" si="121">N201*21</f>
        <v>-1.47E-3</v>
      </c>
      <c r="O242" s="184">
        <f t="shared" si="121"/>
        <v>-1.47E-3</v>
      </c>
      <c r="P242" s="184">
        <f t="shared" si="121"/>
        <v>-1.47E-3</v>
      </c>
      <c r="Q242" s="185">
        <f t="shared" si="121"/>
        <v>-1.47E-3</v>
      </c>
    </row>
    <row r="243" spans="2:17" s="18" customFormat="1" x14ac:dyDescent="0.3">
      <c r="B243" s="152" t="s">
        <v>138</v>
      </c>
      <c r="C243" s="20"/>
      <c r="D243" s="184">
        <f t="shared" ref="D243:K243" si="122">D202*21</f>
        <v>-1.47E-3</v>
      </c>
      <c r="E243" s="184">
        <f t="shared" si="122"/>
        <v>-1.47E-3</v>
      </c>
      <c r="F243" s="184">
        <f t="shared" si="122"/>
        <v>-1.47E-3</v>
      </c>
      <c r="G243" s="184">
        <f t="shared" si="122"/>
        <v>-1.47E-3</v>
      </c>
      <c r="H243" s="184">
        <f t="shared" si="122"/>
        <v>-1.47E-3</v>
      </c>
      <c r="I243" s="184">
        <f t="shared" si="122"/>
        <v>-1.47E-3</v>
      </c>
      <c r="J243" s="184">
        <f t="shared" si="122"/>
        <v>-1.47E-3</v>
      </c>
      <c r="K243" s="184">
        <f t="shared" si="122"/>
        <v>-1.47E-3</v>
      </c>
      <c r="L243" s="184">
        <f t="shared" ref="L243:M243" si="123">L202*21</f>
        <v>-1.47E-3</v>
      </c>
      <c r="M243" s="184">
        <f t="shared" si="123"/>
        <v>-1.47E-3</v>
      </c>
      <c r="N243" s="184">
        <f t="shared" ref="N243:Q243" si="124">N202*21</f>
        <v>-1.47E-3</v>
      </c>
      <c r="O243" s="184">
        <f t="shared" si="124"/>
        <v>-1.47E-3</v>
      </c>
      <c r="P243" s="184">
        <f t="shared" si="124"/>
        <v>-1.47E-3</v>
      </c>
      <c r="Q243" s="185">
        <f t="shared" si="124"/>
        <v>-1.47E-3</v>
      </c>
    </row>
    <row r="244" spans="2:17" s="18" customFormat="1" x14ac:dyDescent="0.3">
      <c r="B244" s="152" t="s">
        <v>139</v>
      </c>
      <c r="C244" s="20"/>
      <c r="D244" s="184">
        <f t="shared" ref="D244:K244" si="125">D203*21</f>
        <v>-1.47E-3</v>
      </c>
      <c r="E244" s="184">
        <f t="shared" si="125"/>
        <v>-1.47E-3</v>
      </c>
      <c r="F244" s="184">
        <f t="shared" si="125"/>
        <v>-1.47E-3</v>
      </c>
      <c r="G244" s="184">
        <f t="shared" si="125"/>
        <v>-1.47E-3</v>
      </c>
      <c r="H244" s="184">
        <f t="shared" si="125"/>
        <v>-1.47E-3</v>
      </c>
      <c r="I244" s="184">
        <f t="shared" si="125"/>
        <v>-1.47E-3</v>
      </c>
      <c r="J244" s="184">
        <f t="shared" si="125"/>
        <v>-1.47E-3</v>
      </c>
      <c r="K244" s="184">
        <f t="shared" si="125"/>
        <v>-1.47E-3</v>
      </c>
      <c r="L244" s="184">
        <f t="shared" ref="L244:M244" si="126">L203*21</f>
        <v>-1.47E-3</v>
      </c>
      <c r="M244" s="184">
        <f t="shared" si="126"/>
        <v>-1.47E-3</v>
      </c>
      <c r="N244" s="184">
        <f t="shared" ref="N244:Q244" si="127">N203*21</f>
        <v>-1.47E-3</v>
      </c>
      <c r="O244" s="184">
        <f t="shared" si="127"/>
        <v>-1.47E-3</v>
      </c>
      <c r="P244" s="184">
        <f t="shared" si="127"/>
        <v>-1.47E-3</v>
      </c>
      <c r="Q244" s="185">
        <f t="shared" si="127"/>
        <v>-1.47E-3</v>
      </c>
    </row>
    <row r="245" spans="2:17" s="18" customFormat="1" x14ac:dyDescent="0.3">
      <c r="B245" s="152" t="s">
        <v>140</v>
      </c>
      <c r="C245" s="20"/>
      <c r="D245" s="184">
        <f t="shared" ref="D245:K245" si="128">D204*21</f>
        <v>-1.47E-3</v>
      </c>
      <c r="E245" s="184">
        <f t="shared" si="128"/>
        <v>-1.47E-3</v>
      </c>
      <c r="F245" s="184">
        <f t="shared" si="128"/>
        <v>-1.47E-3</v>
      </c>
      <c r="G245" s="184">
        <f t="shared" si="128"/>
        <v>-1.47E-3</v>
      </c>
      <c r="H245" s="184">
        <f t="shared" si="128"/>
        <v>-1.47E-3</v>
      </c>
      <c r="I245" s="184">
        <f t="shared" si="128"/>
        <v>-1.47E-3</v>
      </c>
      <c r="J245" s="184">
        <f t="shared" si="128"/>
        <v>-1.47E-3</v>
      </c>
      <c r="K245" s="184">
        <f t="shared" si="128"/>
        <v>-1.47E-3</v>
      </c>
      <c r="L245" s="184">
        <f t="shared" ref="L245:M245" si="129">L204*21</f>
        <v>-1.47E-3</v>
      </c>
      <c r="M245" s="184">
        <f t="shared" si="129"/>
        <v>-1.47E-3</v>
      </c>
      <c r="N245" s="184">
        <f t="shared" ref="N245:Q245" si="130">N204*21</f>
        <v>-1.47E-3</v>
      </c>
      <c r="O245" s="184">
        <f t="shared" si="130"/>
        <v>-1.47E-3</v>
      </c>
      <c r="P245" s="184">
        <f t="shared" si="130"/>
        <v>-1.47E-3</v>
      </c>
      <c r="Q245" s="185">
        <f t="shared" si="130"/>
        <v>-1.47E-3</v>
      </c>
    </row>
    <row r="246" spans="2:17" s="18" customFormat="1" x14ac:dyDescent="0.3">
      <c r="B246" s="152" t="s">
        <v>141</v>
      </c>
      <c r="C246" s="20"/>
      <c r="D246" s="184">
        <f t="shared" ref="D246:K246" si="131">D205*21</f>
        <v>-1.47E-3</v>
      </c>
      <c r="E246" s="184">
        <f t="shared" si="131"/>
        <v>-1.47E-3</v>
      </c>
      <c r="F246" s="184">
        <f t="shared" si="131"/>
        <v>-1.47E-3</v>
      </c>
      <c r="G246" s="184">
        <f t="shared" si="131"/>
        <v>-1.47E-3</v>
      </c>
      <c r="H246" s="184">
        <f t="shared" si="131"/>
        <v>-1.47E-3</v>
      </c>
      <c r="I246" s="184">
        <f t="shared" si="131"/>
        <v>-1.47E-3</v>
      </c>
      <c r="J246" s="184">
        <f t="shared" si="131"/>
        <v>-1.47E-3</v>
      </c>
      <c r="K246" s="184">
        <f t="shared" si="131"/>
        <v>-1.47E-3</v>
      </c>
      <c r="L246" s="184">
        <f t="shared" ref="L246:M246" si="132">L205*21</f>
        <v>-1.47E-3</v>
      </c>
      <c r="M246" s="184">
        <f t="shared" si="132"/>
        <v>-1.47E-3</v>
      </c>
      <c r="N246" s="184">
        <f t="shared" ref="N246:Q246" si="133">N205*21</f>
        <v>-1.47E-3</v>
      </c>
      <c r="O246" s="184">
        <f t="shared" si="133"/>
        <v>-1.47E-3</v>
      </c>
      <c r="P246" s="184">
        <f t="shared" si="133"/>
        <v>-1.47E-3</v>
      </c>
      <c r="Q246" s="185">
        <f t="shared" si="133"/>
        <v>-1.47E-3</v>
      </c>
    </row>
    <row r="247" spans="2:17" s="18" customFormat="1" x14ac:dyDescent="0.3">
      <c r="B247" s="152" t="s">
        <v>142</v>
      </c>
      <c r="C247" s="20"/>
      <c r="D247" s="184">
        <f t="shared" ref="D247:K247" si="134">D206*21</f>
        <v>-1.47E-3</v>
      </c>
      <c r="E247" s="184">
        <f t="shared" si="134"/>
        <v>-1.47E-3</v>
      </c>
      <c r="F247" s="184">
        <f t="shared" si="134"/>
        <v>-1.47E-3</v>
      </c>
      <c r="G247" s="184">
        <f t="shared" si="134"/>
        <v>-1.47E-3</v>
      </c>
      <c r="H247" s="184">
        <f t="shared" si="134"/>
        <v>-1.47E-3</v>
      </c>
      <c r="I247" s="184">
        <f t="shared" si="134"/>
        <v>-1.47E-3</v>
      </c>
      <c r="J247" s="184">
        <f t="shared" si="134"/>
        <v>-1.47E-3</v>
      </c>
      <c r="K247" s="184">
        <f t="shared" si="134"/>
        <v>-1.47E-3</v>
      </c>
      <c r="L247" s="184">
        <f t="shared" ref="L247:M247" si="135">L206*21</f>
        <v>-1.47E-3</v>
      </c>
      <c r="M247" s="184">
        <f t="shared" si="135"/>
        <v>-1.47E-3</v>
      </c>
      <c r="N247" s="184">
        <f t="shared" ref="N247:Q247" si="136">N206*21</f>
        <v>-1.47E-3</v>
      </c>
      <c r="O247" s="184">
        <f t="shared" si="136"/>
        <v>-1.47E-3</v>
      </c>
      <c r="P247" s="184">
        <f t="shared" si="136"/>
        <v>-1.47E-3</v>
      </c>
      <c r="Q247" s="185">
        <f t="shared" si="136"/>
        <v>-1.47E-3</v>
      </c>
    </row>
    <row r="248" spans="2:17" s="18" customFormat="1" x14ac:dyDescent="0.3">
      <c r="B248" s="152" t="s">
        <v>143</v>
      </c>
      <c r="C248" s="20"/>
      <c r="D248" s="184">
        <f t="shared" ref="D248:K248" si="137">D207*21</f>
        <v>-1.47E-3</v>
      </c>
      <c r="E248" s="184">
        <f t="shared" si="137"/>
        <v>-1.47E-3</v>
      </c>
      <c r="F248" s="184">
        <f t="shared" si="137"/>
        <v>-1.47E-3</v>
      </c>
      <c r="G248" s="184">
        <f t="shared" si="137"/>
        <v>-1.47E-3</v>
      </c>
      <c r="H248" s="184">
        <f t="shared" si="137"/>
        <v>-1.47E-3</v>
      </c>
      <c r="I248" s="184">
        <f t="shared" si="137"/>
        <v>-1.47E-3</v>
      </c>
      <c r="J248" s="184">
        <f t="shared" si="137"/>
        <v>-1.47E-3</v>
      </c>
      <c r="K248" s="184">
        <f t="shared" si="137"/>
        <v>-1.47E-3</v>
      </c>
      <c r="L248" s="184">
        <f t="shared" ref="L248:M248" si="138">L207*21</f>
        <v>-1.47E-3</v>
      </c>
      <c r="M248" s="184">
        <f t="shared" si="138"/>
        <v>-1.47E-3</v>
      </c>
      <c r="N248" s="184">
        <f t="shared" ref="N248:Q248" si="139">N207*21</f>
        <v>-1.47E-3</v>
      </c>
      <c r="O248" s="184">
        <f t="shared" si="139"/>
        <v>-1.47E-3</v>
      </c>
      <c r="P248" s="184">
        <f t="shared" si="139"/>
        <v>-1.47E-3</v>
      </c>
      <c r="Q248" s="185">
        <f t="shared" si="139"/>
        <v>-1.47E-3</v>
      </c>
    </row>
    <row r="249" spans="2:17" s="18" customFormat="1" x14ac:dyDescent="0.3">
      <c r="B249" s="152" t="s">
        <v>144</v>
      </c>
      <c r="C249" s="20"/>
      <c r="D249" s="184">
        <f t="shared" ref="D249:K249" si="140">D208*21</f>
        <v>-1.47E-3</v>
      </c>
      <c r="E249" s="184">
        <f t="shared" si="140"/>
        <v>-1.47E-3</v>
      </c>
      <c r="F249" s="184">
        <f t="shared" si="140"/>
        <v>-1.47E-3</v>
      </c>
      <c r="G249" s="184">
        <f t="shared" si="140"/>
        <v>-1.47E-3</v>
      </c>
      <c r="H249" s="184">
        <f t="shared" si="140"/>
        <v>-1.47E-3</v>
      </c>
      <c r="I249" s="184">
        <f t="shared" si="140"/>
        <v>-1.47E-3</v>
      </c>
      <c r="J249" s="184">
        <f t="shared" si="140"/>
        <v>-1.47E-3</v>
      </c>
      <c r="K249" s="184">
        <f t="shared" si="140"/>
        <v>-1.47E-3</v>
      </c>
      <c r="L249" s="184">
        <f t="shared" ref="L249:M249" si="141">L208*21</f>
        <v>-1.47E-3</v>
      </c>
      <c r="M249" s="184">
        <f t="shared" si="141"/>
        <v>-1.47E-3</v>
      </c>
      <c r="N249" s="184">
        <f t="shared" ref="N249:Q249" si="142">N208*21</f>
        <v>-1.47E-3</v>
      </c>
      <c r="O249" s="184">
        <f t="shared" si="142"/>
        <v>-1.47E-3</v>
      </c>
      <c r="P249" s="184">
        <f t="shared" si="142"/>
        <v>-1.47E-3</v>
      </c>
      <c r="Q249" s="185">
        <f t="shared" si="142"/>
        <v>-1.47E-3</v>
      </c>
    </row>
    <row r="250" spans="2:17" s="18" customFormat="1" x14ac:dyDescent="0.3">
      <c r="B250" s="152" t="s">
        <v>145</v>
      </c>
      <c r="C250" s="20"/>
      <c r="D250" s="184">
        <f t="shared" ref="D250:K250" si="143">D209*21</f>
        <v>-1.47E-3</v>
      </c>
      <c r="E250" s="184">
        <f t="shared" si="143"/>
        <v>-1.47E-3</v>
      </c>
      <c r="F250" s="184">
        <f t="shared" si="143"/>
        <v>-1.47E-3</v>
      </c>
      <c r="G250" s="184">
        <f t="shared" si="143"/>
        <v>-1.47E-3</v>
      </c>
      <c r="H250" s="184">
        <f t="shared" si="143"/>
        <v>-1.47E-3</v>
      </c>
      <c r="I250" s="184">
        <f t="shared" si="143"/>
        <v>-1.47E-3</v>
      </c>
      <c r="J250" s="184">
        <f t="shared" si="143"/>
        <v>-1.47E-3</v>
      </c>
      <c r="K250" s="184">
        <f t="shared" si="143"/>
        <v>-1.47E-3</v>
      </c>
      <c r="L250" s="184">
        <f t="shared" ref="L250:M250" si="144">L209*21</f>
        <v>-1.47E-3</v>
      </c>
      <c r="M250" s="184">
        <f t="shared" si="144"/>
        <v>-1.47E-3</v>
      </c>
      <c r="N250" s="184">
        <f t="shared" ref="N250:Q250" si="145">N209*21</f>
        <v>-1.47E-3</v>
      </c>
      <c r="O250" s="184">
        <f t="shared" si="145"/>
        <v>-1.47E-3</v>
      </c>
      <c r="P250" s="184">
        <f t="shared" si="145"/>
        <v>-1.47E-3</v>
      </c>
      <c r="Q250" s="185">
        <f t="shared" si="145"/>
        <v>-1.47E-3</v>
      </c>
    </row>
    <row r="251" spans="2:17" s="18" customFormat="1" x14ac:dyDescent="0.3">
      <c r="B251" s="152" t="s">
        <v>146</v>
      </c>
      <c r="C251" s="20"/>
      <c r="D251" s="184">
        <f t="shared" ref="D251:K251" si="146">D210*21</f>
        <v>-1.47E-3</v>
      </c>
      <c r="E251" s="184">
        <f t="shared" si="146"/>
        <v>-1.47E-3</v>
      </c>
      <c r="F251" s="184">
        <f t="shared" si="146"/>
        <v>-1.47E-3</v>
      </c>
      <c r="G251" s="184">
        <f t="shared" si="146"/>
        <v>-1.47E-3</v>
      </c>
      <c r="H251" s="184">
        <f t="shared" si="146"/>
        <v>-1.47E-3</v>
      </c>
      <c r="I251" s="184">
        <f t="shared" si="146"/>
        <v>-1.47E-3</v>
      </c>
      <c r="J251" s="184">
        <f t="shared" si="146"/>
        <v>-1.47E-3</v>
      </c>
      <c r="K251" s="184">
        <f t="shared" si="146"/>
        <v>-1.47E-3</v>
      </c>
      <c r="L251" s="184">
        <f t="shared" ref="L251:M251" si="147">L210*21</f>
        <v>-1.47E-3</v>
      </c>
      <c r="M251" s="184">
        <f t="shared" si="147"/>
        <v>-1.47E-3</v>
      </c>
      <c r="N251" s="184">
        <f t="shared" ref="N251:Q251" si="148">N210*21</f>
        <v>-1.47E-3</v>
      </c>
      <c r="O251" s="184">
        <f t="shared" si="148"/>
        <v>-1.47E-3</v>
      </c>
      <c r="P251" s="184">
        <f t="shared" si="148"/>
        <v>-1.47E-3</v>
      </c>
      <c r="Q251" s="185">
        <f t="shared" si="148"/>
        <v>-1.47E-3</v>
      </c>
    </row>
    <row r="252" spans="2:17" s="18" customFormat="1" x14ac:dyDescent="0.3">
      <c r="B252" s="152" t="s">
        <v>147</v>
      </c>
      <c r="C252" s="20"/>
      <c r="D252" s="184">
        <f t="shared" ref="D252:K252" si="149">D211*21</f>
        <v>-1.47E-3</v>
      </c>
      <c r="E252" s="184">
        <f t="shared" si="149"/>
        <v>-1.47E-3</v>
      </c>
      <c r="F252" s="184">
        <f t="shared" si="149"/>
        <v>-1.47E-3</v>
      </c>
      <c r="G252" s="184">
        <f t="shared" si="149"/>
        <v>-1.47E-3</v>
      </c>
      <c r="H252" s="184">
        <f t="shared" si="149"/>
        <v>-1.47E-3</v>
      </c>
      <c r="I252" s="184">
        <f t="shared" si="149"/>
        <v>-1.47E-3</v>
      </c>
      <c r="J252" s="184">
        <f t="shared" si="149"/>
        <v>-1.47E-3</v>
      </c>
      <c r="K252" s="184">
        <f t="shared" si="149"/>
        <v>-1.47E-3</v>
      </c>
      <c r="L252" s="184">
        <f t="shared" ref="L252:M252" si="150">L211*21</f>
        <v>-1.47E-3</v>
      </c>
      <c r="M252" s="184">
        <f t="shared" si="150"/>
        <v>-1.47E-3</v>
      </c>
      <c r="N252" s="184">
        <f t="shared" ref="N252:Q252" si="151">N211*21</f>
        <v>-1.47E-3</v>
      </c>
      <c r="O252" s="184">
        <f t="shared" si="151"/>
        <v>-1.47E-3</v>
      </c>
      <c r="P252" s="184">
        <f t="shared" si="151"/>
        <v>-1.47E-3</v>
      </c>
      <c r="Q252" s="185">
        <f t="shared" si="151"/>
        <v>-1.47E-3</v>
      </c>
    </row>
    <row r="253" spans="2:17" s="18" customFormat="1" x14ac:dyDescent="0.3">
      <c r="B253" s="152" t="s">
        <v>148</v>
      </c>
      <c r="C253" s="20"/>
      <c r="D253" s="21">
        <f t="shared" ref="D253:L253" si="152">D212*21</f>
        <v>111617.49227999999</v>
      </c>
      <c r="E253" s="21">
        <f t="shared" si="152"/>
        <v>115434.11103</v>
      </c>
      <c r="F253" s="21">
        <f t="shared" si="152"/>
        <v>110671.31103</v>
      </c>
      <c r="G253" s="21">
        <f t="shared" si="152"/>
        <v>118231.54727999998</v>
      </c>
      <c r="H253" s="21">
        <f t="shared" si="152"/>
        <v>124540.83977999999</v>
      </c>
      <c r="I253" s="21">
        <f t="shared" si="152"/>
        <v>122304.02477999998</v>
      </c>
      <c r="J253" s="21">
        <f t="shared" si="152"/>
        <v>124283.56352999998</v>
      </c>
      <c r="K253" s="21">
        <f t="shared" si="152"/>
        <v>129229.92977999999</v>
      </c>
      <c r="L253" s="21">
        <f t="shared" si="152"/>
        <v>122404.66727999999</v>
      </c>
      <c r="M253" s="21">
        <f t="shared" ref="M253:Q253" si="153">M212*21</f>
        <v>129104.48103</v>
      </c>
      <c r="N253" s="21">
        <f t="shared" si="153"/>
        <v>140019.23103</v>
      </c>
      <c r="O253" s="184">
        <f t="shared" si="153"/>
        <v>129950.01977999999</v>
      </c>
      <c r="P253" s="184">
        <f t="shared" si="153"/>
        <v>125965.42727999999</v>
      </c>
      <c r="Q253" s="185">
        <f t="shared" si="153"/>
        <v>124874.66102999999</v>
      </c>
    </row>
    <row r="254" spans="2:17" s="18" customFormat="1" x14ac:dyDescent="0.3">
      <c r="B254" s="152" t="s">
        <v>149</v>
      </c>
      <c r="C254" s="20"/>
      <c r="D254" s="21">
        <f t="shared" ref="D254:L254" si="154">D213*21</f>
        <v>31861.854780000005</v>
      </c>
      <c r="E254" s="21">
        <f t="shared" si="154"/>
        <v>33346.686030000004</v>
      </c>
      <c r="F254" s="21">
        <f t="shared" si="154"/>
        <v>29267.829780000004</v>
      </c>
      <c r="G254" s="21">
        <f t="shared" si="154"/>
        <v>31270.048530000004</v>
      </c>
      <c r="H254" s="21">
        <f t="shared" si="154"/>
        <v>33431.73603</v>
      </c>
      <c r="I254" s="21">
        <f t="shared" si="154"/>
        <v>36358.873530000004</v>
      </c>
      <c r="J254" s="21">
        <f t="shared" si="154"/>
        <v>38265.411030000003</v>
      </c>
      <c r="K254" s="21">
        <f t="shared" si="154"/>
        <v>36954.223530000003</v>
      </c>
      <c r="L254" s="21">
        <f t="shared" si="154"/>
        <v>37453.89228</v>
      </c>
      <c r="M254" s="21">
        <f t="shared" ref="M254:Q254" si="155">M213*21</f>
        <v>38240.604780000001</v>
      </c>
      <c r="N254" s="21">
        <f t="shared" si="155"/>
        <v>39036.531030000006</v>
      </c>
      <c r="O254" s="184">
        <f t="shared" si="155"/>
        <v>36716.792280000001</v>
      </c>
      <c r="P254" s="184">
        <f t="shared" si="155"/>
        <v>36921.621030000002</v>
      </c>
      <c r="Q254" s="185">
        <f t="shared" si="155"/>
        <v>39270.418530000003</v>
      </c>
    </row>
    <row r="255" spans="2:17" s="18" customFormat="1" x14ac:dyDescent="0.3">
      <c r="B255" s="152" t="s">
        <v>150</v>
      </c>
      <c r="C255" s="20"/>
      <c r="D255" s="184">
        <f t="shared" ref="D255:K255" si="156">D214*21</f>
        <v>-1.47E-3</v>
      </c>
      <c r="E255" s="184">
        <f t="shared" si="156"/>
        <v>-1.47E-3</v>
      </c>
      <c r="F255" s="184">
        <f t="shared" si="156"/>
        <v>-1.47E-3</v>
      </c>
      <c r="G255" s="184">
        <f t="shared" si="156"/>
        <v>-1.47E-3</v>
      </c>
      <c r="H255" s="184">
        <f t="shared" si="156"/>
        <v>-1.47E-3</v>
      </c>
      <c r="I255" s="184">
        <f t="shared" si="156"/>
        <v>-1.47E-3</v>
      </c>
      <c r="J255" s="184">
        <f t="shared" si="156"/>
        <v>-1.47E-3</v>
      </c>
      <c r="K255" s="184">
        <f t="shared" si="156"/>
        <v>-1.47E-3</v>
      </c>
      <c r="L255" s="184">
        <f t="shared" ref="L255:M255" si="157">L214*21</f>
        <v>-1.47E-3</v>
      </c>
      <c r="M255" s="184">
        <f t="shared" si="157"/>
        <v>-1.47E-3</v>
      </c>
      <c r="N255" s="184">
        <f t="shared" ref="N255:Q255" si="158">N214*21</f>
        <v>-1.47E-3</v>
      </c>
      <c r="O255" s="184">
        <f t="shared" si="158"/>
        <v>-1.47E-3</v>
      </c>
      <c r="P255" s="184">
        <f t="shared" si="158"/>
        <v>-1.47E-3</v>
      </c>
      <c r="Q255" s="185">
        <f t="shared" si="158"/>
        <v>-1.47E-3</v>
      </c>
    </row>
    <row r="256" spans="2:17" s="18" customFormat="1" x14ac:dyDescent="0.3">
      <c r="B256" s="152" t="s">
        <v>151</v>
      </c>
      <c r="C256" s="20"/>
      <c r="D256" s="184">
        <f t="shared" ref="D256:K256" si="159">D215*21</f>
        <v>-1.47E-3</v>
      </c>
      <c r="E256" s="184">
        <f t="shared" si="159"/>
        <v>-1.47E-3</v>
      </c>
      <c r="F256" s="184">
        <f t="shared" si="159"/>
        <v>-1.47E-3</v>
      </c>
      <c r="G256" s="184">
        <f t="shared" si="159"/>
        <v>-1.47E-3</v>
      </c>
      <c r="H256" s="184">
        <f t="shared" si="159"/>
        <v>-1.47E-3</v>
      </c>
      <c r="I256" s="184">
        <f t="shared" si="159"/>
        <v>-1.47E-3</v>
      </c>
      <c r="J256" s="184">
        <f t="shared" si="159"/>
        <v>-1.47E-3</v>
      </c>
      <c r="K256" s="184">
        <f t="shared" si="159"/>
        <v>-1.47E-3</v>
      </c>
      <c r="L256" s="184">
        <f t="shared" ref="L256:M256" si="160">L215*21</f>
        <v>-1.47E-3</v>
      </c>
      <c r="M256" s="184">
        <f t="shared" si="160"/>
        <v>-1.47E-3</v>
      </c>
      <c r="N256" s="184">
        <f t="shared" ref="N256:Q256" si="161">N215*21</f>
        <v>-1.47E-3</v>
      </c>
      <c r="O256" s="184">
        <f t="shared" si="161"/>
        <v>-1.47E-3</v>
      </c>
      <c r="P256" s="184">
        <f t="shared" si="161"/>
        <v>-1.47E-3</v>
      </c>
      <c r="Q256" s="185">
        <f t="shared" si="161"/>
        <v>-1.47E-3</v>
      </c>
    </row>
    <row r="257" spans="2:17" s="18" customFormat="1" x14ac:dyDescent="0.3">
      <c r="B257" s="152" t="s">
        <v>152</v>
      </c>
      <c r="C257" s="20"/>
      <c r="D257" s="184">
        <f t="shared" ref="D257:K257" si="162">D216*21</f>
        <v>-1.47E-3</v>
      </c>
      <c r="E257" s="184">
        <f t="shared" si="162"/>
        <v>-1.47E-3</v>
      </c>
      <c r="F257" s="184">
        <f t="shared" si="162"/>
        <v>-1.47E-3</v>
      </c>
      <c r="G257" s="184">
        <f t="shared" si="162"/>
        <v>-1.47E-3</v>
      </c>
      <c r="H257" s="184">
        <f t="shared" si="162"/>
        <v>-1.47E-3</v>
      </c>
      <c r="I257" s="184">
        <f t="shared" si="162"/>
        <v>-1.47E-3</v>
      </c>
      <c r="J257" s="184">
        <f t="shared" si="162"/>
        <v>-1.47E-3</v>
      </c>
      <c r="K257" s="184">
        <f t="shared" si="162"/>
        <v>-1.47E-3</v>
      </c>
      <c r="L257" s="184">
        <f t="shared" ref="L257:M257" si="163">L216*21</f>
        <v>-1.47E-3</v>
      </c>
      <c r="M257" s="184">
        <f t="shared" si="163"/>
        <v>-1.47E-3</v>
      </c>
      <c r="N257" s="184">
        <f t="shared" ref="N257:Q257" si="164">N216*21</f>
        <v>-1.47E-3</v>
      </c>
      <c r="O257" s="184">
        <f t="shared" si="164"/>
        <v>-1.47E-3</v>
      </c>
      <c r="P257" s="184">
        <f t="shared" si="164"/>
        <v>-1.47E-3</v>
      </c>
      <c r="Q257" s="185">
        <f t="shared" si="164"/>
        <v>-1.47E-3</v>
      </c>
    </row>
    <row r="258" spans="2:17" s="18" customFormat="1" x14ac:dyDescent="0.3">
      <c r="B258" s="152" t="s">
        <v>153</v>
      </c>
      <c r="C258" s="20"/>
      <c r="D258" s="21">
        <f t="shared" ref="D258:L258" si="165">D217*21</f>
        <v>17.859029999999997</v>
      </c>
      <c r="E258" s="21">
        <f t="shared" si="165"/>
        <v>13.946730000000002</v>
      </c>
      <c r="F258" s="21">
        <f t="shared" si="165"/>
        <v>10.884930000000001</v>
      </c>
      <c r="G258" s="21">
        <f t="shared" si="165"/>
        <v>8.9287800000000015</v>
      </c>
      <c r="H258" s="21">
        <f t="shared" si="165"/>
        <v>8.7586800000000018</v>
      </c>
      <c r="I258" s="21">
        <f t="shared" si="165"/>
        <v>10.884930000000001</v>
      </c>
      <c r="J258" s="21">
        <f t="shared" si="165"/>
        <v>14.11683</v>
      </c>
      <c r="K258" s="21">
        <f t="shared" si="165"/>
        <v>12.67098</v>
      </c>
      <c r="L258" s="21">
        <f t="shared" si="165"/>
        <v>12.67098</v>
      </c>
      <c r="M258" s="21">
        <f t="shared" ref="M258:Q258" si="166">M217*21</f>
        <v>14.45703</v>
      </c>
      <c r="N258" s="21">
        <f t="shared" si="166"/>
        <v>11.650379999999998</v>
      </c>
      <c r="O258" s="184">
        <f t="shared" si="166"/>
        <v>13.09623</v>
      </c>
      <c r="P258" s="184">
        <f t="shared" si="166"/>
        <v>12.926130000000001</v>
      </c>
      <c r="Q258" s="185">
        <f t="shared" si="166"/>
        <v>13.351380000000002</v>
      </c>
    </row>
    <row r="259" spans="2:17" s="18" customFormat="1" x14ac:dyDescent="0.3">
      <c r="B259" s="152" t="s">
        <v>154</v>
      </c>
      <c r="C259" s="20"/>
      <c r="D259" s="21">
        <f t="shared" ref="D259:L259" si="167">D218*21</f>
        <v>29.766030000000001</v>
      </c>
      <c r="E259" s="21">
        <f t="shared" si="167"/>
        <v>23.245529999999999</v>
      </c>
      <c r="F259" s="21">
        <f t="shared" si="167"/>
        <v>18.142530000000001</v>
      </c>
      <c r="G259" s="21">
        <f t="shared" si="167"/>
        <v>14.882280000000002</v>
      </c>
      <c r="H259" s="21">
        <f t="shared" si="167"/>
        <v>14.59878</v>
      </c>
      <c r="I259" s="21">
        <f t="shared" si="167"/>
        <v>18.142530000000001</v>
      </c>
      <c r="J259" s="21">
        <f t="shared" si="167"/>
        <v>23.529030000000002</v>
      </c>
      <c r="K259" s="21">
        <f t="shared" si="167"/>
        <v>21.119279999999996</v>
      </c>
      <c r="L259" s="21">
        <f t="shared" si="167"/>
        <v>21.119279999999996</v>
      </c>
      <c r="M259" s="21">
        <f t="shared" ref="M259:Q259" si="168">M218*21</f>
        <v>24.096030000000003</v>
      </c>
      <c r="N259" s="21">
        <f t="shared" si="168"/>
        <v>19.418279999999999</v>
      </c>
      <c r="O259" s="184">
        <f t="shared" si="168"/>
        <v>21.828030000000002</v>
      </c>
      <c r="P259" s="184">
        <f t="shared" si="168"/>
        <v>21.544530000000002</v>
      </c>
      <c r="Q259" s="185">
        <f t="shared" si="168"/>
        <v>22.25328</v>
      </c>
    </row>
    <row r="260" spans="2:17" s="18" customFormat="1" x14ac:dyDescent="0.3">
      <c r="B260" s="152" t="s">
        <v>155</v>
      </c>
      <c r="C260" s="20"/>
      <c r="D260" s="21">
        <f t="shared" ref="D260:L260" si="169">D219*21</f>
        <v>17.859029999999997</v>
      </c>
      <c r="E260" s="21">
        <f t="shared" si="169"/>
        <v>13.946730000000002</v>
      </c>
      <c r="F260" s="21">
        <f t="shared" si="169"/>
        <v>10.884930000000001</v>
      </c>
      <c r="G260" s="21">
        <f t="shared" si="169"/>
        <v>8.9287800000000015</v>
      </c>
      <c r="H260" s="21">
        <f t="shared" si="169"/>
        <v>8.7586800000000018</v>
      </c>
      <c r="I260" s="21">
        <f t="shared" si="169"/>
        <v>10.884930000000001</v>
      </c>
      <c r="J260" s="21">
        <f t="shared" si="169"/>
        <v>14.11683</v>
      </c>
      <c r="K260" s="21">
        <f t="shared" si="169"/>
        <v>12.67098</v>
      </c>
      <c r="L260" s="21">
        <f t="shared" si="169"/>
        <v>12.67098</v>
      </c>
      <c r="M260" s="21">
        <f t="shared" ref="M260:Q260" si="170">M219*21</f>
        <v>14.45703</v>
      </c>
      <c r="N260" s="21">
        <f t="shared" si="170"/>
        <v>11.650379999999998</v>
      </c>
      <c r="O260" s="184">
        <f t="shared" si="170"/>
        <v>13.09623</v>
      </c>
      <c r="P260" s="184">
        <f t="shared" si="170"/>
        <v>12.926130000000001</v>
      </c>
      <c r="Q260" s="185">
        <f t="shared" si="170"/>
        <v>13.351380000000002</v>
      </c>
    </row>
    <row r="261" spans="2:17" s="18" customFormat="1" x14ac:dyDescent="0.3">
      <c r="B261" s="152" t="s">
        <v>156</v>
      </c>
      <c r="C261" s="20"/>
      <c r="D261" s="21">
        <f t="shared" ref="D261:L261" si="171">D220*21</f>
        <v>17.859029999999997</v>
      </c>
      <c r="E261" s="21">
        <f t="shared" si="171"/>
        <v>13.946730000000002</v>
      </c>
      <c r="F261" s="21">
        <f t="shared" si="171"/>
        <v>10.884930000000001</v>
      </c>
      <c r="G261" s="21">
        <f t="shared" si="171"/>
        <v>8.9287800000000015</v>
      </c>
      <c r="H261" s="21">
        <f t="shared" si="171"/>
        <v>8.7586800000000018</v>
      </c>
      <c r="I261" s="21">
        <f t="shared" si="171"/>
        <v>10.884930000000001</v>
      </c>
      <c r="J261" s="21">
        <f t="shared" si="171"/>
        <v>14.11683</v>
      </c>
      <c r="K261" s="21">
        <f t="shared" si="171"/>
        <v>12.67098</v>
      </c>
      <c r="L261" s="21">
        <f t="shared" si="171"/>
        <v>12.67098</v>
      </c>
      <c r="M261" s="21">
        <f t="shared" ref="M261:Q261" si="172">M220*21</f>
        <v>14.45703</v>
      </c>
      <c r="N261" s="21">
        <f t="shared" si="172"/>
        <v>11.650379999999998</v>
      </c>
      <c r="O261" s="184">
        <f t="shared" si="172"/>
        <v>13.09623</v>
      </c>
      <c r="P261" s="184">
        <f t="shared" si="172"/>
        <v>12.926130000000001</v>
      </c>
      <c r="Q261" s="185">
        <f t="shared" si="172"/>
        <v>13.351380000000002</v>
      </c>
    </row>
    <row r="262" spans="2:17" s="18" customFormat="1" x14ac:dyDescent="0.3">
      <c r="B262" s="152" t="s">
        <v>157</v>
      </c>
      <c r="C262" s="20"/>
      <c r="D262" s="21">
        <f t="shared" ref="D262:L262" si="173">D221*21</f>
        <v>67.152592500000011</v>
      </c>
      <c r="E262" s="21">
        <f t="shared" si="173"/>
        <v>99.790530000000018</v>
      </c>
      <c r="F262" s="21">
        <f t="shared" si="173"/>
        <v>96.459405000000004</v>
      </c>
      <c r="G262" s="21">
        <f t="shared" si="173"/>
        <v>126.26234250000002</v>
      </c>
      <c r="H262" s="21">
        <f t="shared" si="173"/>
        <v>153.5492175</v>
      </c>
      <c r="I262" s="21">
        <f t="shared" si="173"/>
        <v>161.91246749999999</v>
      </c>
      <c r="J262" s="21">
        <f t="shared" si="173"/>
        <v>175.34328000000002</v>
      </c>
      <c r="K262" s="21">
        <f t="shared" si="173"/>
        <v>177.32778000000002</v>
      </c>
      <c r="L262" s="21">
        <f t="shared" si="173"/>
        <v>209.150655</v>
      </c>
      <c r="M262" s="21">
        <f t="shared" ref="M262:Q262" si="174">M221*21</f>
        <v>288.88502999999997</v>
      </c>
      <c r="N262" s="21">
        <f t="shared" si="174"/>
        <v>333.11102999999997</v>
      </c>
      <c r="O262" s="184">
        <f t="shared" si="174"/>
        <v>361.46103000000005</v>
      </c>
      <c r="P262" s="184">
        <f t="shared" si="174"/>
        <v>406.82103000000001</v>
      </c>
      <c r="Q262" s="185">
        <f t="shared" si="174"/>
        <v>381.30603000000002</v>
      </c>
    </row>
    <row r="263" spans="2:17" s="18" customFormat="1" x14ac:dyDescent="0.3">
      <c r="B263" s="152" t="s">
        <v>158</v>
      </c>
      <c r="C263" s="20"/>
      <c r="D263" s="184">
        <f t="shared" ref="D263:K263" si="175">D222*21</f>
        <v>-1.47E-3</v>
      </c>
      <c r="E263" s="184">
        <f t="shared" si="175"/>
        <v>-1.47E-3</v>
      </c>
      <c r="F263" s="184">
        <f t="shared" si="175"/>
        <v>-1.47E-3</v>
      </c>
      <c r="G263" s="184">
        <f t="shared" si="175"/>
        <v>-1.47E-3</v>
      </c>
      <c r="H263" s="184">
        <f t="shared" si="175"/>
        <v>-1.47E-3</v>
      </c>
      <c r="I263" s="184">
        <f t="shared" si="175"/>
        <v>-1.47E-3</v>
      </c>
      <c r="J263" s="184">
        <f t="shared" si="175"/>
        <v>-1.47E-3</v>
      </c>
      <c r="K263" s="184">
        <f t="shared" si="175"/>
        <v>-1.47E-3</v>
      </c>
      <c r="L263" s="184">
        <f t="shared" ref="L263:M263" si="176">L222*21</f>
        <v>-1.47E-3</v>
      </c>
      <c r="M263" s="184">
        <f t="shared" si="176"/>
        <v>-1.47E-3</v>
      </c>
      <c r="N263" s="184">
        <f t="shared" ref="N263:Q263" si="177">N222*21</f>
        <v>-1.47E-3</v>
      </c>
      <c r="O263" s="184">
        <f t="shared" si="177"/>
        <v>-1.47E-3</v>
      </c>
      <c r="P263" s="184">
        <f t="shared" si="177"/>
        <v>-1.47E-3</v>
      </c>
      <c r="Q263" s="185">
        <f t="shared" si="177"/>
        <v>-1.47E-3</v>
      </c>
    </row>
    <row r="264" spans="2:17" s="18" customFormat="1" x14ac:dyDescent="0.3">
      <c r="B264" s="152" t="s">
        <v>159</v>
      </c>
      <c r="C264" s="20"/>
      <c r="D264" s="184">
        <f t="shared" ref="D264:K264" si="178">D223*21</f>
        <v>-1.47E-3</v>
      </c>
      <c r="E264" s="184">
        <f t="shared" si="178"/>
        <v>-1.47E-3</v>
      </c>
      <c r="F264" s="184">
        <f t="shared" si="178"/>
        <v>-1.47E-3</v>
      </c>
      <c r="G264" s="184">
        <f t="shared" si="178"/>
        <v>-1.47E-3</v>
      </c>
      <c r="H264" s="184">
        <f t="shared" si="178"/>
        <v>-1.47E-3</v>
      </c>
      <c r="I264" s="184">
        <f t="shared" si="178"/>
        <v>-1.47E-3</v>
      </c>
      <c r="J264" s="184">
        <f t="shared" si="178"/>
        <v>-1.47E-3</v>
      </c>
      <c r="K264" s="184">
        <f t="shared" si="178"/>
        <v>-1.47E-3</v>
      </c>
      <c r="L264" s="184">
        <f t="shared" ref="L264:M264" si="179">L223*21</f>
        <v>-1.47E-3</v>
      </c>
      <c r="M264" s="184">
        <f t="shared" si="179"/>
        <v>-1.47E-3</v>
      </c>
      <c r="N264" s="184">
        <f t="shared" ref="N264:Q264" si="180">N223*21</f>
        <v>-1.47E-3</v>
      </c>
      <c r="O264" s="184">
        <f t="shared" si="180"/>
        <v>-1.47E-3</v>
      </c>
      <c r="P264" s="184">
        <f t="shared" si="180"/>
        <v>-1.47E-3</v>
      </c>
      <c r="Q264" s="185">
        <f t="shared" si="180"/>
        <v>-1.47E-3</v>
      </c>
    </row>
    <row r="265" spans="2:17" s="18" customFormat="1" x14ac:dyDescent="0.3">
      <c r="B265" s="152" t="s">
        <v>160</v>
      </c>
      <c r="C265" s="20"/>
      <c r="D265" s="184">
        <f t="shared" ref="D265:K265" si="181">D224*21</f>
        <v>-1.47E-3</v>
      </c>
      <c r="E265" s="184">
        <f t="shared" si="181"/>
        <v>-1.47E-3</v>
      </c>
      <c r="F265" s="184">
        <f t="shared" si="181"/>
        <v>-1.47E-3</v>
      </c>
      <c r="G265" s="184">
        <f t="shared" si="181"/>
        <v>-1.47E-3</v>
      </c>
      <c r="H265" s="184">
        <f t="shared" si="181"/>
        <v>-1.47E-3</v>
      </c>
      <c r="I265" s="184">
        <f t="shared" si="181"/>
        <v>-1.47E-3</v>
      </c>
      <c r="J265" s="184">
        <f t="shared" si="181"/>
        <v>-1.47E-3</v>
      </c>
      <c r="K265" s="184">
        <f t="shared" si="181"/>
        <v>-1.47E-3</v>
      </c>
      <c r="L265" s="184">
        <f t="shared" ref="L265:M265" si="182">L224*21</f>
        <v>-1.47E-3</v>
      </c>
      <c r="M265" s="184">
        <f t="shared" si="182"/>
        <v>-1.47E-3</v>
      </c>
      <c r="N265" s="184">
        <f t="shared" ref="N265:Q265" si="183">N224*21</f>
        <v>-1.47E-3</v>
      </c>
      <c r="O265" s="184">
        <f t="shared" si="183"/>
        <v>-1.47E-3</v>
      </c>
      <c r="P265" s="184">
        <f t="shared" si="183"/>
        <v>-1.47E-3</v>
      </c>
      <c r="Q265" s="185">
        <f t="shared" si="183"/>
        <v>-1.47E-3</v>
      </c>
    </row>
    <row r="266" spans="2:17" s="18" customFormat="1" x14ac:dyDescent="0.3">
      <c r="B266" s="152" t="s">
        <v>161</v>
      </c>
      <c r="C266" s="20"/>
      <c r="D266" s="184">
        <f t="shared" ref="D266:K266" si="184">D225*21</f>
        <v>-1.47E-3</v>
      </c>
      <c r="E266" s="184">
        <f t="shared" si="184"/>
        <v>-1.47E-3</v>
      </c>
      <c r="F266" s="184">
        <f t="shared" si="184"/>
        <v>-1.47E-3</v>
      </c>
      <c r="G266" s="184">
        <f t="shared" si="184"/>
        <v>-1.47E-3</v>
      </c>
      <c r="H266" s="184">
        <f t="shared" si="184"/>
        <v>-1.47E-3</v>
      </c>
      <c r="I266" s="184">
        <f t="shared" si="184"/>
        <v>-1.47E-3</v>
      </c>
      <c r="J266" s="184">
        <f t="shared" si="184"/>
        <v>-1.47E-3</v>
      </c>
      <c r="K266" s="184">
        <f t="shared" si="184"/>
        <v>-1.47E-3</v>
      </c>
      <c r="L266" s="184">
        <f t="shared" ref="L266:M266" si="185">L225*21</f>
        <v>-1.47E-3</v>
      </c>
      <c r="M266" s="184">
        <f t="shared" si="185"/>
        <v>-1.47E-3</v>
      </c>
      <c r="N266" s="184">
        <f t="shared" ref="N266:Q266" si="186">N225*21</f>
        <v>-1.47E-3</v>
      </c>
      <c r="O266" s="184">
        <f t="shared" si="186"/>
        <v>-1.47E-3</v>
      </c>
      <c r="P266" s="184">
        <f t="shared" si="186"/>
        <v>-1.47E-3</v>
      </c>
      <c r="Q266" s="185">
        <f t="shared" si="186"/>
        <v>-1.47E-3</v>
      </c>
    </row>
    <row r="267" spans="2:17" s="18" customFormat="1" x14ac:dyDescent="0.3">
      <c r="B267" s="152" t="s">
        <v>162</v>
      </c>
      <c r="C267" s="20"/>
      <c r="D267" s="21">
        <f t="shared" ref="D267:L267" si="187">D226*21</f>
        <v>10599.35478</v>
      </c>
      <c r="E267" s="21">
        <f t="shared" si="187"/>
        <v>10418.623530000001</v>
      </c>
      <c r="F267" s="21">
        <f t="shared" si="187"/>
        <v>10280.41728</v>
      </c>
      <c r="G267" s="21">
        <f t="shared" si="187"/>
        <v>9635.45478</v>
      </c>
      <c r="H267" s="21">
        <f t="shared" si="187"/>
        <v>10670.22978</v>
      </c>
      <c r="I267" s="21">
        <f t="shared" si="187"/>
        <v>9851.6235300000008</v>
      </c>
      <c r="J267" s="21">
        <f t="shared" si="187"/>
        <v>10163.473529999999</v>
      </c>
      <c r="K267" s="21">
        <f t="shared" si="187"/>
        <v>9987.7035299999989</v>
      </c>
      <c r="L267" s="21">
        <f t="shared" si="187"/>
        <v>10446.26478</v>
      </c>
      <c r="M267" s="21">
        <f t="shared" ref="M267:Q267" si="188">M226*21</f>
        <v>10262.69853</v>
      </c>
      <c r="N267" s="21">
        <f t="shared" si="188"/>
        <v>9888.4785300000003</v>
      </c>
      <c r="O267" s="184">
        <f t="shared" si="188"/>
        <v>9398.0235300000004</v>
      </c>
      <c r="P267" s="184">
        <f t="shared" si="188"/>
        <v>9731.8447799999994</v>
      </c>
      <c r="Q267" s="185">
        <f t="shared" si="188"/>
        <v>10026.68478</v>
      </c>
    </row>
    <row r="268" spans="2:17" s="18" customFormat="1" x14ac:dyDescent="0.3">
      <c r="B268" s="152" t="s">
        <v>182</v>
      </c>
      <c r="C268" s="20"/>
      <c r="D268" s="184">
        <f t="shared" ref="D268:L268" si="189">D227*21</f>
        <v>-1.47E-3</v>
      </c>
      <c r="E268" s="184">
        <f t="shared" si="189"/>
        <v>-1.47E-3</v>
      </c>
      <c r="F268" s="184">
        <f t="shared" si="189"/>
        <v>-1.47E-3</v>
      </c>
      <c r="G268" s="184">
        <f t="shared" si="189"/>
        <v>-1.47E-3</v>
      </c>
      <c r="H268" s="184">
        <f t="shared" si="189"/>
        <v>-1.47E-3</v>
      </c>
      <c r="I268" s="184">
        <f t="shared" si="189"/>
        <v>-1.47E-3</v>
      </c>
      <c r="J268" s="184">
        <f t="shared" si="189"/>
        <v>-1.47E-3</v>
      </c>
      <c r="K268" s="184">
        <f t="shared" si="189"/>
        <v>-1.47E-3</v>
      </c>
      <c r="L268" s="68">
        <f t="shared" si="189"/>
        <v>-1.47E-3</v>
      </c>
      <c r="M268" s="68">
        <f t="shared" ref="M268:Q268" si="190">M227*21</f>
        <v>-1.47E-3</v>
      </c>
      <c r="N268" s="184">
        <f t="shared" si="190"/>
        <v>-1.47E-3</v>
      </c>
      <c r="O268" s="184">
        <f t="shared" si="190"/>
        <v>-1.47E-3</v>
      </c>
      <c r="P268" s="184">
        <f t="shared" si="190"/>
        <v>-1.47E-3</v>
      </c>
      <c r="Q268" s="185">
        <f t="shared" si="190"/>
        <v>-1.47E-3</v>
      </c>
    </row>
    <row r="269" spans="2:17" s="18" customFormat="1" x14ac:dyDescent="0.3">
      <c r="B269" s="152" t="s">
        <v>163</v>
      </c>
      <c r="C269" s="20"/>
      <c r="D269" s="21">
        <f t="shared" ref="D269:L269" si="191">D228*21</f>
        <v>17.859029999999997</v>
      </c>
      <c r="E269" s="21">
        <f t="shared" si="191"/>
        <v>13.946730000000002</v>
      </c>
      <c r="F269" s="21">
        <f t="shared" si="191"/>
        <v>10.884930000000001</v>
      </c>
      <c r="G269" s="21">
        <f t="shared" si="191"/>
        <v>8.9287800000000015</v>
      </c>
      <c r="H269" s="21">
        <f t="shared" si="191"/>
        <v>8.7586800000000018</v>
      </c>
      <c r="I269" s="21">
        <f t="shared" si="191"/>
        <v>10.884930000000001</v>
      </c>
      <c r="J269" s="21">
        <f t="shared" si="191"/>
        <v>14.11683</v>
      </c>
      <c r="K269" s="21">
        <f t="shared" si="191"/>
        <v>12.67098</v>
      </c>
      <c r="L269" s="21">
        <f t="shared" si="191"/>
        <v>12.67098</v>
      </c>
      <c r="M269" s="21">
        <f t="shared" ref="M269:Q269" si="192">M228*21</f>
        <v>14.45703</v>
      </c>
      <c r="N269" s="21">
        <f t="shared" si="192"/>
        <v>11.650379999999998</v>
      </c>
      <c r="O269" s="184">
        <f t="shared" si="192"/>
        <v>13.09623</v>
      </c>
      <c r="P269" s="184">
        <f t="shared" si="192"/>
        <v>12.926130000000001</v>
      </c>
      <c r="Q269" s="185">
        <f t="shared" si="192"/>
        <v>13.351380000000002</v>
      </c>
    </row>
    <row r="270" spans="2:17" s="18" customFormat="1" x14ac:dyDescent="0.3">
      <c r="B270" s="152" t="s">
        <v>164</v>
      </c>
      <c r="C270" s="20"/>
      <c r="D270" s="184">
        <f t="shared" ref="D270:K270" si="193">D229*21</f>
        <v>-1.47E-3</v>
      </c>
      <c r="E270" s="184">
        <f t="shared" si="193"/>
        <v>-1.47E-3</v>
      </c>
      <c r="F270" s="184">
        <f t="shared" si="193"/>
        <v>-1.47E-3</v>
      </c>
      <c r="G270" s="184">
        <f t="shared" si="193"/>
        <v>-1.47E-3</v>
      </c>
      <c r="H270" s="184">
        <f t="shared" si="193"/>
        <v>-1.47E-3</v>
      </c>
      <c r="I270" s="184">
        <f t="shared" si="193"/>
        <v>-1.47E-3</v>
      </c>
      <c r="J270" s="184">
        <f t="shared" si="193"/>
        <v>-1.47E-3</v>
      </c>
      <c r="K270" s="184">
        <f t="shared" si="193"/>
        <v>-1.47E-3</v>
      </c>
      <c r="L270" s="184">
        <f t="shared" ref="L270:M270" si="194">L229*21</f>
        <v>-1.47E-3</v>
      </c>
      <c r="M270" s="184">
        <f t="shared" si="194"/>
        <v>-1.47E-3</v>
      </c>
      <c r="N270" s="184">
        <f t="shared" ref="N270:Q270" si="195">N229*21</f>
        <v>-1.47E-3</v>
      </c>
      <c r="O270" s="184">
        <f t="shared" si="195"/>
        <v>-1.47E-3</v>
      </c>
      <c r="P270" s="184">
        <f t="shared" si="195"/>
        <v>-1.47E-3</v>
      </c>
      <c r="Q270" s="185">
        <f t="shared" si="195"/>
        <v>-1.47E-3</v>
      </c>
    </row>
    <row r="271" spans="2:17" s="18" customFormat="1" x14ac:dyDescent="0.3">
      <c r="B271" s="152" t="s">
        <v>165</v>
      </c>
      <c r="C271" s="20"/>
      <c r="D271" s="184">
        <f t="shared" ref="D271:K271" si="196">D230*21</f>
        <v>-1.47E-3</v>
      </c>
      <c r="E271" s="184">
        <f t="shared" si="196"/>
        <v>-1.47E-3</v>
      </c>
      <c r="F271" s="184">
        <f t="shared" si="196"/>
        <v>-1.47E-3</v>
      </c>
      <c r="G271" s="184">
        <f t="shared" si="196"/>
        <v>-1.47E-3</v>
      </c>
      <c r="H271" s="184">
        <f t="shared" si="196"/>
        <v>-1.47E-3</v>
      </c>
      <c r="I271" s="184">
        <f t="shared" si="196"/>
        <v>-1.47E-3</v>
      </c>
      <c r="J271" s="184">
        <f t="shared" si="196"/>
        <v>-1.47E-3</v>
      </c>
      <c r="K271" s="184">
        <f t="shared" si="196"/>
        <v>-1.47E-3</v>
      </c>
      <c r="L271" s="184">
        <f t="shared" ref="L271:M271" si="197">L230*21</f>
        <v>-1.47E-3</v>
      </c>
      <c r="M271" s="184">
        <f t="shared" si="197"/>
        <v>-1.47E-3</v>
      </c>
      <c r="N271" s="184">
        <f t="shared" ref="N271:Q271" si="198">N230*21</f>
        <v>-1.47E-3</v>
      </c>
      <c r="O271" s="184">
        <f t="shared" si="198"/>
        <v>-1.47E-3</v>
      </c>
      <c r="P271" s="184">
        <f t="shared" si="198"/>
        <v>-1.47E-3</v>
      </c>
      <c r="Q271" s="185">
        <f t="shared" si="198"/>
        <v>-1.47E-3</v>
      </c>
    </row>
    <row r="272" spans="2:17" s="18" customFormat="1" x14ac:dyDescent="0.3">
      <c r="B272" s="152" t="s">
        <v>166</v>
      </c>
      <c r="C272" s="20"/>
      <c r="D272" s="184">
        <f t="shared" ref="D272:K272" si="199">D231*21</f>
        <v>-1.47E-3</v>
      </c>
      <c r="E272" s="184">
        <f t="shared" si="199"/>
        <v>-1.47E-3</v>
      </c>
      <c r="F272" s="184">
        <f t="shared" si="199"/>
        <v>-1.47E-3</v>
      </c>
      <c r="G272" s="184">
        <f t="shared" si="199"/>
        <v>-1.47E-3</v>
      </c>
      <c r="H272" s="184">
        <f t="shared" si="199"/>
        <v>-1.47E-3</v>
      </c>
      <c r="I272" s="184">
        <f t="shared" si="199"/>
        <v>-1.47E-3</v>
      </c>
      <c r="J272" s="184">
        <f t="shared" si="199"/>
        <v>-1.47E-3</v>
      </c>
      <c r="K272" s="184">
        <f t="shared" si="199"/>
        <v>-1.47E-3</v>
      </c>
      <c r="L272" s="184">
        <f t="shared" ref="L272:M272" si="200">L231*21</f>
        <v>-1.47E-3</v>
      </c>
      <c r="M272" s="184">
        <f t="shared" si="200"/>
        <v>-1.47E-3</v>
      </c>
      <c r="N272" s="184">
        <f t="shared" ref="N272:Q272" si="201">N231*21</f>
        <v>-1.47E-3</v>
      </c>
      <c r="O272" s="184">
        <f t="shared" si="201"/>
        <v>-1.47E-3</v>
      </c>
      <c r="P272" s="184">
        <f t="shared" si="201"/>
        <v>-1.47E-3</v>
      </c>
      <c r="Q272" s="185">
        <f t="shared" si="201"/>
        <v>-1.47E-3</v>
      </c>
    </row>
    <row r="273" spans="2:17" s="18" customFormat="1" x14ac:dyDescent="0.3">
      <c r="B273" s="162" t="s">
        <v>175</v>
      </c>
      <c r="C273" s="156" t="s">
        <v>167</v>
      </c>
      <c r="D273" s="177">
        <f>SUM(D237:D272)</f>
        <v>155570.5720800001</v>
      </c>
      <c r="E273" s="177">
        <f t="shared" ref="E273:L273" si="202">SUM(E237:E272)</f>
        <v>161311.4470800001</v>
      </c>
      <c r="F273" s="177">
        <f t="shared" si="202"/>
        <v>152239.44708000013</v>
      </c>
      <c r="G273" s="177">
        <f t="shared" si="202"/>
        <v>161736.69708000007</v>
      </c>
      <c r="H273" s="177">
        <f t="shared" si="202"/>
        <v>171786.77208000011</v>
      </c>
      <c r="I273" s="177">
        <f t="shared" si="202"/>
        <v>171843.47208000012</v>
      </c>
      <c r="J273" s="177">
        <f t="shared" si="202"/>
        <v>176336.94708000016</v>
      </c>
      <c r="K273" s="177">
        <f t="shared" si="202"/>
        <v>179823.99708000012</v>
      </c>
      <c r="L273" s="177">
        <f t="shared" si="202"/>
        <v>174593.42208000013</v>
      </c>
      <c r="M273" s="177">
        <f t="shared" ref="M273:Q273" si="203">SUM(M237:M272)</f>
        <v>182219.57208000007</v>
      </c>
      <c r="N273" s="177">
        <f t="shared" si="203"/>
        <v>194339.19708000016</v>
      </c>
      <c r="O273" s="177">
        <f t="shared" si="203"/>
        <v>182006.9470800001</v>
      </c>
      <c r="P273" s="177">
        <f t="shared" si="203"/>
        <v>178604.94708000016</v>
      </c>
      <c r="Q273" s="178">
        <f t="shared" si="203"/>
        <v>180660.32208000016</v>
      </c>
    </row>
  </sheetData>
  <mergeCells count="1">
    <mergeCell ref="B114:C114"/>
  </mergeCells>
  <pageMargins left="0.511811024" right="0.511811024" top="0.78740157499999996" bottom="0.78740157499999996" header="0.31496062000000002" footer="0.31496062000000002"/>
  <pageSetup paperSize="9" scale="64" fitToHeight="0" orientation="landscape"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33"/>
  <sheetViews>
    <sheetView topLeftCell="C1" zoomScale="80" zoomScaleNormal="80" workbookViewId="0">
      <selection activeCell="N10" sqref="N10"/>
    </sheetView>
  </sheetViews>
  <sheetFormatPr defaultColWidth="9.109375" defaultRowHeight="15.6" x14ac:dyDescent="0.3"/>
  <cols>
    <col min="1" max="1" width="9.109375" style="2"/>
    <col min="2" max="2" width="43.44140625" style="2" customWidth="1"/>
    <col min="3" max="3" width="25.6640625" style="2" customWidth="1"/>
    <col min="4" max="4" width="21" style="2" customWidth="1"/>
    <col min="5" max="5" width="18.6640625" style="2" customWidth="1"/>
    <col min="6" max="6" width="13.6640625" style="2" customWidth="1"/>
    <col min="7" max="7" width="13.44140625" style="2" customWidth="1"/>
    <col min="8" max="9" width="13.109375" style="2" customWidth="1"/>
    <col min="10" max="10" width="13" style="2" customWidth="1"/>
    <col min="11" max="11" width="14.5546875" style="2" customWidth="1"/>
    <col min="12" max="12" width="13.33203125" style="2" bestFit="1" customWidth="1"/>
    <col min="13" max="15" width="13" style="2" customWidth="1"/>
    <col min="16" max="17" width="12.44140625" style="2" customWidth="1"/>
    <col min="18" max="18" width="11.88671875" style="2" customWidth="1"/>
    <col min="19" max="16384" width="9.109375" style="2"/>
  </cols>
  <sheetData>
    <row r="2" spans="2:18" x14ac:dyDescent="0.3">
      <c r="B2" s="229" t="s">
        <v>295</v>
      </c>
    </row>
    <row r="4" spans="2:18" x14ac:dyDescent="0.3">
      <c r="B4" s="683" t="s">
        <v>291</v>
      </c>
      <c r="C4" s="675" t="s">
        <v>91</v>
      </c>
      <c r="D4" s="675"/>
      <c r="E4" s="675"/>
      <c r="F4" s="675"/>
      <c r="G4" s="675"/>
      <c r="H4" s="675"/>
      <c r="I4" s="675"/>
      <c r="J4" s="675"/>
      <c r="K4" s="675"/>
      <c r="L4" s="675"/>
      <c r="M4" s="675"/>
      <c r="N4" s="675"/>
      <c r="O4" s="675"/>
      <c r="P4" s="675"/>
      <c r="Q4" s="675"/>
      <c r="R4" s="675"/>
    </row>
    <row r="5" spans="2:18" s="34" customFormat="1" ht="20.25" customHeight="1" x14ac:dyDescent="0.3">
      <c r="B5" s="683"/>
      <c r="C5" s="400" t="s">
        <v>77</v>
      </c>
      <c r="D5" s="399" t="s">
        <v>87</v>
      </c>
      <c r="E5" s="399" t="s">
        <v>88</v>
      </c>
      <c r="F5" s="399" t="s">
        <v>78</v>
      </c>
      <c r="G5" s="399" t="s">
        <v>79</v>
      </c>
      <c r="H5" s="399" t="s">
        <v>80</v>
      </c>
      <c r="I5" s="399" t="s">
        <v>81</v>
      </c>
      <c r="J5" s="399" t="s">
        <v>82</v>
      </c>
      <c r="K5" s="399" t="s">
        <v>83</v>
      </c>
      <c r="L5" s="399" t="s">
        <v>84</v>
      </c>
      <c r="M5" s="399" t="s">
        <v>89</v>
      </c>
      <c r="N5" s="399" t="s">
        <v>584</v>
      </c>
      <c r="O5" s="399" t="s">
        <v>585</v>
      </c>
      <c r="P5" s="399" t="s">
        <v>846</v>
      </c>
      <c r="Q5" s="399" t="s">
        <v>847</v>
      </c>
      <c r="R5" s="399" t="s">
        <v>848</v>
      </c>
    </row>
    <row r="6" spans="2:18" s="34" customFormat="1" ht="20.25" customHeight="1" x14ac:dyDescent="0.3">
      <c r="B6" s="93" t="s">
        <v>296</v>
      </c>
      <c r="C6" s="92" t="s">
        <v>86</v>
      </c>
      <c r="D6" s="510">
        <f t="shared" ref="D6:R6" si="0">SUM(D7+D8+D9+D10+D13)</f>
        <v>275500</v>
      </c>
      <c r="E6" s="510">
        <f t="shared" si="0"/>
        <v>274000</v>
      </c>
      <c r="F6" s="510">
        <f t="shared" si="0"/>
        <v>288000</v>
      </c>
      <c r="G6" s="510">
        <f t="shared" si="0"/>
        <v>262000</v>
      </c>
      <c r="H6" s="510">
        <f t="shared" si="0"/>
        <v>293000</v>
      </c>
      <c r="I6" s="510">
        <f t="shared" si="0"/>
        <v>306300</v>
      </c>
      <c r="J6" s="510">
        <f t="shared" si="0"/>
        <v>302000</v>
      </c>
      <c r="K6" s="510">
        <f t="shared" si="0"/>
        <v>314000</v>
      </c>
      <c r="L6" s="510">
        <f t="shared" si="0"/>
        <v>318200</v>
      </c>
      <c r="M6" s="510">
        <f t="shared" si="0"/>
        <v>304500</v>
      </c>
      <c r="N6" s="510">
        <f t="shared" si="0"/>
        <v>327000</v>
      </c>
      <c r="O6" s="510">
        <f>SUM(O7+O8+O9+O10+O13)</f>
        <v>348000</v>
      </c>
      <c r="P6" s="510">
        <f t="shared" si="0"/>
        <v>312000</v>
      </c>
      <c r="Q6" s="510">
        <f t="shared" si="0"/>
        <v>316000</v>
      </c>
      <c r="R6" s="510">
        <f t="shared" si="0"/>
        <v>319500</v>
      </c>
    </row>
    <row r="7" spans="2:18" s="34" customFormat="1" x14ac:dyDescent="0.3">
      <c r="B7" s="230" t="s">
        <v>148</v>
      </c>
      <c r="C7" s="230" t="s">
        <v>86</v>
      </c>
      <c r="D7" s="511">
        <v>198600</v>
      </c>
      <c r="E7" s="511">
        <v>196275</v>
      </c>
      <c r="F7" s="511">
        <v>206025</v>
      </c>
      <c r="G7" s="511">
        <v>191575</v>
      </c>
      <c r="H7" s="511">
        <v>214170</v>
      </c>
      <c r="I7" s="511">
        <v>221475</v>
      </c>
      <c r="J7" s="511">
        <v>213780</v>
      </c>
      <c r="K7" s="511">
        <v>221000</v>
      </c>
      <c r="L7" s="511">
        <v>230225</v>
      </c>
      <c r="M7" s="511">
        <v>211100</v>
      </c>
      <c r="N7" s="360">
        <v>233230</v>
      </c>
      <c r="O7" s="511">
        <v>251520</v>
      </c>
      <c r="P7" s="511">
        <v>221745</v>
      </c>
      <c r="Q7" s="511">
        <v>222300</v>
      </c>
      <c r="R7" s="511">
        <v>219550</v>
      </c>
    </row>
    <row r="8" spans="2:18" s="34" customFormat="1" x14ac:dyDescent="0.3">
      <c r="B8" s="230" t="s">
        <v>149</v>
      </c>
      <c r="C8" s="230" t="s">
        <v>86</v>
      </c>
      <c r="D8" s="511">
        <v>54300</v>
      </c>
      <c r="E8" s="511">
        <v>56825</v>
      </c>
      <c r="F8" s="511">
        <v>59475</v>
      </c>
      <c r="G8" s="511">
        <v>49000</v>
      </c>
      <c r="H8" s="511">
        <v>57200</v>
      </c>
      <c r="I8" s="511">
        <v>59550</v>
      </c>
      <c r="J8" s="511">
        <v>65650</v>
      </c>
      <c r="K8" s="511">
        <v>68100</v>
      </c>
      <c r="L8" s="511">
        <v>64200</v>
      </c>
      <c r="M8" s="511">
        <v>66675</v>
      </c>
      <c r="N8" s="360">
        <v>67700</v>
      </c>
      <c r="O8" s="511">
        <v>69230</v>
      </c>
      <c r="P8" s="511">
        <v>63265</v>
      </c>
      <c r="Q8" s="511">
        <v>65735</v>
      </c>
      <c r="R8" s="511">
        <v>70435</v>
      </c>
    </row>
    <row r="9" spans="2:18" s="34" customFormat="1" x14ac:dyDescent="0.3">
      <c r="B9" s="230" t="s">
        <v>162</v>
      </c>
      <c r="C9" s="230" t="s">
        <v>86</v>
      </c>
      <c r="D9" s="511">
        <v>18300</v>
      </c>
      <c r="E9" s="511">
        <v>18825</v>
      </c>
      <c r="F9" s="511">
        <v>18225</v>
      </c>
      <c r="G9" s="511">
        <v>18100</v>
      </c>
      <c r="H9" s="511">
        <v>16625</v>
      </c>
      <c r="I9" s="511">
        <v>19550</v>
      </c>
      <c r="J9" s="511">
        <v>16650</v>
      </c>
      <c r="K9" s="511">
        <v>18350</v>
      </c>
      <c r="L9" s="511">
        <v>17370</v>
      </c>
      <c r="M9" s="511">
        <v>18775</v>
      </c>
      <c r="N9" s="360">
        <v>17875</v>
      </c>
      <c r="O9" s="511">
        <v>17295</v>
      </c>
      <c r="P9" s="511">
        <v>16335</v>
      </c>
      <c r="Q9" s="511">
        <v>17440</v>
      </c>
      <c r="R9" s="511">
        <v>17765</v>
      </c>
    </row>
    <row r="10" spans="2:18" s="34" customFormat="1" x14ac:dyDescent="0.3">
      <c r="B10" s="94" t="s">
        <v>235</v>
      </c>
      <c r="C10" s="92" t="s">
        <v>86</v>
      </c>
      <c r="D10" s="510">
        <v>4000</v>
      </c>
      <c r="E10" s="510">
        <v>1825</v>
      </c>
      <c r="F10" s="510">
        <v>4085</v>
      </c>
      <c r="G10" s="510">
        <v>3175</v>
      </c>
      <c r="H10" s="510">
        <v>4880</v>
      </c>
      <c r="I10" s="510">
        <v>5595</v>
      </c>
      <c r="J10" s="510">
        <v>5750</v>
      </c>
      <c r="K10" s="510">
        <v>6330</v>
      </c>
      <c r="L10" s="510">
        <v>6230</v>
      </c>
      <c r="M10" s="510">
        <v>7760</v>
      </c>
      <c r="N10" s="340">
        <f>SUM(N11:N12)</f>
        <v>7975</v>
      </c>
      <c r="O10" s="510">
        <v>9800</v>
      </c>
      <c r="P10" s="510">
        <v>10450</v>
      </c>
      <c r="Q10" s="510">
        <v>10340</v>
      </c>
      <c r="R10" s="510">
        <v>11550</v>
      </c>
    </row>
    <row r="11" spans="2:18" s="34" customFormat="1" x14ac:dyDescent="0.3">
      <c r="B11" s="230" t="s">
        <v>294</v>
      </c>
      <c r="C11" s="230" t="s">
        <v>86</v>
      </c>
      <c r="D11" s="511">
        <f>D10*0.95</f>
        <v>3800</v>
      </c>
      <c r="E11" s="511">
        <f t="shared" ref="E11:M11" si="1">E10*0.95</f>
        <v>1733.75</v>
      </c>
      <c r="F11" s="511">
        <f t="shared" si="1"/>
        <v>3880.75</v>
      </c>
      <c r="G11" s="511">
        <f t="shared" si="1"/>
        <v>3016.25</v>
      </c>
      <c r="H11" s="511">
        <f t="shared" si="1"/>
        <v>4636</v>
      </c>
      <c r="I11" s="511">
        <f t="shared" si="1"/>
        <v>5315.25</v>
      </c>
      <c r="J11" s="511">
        <f t="shared" si="1"/>
        <v>5462.5</v>
      </c>
      <c r="K11" s="511">
        <f t="shared" si="1"/>
        <v>6013.5</v>
      </c>
      <c r="L11" s="511">
        <f t="shared" si="1"/>
        <v>5918.5</v>
      </c>
      <c r="M11" s="511">
        <f t="shared" si="1"/>
        <v>7372</v>
      </c>
      <c r="N11" s="360">
        <v>7425</v>
      </c>
      <c r="O11" s="511">
        <v>9200</v>
      </c>
      <c r="P11" s="511">
        <v>9800</v>
      </c>
      <c r="Q11" s="511">
        <v>9600</v>
      </c>
      <c r="R11" s="511">
        <v>10900</v>
      </c>
    </row>
    <row r="12" spans="2:18" s="34" customFormat="1" x14ac:dyDescent="0.3">
      <c r="B12" s="230" t="s">
        <v>292</v>
      </c>
      <c r="C12" s="230" t="s">
        <v>86</v>
      </c>
      <c r="D12" s="511">
        <f>D10*0.05</f>
        <v>200</v>
      </c>
      <c r="E12" s="511">
        <f t="shared" ref="E12:M12" si="2">E10*0.05</f>
        <v>91.25</v>
      </c>
      <c r="F12" s="511">
        <f t="shared" si="2"/>
        <v>204.25</v>
      </c>
      <c r="G12" s="511">
        <f t="shared" si="2"/>
        <v>158.75</v>
      </c>
      <c r="H12" s="511">
        <f t="shared" si="2"/>
        <v>244</v>
      </c>
      <c r="I12" s="511">
        <f t="shared" si="2"/>
        <v>279.75</v>
      </c>
      <c r="J12" s="511">
        <f t="shared" si="2"/>
        <v>287.5</v>
      </c>
      <c r="K12" s="511">
        <f t="shared" si="2"/>
        <v>316.5</v>
      </c>
      <c r="L12" s="511">
        <f t="shared" si="2"/>
        <v>311.5</v>
      </c>
      <c r="M12" s="511">
        <f t="shared" si="2"/>
        <v>388</v>
      </c>
      <c r="N12" s="95">
        <v>550</v>
      </c>
      <c r="O12" s="511">
        <v>600</v>
      </c>
      <c r="P12" s="511">
        <v>650</v>
      </c>
      <c r="Q12" s="511">
        <v>740</v>
      </c>
      <c r="R12" s="511">
        <v>650</v>
      </c>
    </row>
    <row r="13" spans="2:18" s="34" customFormat="1" x14ac:dyDescent="0.3">
      <c r="B13" s="92" t="s">
        <v>236</v>
      </c>
      <c r="C13" s="92" t="s">
        <v>86</v>
      </c>
      <c r="D13" s="510">
        <v>300</v>
      </c>
      <c r="E13" s="510">
        <v>250</v>
      </c>
      <c r="F13" s="510">
        <v>190</v>
      </c>
      <c r="G13" s="510">
        <v>150</v>
      </c>
      <c r="H13" s="510">
        <v>125</v>
      </c>
      <c r="I13" s="510">
        <v>130</v>
      </c>
      <c r="J13" s="510">
        <v>170</v>
      </c>
      <c r="K13" s="510">
        <v>220</v>
      </c>
      <c r="L13" s="510">
        <v>175</v>
      </c>
      <c r="M13" s="510">
        <v>190</v>
      </c>
      <c r="N13" s="200">
        <v>220</v>
      </c>
      <c r="O13" s="510">
        <v>155</v>
      </c>
      <c r="P13" s="510">
        <v>205</v>
      </c>
      <c r="Q13" s="510">
        <v>185</v>
      </c>
      <c r="R13" s="510">
        <v>200</v>
      </c>
    </row>
    <row r="14" spans="2:18" s="34" customFormat="1" x14ac:dyDescent="0.3">
      <c r="B14" s="230" t="s">
        <v>134</v>
      </c>
      <c r="C14" s="230" t="s">
        <v>86</v>
      </c>
      <c r="D14" s="511">
        <f>D13*0.12</f>
        <v>36</v>
      </c>
      <c r="E14" s="511">
        <f t="shared" ref="E14:R14" si="3">E13*0.12</f>
        <v>30</v>
      </c>
      <c r="F14" s="511">
        <f t="shared" si="3"/>
        <v>22.8</v>
      </c>
      <c r="G14" s="511">
        <f t="shared" si="3"/>
        <v>18</v>
      </c>
      <c r="H14" s="511">
        <f t="shared" si="3"/>
        <v>15</v>
      </c>
      <c r="I14" s="511">
        <f t="shared" si="3"/>
        <v>15.6</v>
      </c>
      <c r="J14" s="511">
        <f t="shared" si="3"/>
        <v>20.399999999999999</v>
      </c>
      <c r="K14" s="511">
        <f t="shared" si="3"/>
        <v>26.4</v>
      </c>
      <c r="L14" s="511">
        <f t="shared" si="3"/>
        <v>21</v>
      </c>
      <c r="M14" s="511">
        <f t="shared" si="3"/>
        <v>22.8</v>
      </c>
      <c r="N14" s="511">
        <f t="shared" si="3"/>
        <v>26.4</v>
      </c>
      <c r="O14" s="511">
        <f t="shared" si="3"/>
        <v>18.599999999999998</v>
      </c>
      <c r="P14" s="511">
        <f t="shared" si="3"/>
        <v>24.599999999999998</v>
      </c>
      <c r="Q14" s="511">
        <f t="shared" si="3"/>
        <v>22.2</v>
      </c>
      <c r="R14" s="511">
        <f t="shared" si="3"/>
        <v>24</v>
      </c>
    </row>
    <row r="15" spans="2:18" s="34" customFormat="1" x14ac:dyDescent="0.3">
      <c r="B15" s="230" t="s">
        <v>135</v>
      </c>
      <c r="C15" s="230" t="s">
        <v>86</v>
      </c>
      <c r="D15" s="511">
        <f>D13*0.2</f>
        <v>60</v>
      </c>
      <c r="E15" s="511">
        <f t="shared" ref="E15:R15" si="4">E13*0.2</f>
        <v>50</v>
      </c>
      <c r="F15" s="511">
        <f t="shared" si="4"/>
        <v>38</v>
      </c>
      <c r="G15" s="511">
        <f t="shared" si="4"/>
        <v>30</v>
      </c>
      <c r="H15" s="511">
        <f t="shared" si="4"/>
        <v>25</v>
      </c>
      <c r="I15" s="511">
        <f t="shared" si="4"/>
        <v>26</v>
      </c>
      <c r="J15" s="511">
        <f t="shared" si="4"/>
        <v>34</v>
      </c>
      <c r="K15" s="511">
        <f t="shared" si="4"/>
        <v>44</v>
      </c>
      <c r="L15" s="511">
        <f t="shared" si="4"/>
        <v>35</v>
      </c>
      <c r="M15" s="511">
        <f t="shared" si="4"/>
        <v>38</v>
      </c>
      <c r="N15" s="511">
        <f t="shared" si="4"/>
        <v>44</v>
      </c>
      <c r="O15" s="511">
        <f t="shared" si="4"/>
        <v>31</v>
      </c>
      <c r="P15" s="511">
        <f t="shared" si="4"/>
        <v>41</v>
      </c>
      <c r="Q15" s="511">
        <f t="shared" si="4"/>
        <v>37</v>
      </c>
      <c r="R15" s="511">
        <f t="shared" si="4"/>
        <v>40</v>
      </c>
    </row>
    <row r="16" spans="2:18" s="34" customFormat="1" x14ac:dyDescent="0.3">
      <c r="B16" s="230" t="s">
        <v>154</v>
      </c>
      <c r="C16" s="230" t="s">
        <v>86</v>
      </c>
      <c r="D16" s="511">
        <f>D13*0.2</f>
        <v>60</v>
      </c>
      <c r="E16" s="511">
        <f t="shared" ref="E16:R16" si="5">E13*0.2</f>
        <v>50</v>
      </c>
      <c r="F16" s="511">
        <f t="shared" si="5"/>
        <v>38</v>
      </c>
      <c r="G16" s="511">
        <f t="shared" si="5"/>
        <v>30</v>
      </c>
      <c r="H16" s="511">
        <f t="shared" si="5"/>
        <v>25</v>
      </c>
      <c r="I16" s="511">
        <f t="shared" si="5"/>
        <v>26</v>
      </c>
      <c r="J16" s="511">
        <f t="shared" si="5"/>
        <v>34</v>
      </c>
      <c r="K16" s="511">
        <f t="shared" si="5"/>
        <v>44</v>
      </c>
      <c r="L16" s="511">
        <f t="shared" si="5"/>
        <v>35</v>
      </c>
      <c r="M16" s="511">
        <f t="shared" si="5"/>
        <v>38</v>
      </c>
      <c r="N16" s="511">
        <f t="shared" si="5"/>
        <v>44</v>
      </c>
      <c r="O16" s="511">
        <f t="shared" si="5"/>
        <v>31</v>
      </c>
      <c r="P16" s="511">
        <f t="shared" si="5"/>
        <v>41</v>
      </c>
      <c r="Q16" s="511">
        <f t="shared" si="5"/>
        <v>37</v>
      </c>
      <c r="R16" s="511">
        <f t="shared" si="5"/>
        <v>40</v>
      </c>
    </row>
    <row r="17" spans="2:18" s="34" customFormat="1" x14ac:dyDescent="0.3">
      <c r="B17" s="230" t="s">
        <v>153</v>
      </c>
      <c r="C17" s="230" t="s">
        <v>86</v>
      </c>
      <c r="D17" s="511">
        <f>D13*0.12</f>
        <v>36</v>
      </c>
      <c r="E17" s="511">
        <f t="shared" ref="E17:R17" si="6">E13*0.12</f>
        <v>30</v>
      </c>
      <c r="F17" s="511">
        <f t="shared" si="6"/>
        <v>22.8</v>
      </c>
      <c r="G17" s="511">
        <f t="shared" si="6"/>
        <v>18</v>
      </c>
      <c r="H17" s="511">
        <f t="shared" si="6"/>
        <v>15</v>
      </c>
      <c r="I17" s="511">
        <f t="shared" si="6"/>
        <v>15.6</v>
      </c>
      <c r="J17" s="511">
        <f t="shared" si="6"/>
        <v>20.399999999999999</v>
      </c>
      <c r="K17" s="511">
        <f t="shared" si="6"/>
        <v>26.4</v>
      </c>
      <c r="L17" s="511">
        <f t="shared" si="6"/>
        <v>21</v>
      </c>
      <c r="M17" s="511">
        <f t="shared" si="6"/>
        <v>22.8</v>
      </c>
      <c r="N17" s="511">
        <f t="shared" si="6"/>
        <v>26.4</v>
      </c>
      <c r="O17" s="511">
        <f t="shared" si="6"/>
        <v>18.599999999999998</v>
      </c>
      <c r="P17" s="511">
        <f t="shared" si="6"/>
        <v>24.599999999999998</v>
      </c>
      <c r="Q17" s="511">
        <f t="shared" si="6"/>
        <v>22.2</v>
      </c>
      <c r="R17" s="511">
        <f t="shared" si="6"/>
        <v>24</v>
      </c>
    </row>
    <row r="18" spans="2:18" s="34" customFormat="1" x14ac:dyDescent="0.3">
      <c r="B18" s="230" t="s">
        <v>155</v>
      </c>
      <c r="C18" s="230" t="s">
        <v>86</v>
      </c>
      <c r="D18" s="511">
        <f>D13*0.12</f>
        <v>36</v>
      </c>
      <c r="E18" s="511">
        <f t="shared" ref="E18:R18" si="7">E13*0.12</f>
        <v>30</v>
      </c>
      <c r="F18" s="511">
        <f t="shared" si="7"/>
        <v>22.8</v>
      </c>
      <c r="G18" s="511">
        <f t="shared" si="7"/>
        <v>18</v>
      </c>
      <c r="H18" s="511">
        <f t="shared" si="7"/>
        <v>15</v>
      </c>
      <c r="I18" s="511">
        <f t="shared" si="7"/>
        <v>15.6</v>
      </c>
      <c r="J18" s="511">
        <f t="shared" si="7"/>
        <v>20.399999999999999</v>
      </c>
      <c r="K18" s="511">
        <f t="shared" si="7"/>
        <v>26.4</v>
      </c>
      <c r="L18" s="511">
        <f t="shared" si="7"/>
        <v>21</v>
      </c>
      <c r="M18" s="511">
        <f t="shared" si="7"/>
        <v>22.8</v>
      </c>
      <c r="N18" s="511">
        <f t="shared" si="7"/>
        <v>26.4</v>
      </c>
      <c r="O18" s="511">
        <f t="shared" si="7"/>
        <v>18.599999999999998</v>
      </c>
      <c r="P18" s="511">
        <f t="shared" si="7"/>
        <v>24.599999999999998</v>
      </c>
      <c r="Q18" s="511">
        <f t="shared" si="7"/>
        <v>22.2</v>
      </c>
      <c r="R18" s="511">
        <f t="shared" si="7"/>
        <v>24</v>
      </c>
    </row>
    <row r="19" spans="2:18" s="34" customFormat="1" x14ac:dyDescent="0.3">
      <c r="B19" s="230" t="s">
        <v>156</v>
      </c>
      <c r="C19" s="230" t="s">
        <v>86</v>
      </c>
      <c r="D19" s="511">
        <f>D13*0.12</f>
        <v>36</v>
      </c>
      <c r="E19" s="511">
        <f t="shared" ref="E19:R19" si="8">E13*0.12</f>
        <v>30</v>
      </c>
      <c r="F19" s="511">
        <f t="shared" si="8"/>
        <v>22.8</v>
      </c>
      <c r="G19" s="511">
        <f t="shared" si="8"/>
        <v>18</v>
      </c>
      <c r="H19" s="511">
        <f t="shared" si="8"/>
        <v>15</v>
      </c>
      <c r="I19" s="511">
        <f t="shared" si="8"/>
        <v>15.6</v>
      </c>
      <c r="J19" s="511">
        <f t="shared" si="8"/>
        <v>20.399999999999999</v>
      </c>
      <c r="K19" s="511">
        <f t="shared" si="8"/>
        <v>26.4</v>
      </c>
      <c r="L19" s="511">
        <f t="shared" si="8"/>
        <v>21</v>
      </c>
      <c r="M19" s="511">
        <f t="shared" si="8"/>
        <v>22.8</v>
      </c>
      <c r="N19" s="511">
        <f t="shared" si="8"/>
        <v>26.4</v>
      </c>
      <c r="O19" s="511">
        <f t="shared" si="8"/>
        <v>18.599999999999998</v>
      </c>
      <c r="P19" s="511">
        <f t="shared" si="8"/>
        <v>24.599999999999998</v>
      </c>
      <c r="Q19" s="511">
        <f t="shared" si="8"/>
        <v>22.2</v>
      </c>
      <c r="R19" s="511">
        <f t="shared" si="8"/>
        <v>24</v>
      </c>
    </row>
    <row r="20" spans="2:18" s="34" customFormat="1" x14ac:dyDescent="0.3">
      <c r="B20" s="230" t="s">
        <v>163</v>
      </c>
      <c r="C20" s="230" t="s">
        <v>86</v>
      </c>
      <c r="D20" s="511">
        <f>D13*0.12</f>
        <v>36</v>
      </c>
      <c r="E20" s="511">
        <f t="shared" ref="E20:R20" si="9">E13*0.12</f>
        <v>30</v>
      </c>
      <c r="F20" s="511">
        <f t="shared" si="9"/>
        <v>22.8</v>
      </c>
      <c r="G20" s="511">
        <f t="shared" si="9"/>
        <v>18</v>
      </c>
      <c r="H20" s="511">
        <f t="shared" si="9"/>
        <v>15</v>
      </c>
      <c r="I20" s="511">
        <f t="shared" si="9"/>
        <v>15.6</v>
      </c>
      <c r="J20" s="511">
        <f t="shared" si="9"/>
        <v>20.399999999999999</v>
      </c>
      <c r="K20" s="511">
        <f t="shared" si="9"/>
        <v>26.4</v>
      </c>
      <c r="L20" s="511">
        <f t="shared" si="9"/>
        <v>21</v>
      </c>
      <c r="M20" s="511">
        <f t="shared" si="9"/>
        <v>22.8</v>
      </c>
      <c r="N20" s="511">
        <f t="shared" si="9"/>
        <v>26.4</v>
      </c>
      <c r="O20" s="511">
        <f t="shared" si="9"/>
        <v>18.599999999999998</v>
      </c>
      <c r="P20" s="511">
        <f t="shared" si="9"/>
        <v>24.599999999999998</v>
      </c>
      <c r="Q20" s="511">
        <f t="shared" si="9"/>
        <v>22.2</v>
      </c>
      <c r="R20" s="511">
        <f t="shared" si="9"/>
        <v>24</v>
      </c>
    </row>
    <row r="21" spans="2:18" s="11" customFormat="1" x14ac:dyDescent="0.3">
      <c r="B21" s="201"/>
      <c r="C21" s="201"/>
      <c r="D21" s="201"/>
      <c r="E21" s="201"/>
      <c r="F21" s="201"/>
      <c r="G21" s="201"/>
      <c r="H21" s="201"/>
      <c r="I21" s="201"/>
      <c r="J21" s="201"/>
      <c r="K21" s="201"/>
      <c r="L21" s="201"/>
    </row>
    <row r="22" spans="2:18" s="11" customFormat="1" ht="36" customHeight="1" x14ac:dyDescent="0.3">
      <c r="B22" s="682" t="s">
        <v>881</v>
      </c>
      <c r="C22" s="682"/>
      <c r="D22" s="682"/>
      <c r="E22" s="682"/>
      <c r="F22" s="682"/>
      <c r="G22" s="682"/>
      <c r="H22" s="682"/>
      <c r="I22" s="682"/>
      <c r="J22" s="682"/>
      <c r="K22" s="682"/>
      <c r="L22" s="682"/>
      <c r="M22" s="682"/>
    </row>
    <row r="23" spans="2:18" s="11" customFormat="1" ht="18" customHeight="1" x14ac:dyDescent="0.3">
      <c r="B23" s="275" t="s">
        <v>882</v>
      </c>
      <c r="C23" s="402"/>
      <c r="D23" s="402"/>
      <c r="E23" s="402"/>
      <c r="F23" s="402"/>
      <c r="G23" s="402"/>
      <c r="H23" s="402"/>
      <c r="I23" s="402"/>
      <c r="J23" s="402"/>
      <c r="K23" s="402"/>
      <c r="L23" s="402"/>
      <c r="M23" s="402"/>
    </row>
    <row r="24" spans="2:18" s="11" customFormat="1" x14ac:dyDescent="0.3">
      <c r="B24" s="231" t="s">
        <v>883</v>
      </c>
      <c r="C24" s="201"/>
      <c r="D24" s="201"/>
      <c r="E24" s="201"/>
      <c r="F24" s="201"/>
      <c r="G24" s="201"/>
      <c r="H24" s="201"/>
      <c r="I24" s="201"/>
      <c r="J24" s="201"/>
      <c r="K24" s="201"/>
      <c r="L24" s="201"/>
    </row>
    <row r="25" spans="2:18" s="11" customFormat="1" x14ac:dyDescent="0.3">
      <c r="B25" s="231" t="s">
        <v>884</v>
      </c>
      <c r="C25" s="201"/>
      <c r="D25" s="201"/>
      <c r="E25" s="201"/>
      <c r="F25" s="201"/>
      <c r="G25" s="201"/>
      <c r="H25" s="201"/>
      <c r="I25" s="201"/>
      <c r="J25" s="201"/>
      <c r="K25" s="201"/>
      <c r="L25" s="201"/>
    </row>
    <row r="26" spans="2:18" s="11" customFormat="1" x14ac:dyDescent="0.3">
      <c r="B26" s="231" t="s">
        <v>885</v>
      </c>
      <c r="C26" s="201"/>
      <c r="D26" s="201"/>
      <c r="E26" s="201"/>
      <c r="F26" s="201"/>
      <c r="G26" s="201"/>
      <c r="H26" s="201"/>
      <c r="I26" s="201"/>
      <c r="J26" s="201"/>
      <c r="K26" s="201"/>
      <c r="L26" s="201"/>
    </row>
    <row r="27" spans="2:18" s="11" customFormat="1" x14ac:dyDescent="0.3">
      <c r="B27" s="231" t="s">
        <v>886</v>
      </c>
      <c r="C27" s="201"/>
      <c r="D27" s="201"/>
      <c r="E27" s="201"/>
      <c r="F27" s="201"/>
      <c r="G27" s="201"/>
      <c r="H27" s="201"/>
      <c r="I27" s="201"/>
      <c r="J27" s="201"/>
      <c r="K27" s="201"/>
      <c r="L27" s="201"/>
    </row>
    <row r="28" spans="2:18" s="11" customFormat="1" x14ac:dyDescent="0.3">
      <c r="B28" s="231" t="s">
        <v>887</v>
      </c>
      <c r="C28" s="201"/>
      <c r="D28" s="201"/>
      <c r="E28" s="201"/>
      <c r="F28" s="201"/>
      <c r="G28" s="201"/>
      <c r="H28" s="201"/>
      <c r="I28" s="201"/>
      <c r="J28" s="201"/>
      <c r="K28" s="201"/>
      <c r="L28" s="201"/>
    </row>
    <row r="29" spans="2:18" s="11" customFormat="1" x14ac:dyDescent="0.3">
      <c r="B29" s="231" t="s">
        <v>888</v>
      </c>
      <c r="C29" s="201"/>
      <c r="D29" s="201"/>
      <c r="E29" s="201"/>
      <c r="F29" s="201"/>
      <c r="G29" s="201"/>
      <c r="H29" s="201"/>
      <c r="I29" s="201"/>
      <c r="J29" s="201"/>
      <c r="K29" s="201"/>
      <c r="L29" s="201"/>
    </row>
    <row r="30" spans="2:18" s="11" customFormat="1" x14ac:dyDescent="0.3">
      <c r="B30" s="238" t="s">
        <v>472</v>
      </c>
      <c r="C30" s="201"/>
      <c r="D30" s="201"/>
      <c r="E30" s="201"/>
      <c r="F30" s="201"/>
      <c r="G30" s="201"/>
      <c r="H30" s="201"/>
      <c r="I30" s="201"/>
      <c r="J30" s="201"/>
      <c r="K30" s="201"/>
      <c r="L30" s="201"/>
    </row>
    <row r="31" spans="2:18" s="11" customFormat="1" ht="32.25" customHeight="1" x14ac:dyDescent="0.3">
      <c r="B31" s="699" t="s">
        <v>473</v>
      </c>
      <c r="C31" s="699"/>
      <c r="D31" s="699"/>
      <c r="E31" s="699"/>
      <c r="F31" s="699"/>
      <c r="G31" s="699"/>
      <c r="H31" s="699"/>
      <c r="I31" s="699"/>
      <c r="J31" s="699"/>
      <c r="K31" s="699"/>
      <c r="L31" s="699"/>
      <c r="M31" s="699"/>
    </row>
    <row r="32" spans="2:18" s="11" customFormat="1" ht="31.5" customHeight="1" x14ac:dyDescent="0.3">
      <c r="B32" s="699"/>
      <c r="C32" s="699"/>
      <c r="D32" s="699"/>
      <c r="E32" s="699"/>
      <c r="F32" s="699"/>
      <c r="G32" s="699"/>
      <c r="H32" s="699"/>
      <c r="I32" s="699"/>
      <c r="J32" s="699"/>
      <c r="K32" s="699"/>
      <c r="L32" s="699"/>
      <c r="M32" s="699"/>
    </row>
    <row r="33" spans="2:13" ht="43.5" customHeight="1" x14ac:dyDescent="0.3">
      <c r="B33" s="699"/>
      <c r="C33" s="699"/>
      <c r="D33" s="699"/>
      <c r="E33" s="699"/>
      <c r="F33" s="699"/>
      <c r="G33" s="699"/>
      <c r="H33" s="699"/>
      <c r="I33" s="699"/>
      <c r="J33" s="699"/>
      <c r="K33" s="699"/>
      <c r="L33" s="699"/>
      <c r="M33" s="699"/>
    </row>
  </sheetData>
  <mergeCells count="4">
    <mergeCell ref="B4:B5"/>
    <mergeCell ref="C4:R4"/>
    <mergeCell ref="B22:M22"/>
    <mergeCell ref="B31:M33"/>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Q274"/>
  <sheetViews>
    <sheetView zoomScale="80" zoomScaleNormal="80" workbookViewId="0">
      <selection activeCell="E8" sqref="E8"/>
    </sheetView>
  </sheetViews>
  <sheetFormatPr defaultColWidth="9.109375" defaultRowHeight="15.6" x14ac:dyDescent="0.3"/>
  <cols>
    <col min="1" max="1" width="5.6640625" style="2" customWidth="1"/>
    <col min="2" max="2" width="55.109375" style="2" customWidth="1"/>
    <col min="3" max="3" width="20.5546875" style="2" bestFit="1" customWidth="1"/>
    <col min="4" max="4" width="39.44140625" style="2" customWidth="1"/>
    <col min="5" max="5" width="24.5546875" style="2" customWidth="1"/>
    <col min="6" max="11" width="15.33203125" style="2" bestFit="1" customWidth="1"/>
    <col min="12" max="13" width="15.33203125" style="2" customWidth="1"/>
    <col min="14" max="14" width="15.88671875" style="2" customWidth="1"/>
    <col min="15" max="15" width="16.33203125" style="2" customWidth="1"/>
    <col min="16" max="16" width="16" style="2" customWidth="1"/>
    <col min="17" max="17" width="17.6640625" style="2" customWidth="1"/>
    <col min="18" max="16384" width="9.109375" style="2"/>
  </cols>
  <sheetData>
    <row r="2" spans="2:5" x14ac:dyDescent="0.3">
      <c r="B2" s="1" t="s">
        <v>547</v>
      </c>
    </row>
    <row r="3" spans="2:5" ht="18.75" customHeight="1" thickBot="1" x14ac:dyDescent="0.35">
      <c r="C3" s="1"/>
      <c r="D3" s="1"/>
      <c r="E3" s="1"/>
    </row>
    <row r="4" spans="2:5" ht="18" x14ac:dyDescent="0.4">
      <c r="B4" s="388" t="s">
        <v>64</v>
      </c>
      <c r="C4" s="3" t="s">
        <v>2</v>
      </c>
      <c r="D4" s="111"/>
      <c r="E4" s="111"/>
    </row>
    <row r="5" spans="2:5" x14ac:dyDescent="0.3">
      <c r="B5" s="8" t="s">
        <v>3</v>
      </c>
      <c r="C5" s="7">
        <v>0.55000000000000004</v>
      </c>
      <c r="D5" s="12"/>
      <c r="E5" s="12"/>
    </row>
    <row r="6" spans="2:5" x14ac:dyDescent="0.3">
      <c r="B6" s="8" t="s">
        <v>4</v>
      </c>
      <c r="C6" s="7">
        <v>3</v>
      </c>
      <c r="D6" s="12"/>
      <c r="E6" s="12"/>
    </row>
    <row r="7" spans="2:5" x14ac:dyDescent="0.3">
      <c r="B7" s="8" t="s">
        <v>1</v>
      </c>
      <c r="C7" s="7">
        <v>2.5</v>
      </c>
      <c r="D7" s="12"/>
      <c r="E7" s="12"/>
    </row>
    <row r="8" spans="2:5" x14ac:dyDescent="0.3">
      <c r="B8" s="8" t="s">
        <v>5</v>
      </c>
      <c r="C8" s="7">
        <v>9</v>
      </c>
      <c r="D8" s="12"/>
      <c r="E8" s="12"/>
    </row>
    <row r="9" spans="2:5" x14ac:dyDescent="0.3">
      <c r="B9" s="4" t="s">
        <v>49</v>
      </c>
      <c r="C9" s="5">
        <v>1</v>
      </c>
      <c r="D9" s="12"/>
      <c r="E9" s="12"/>
    </row>
    <row r="10" spans="2:5" x14ac:dyDescent="0.3">
      <c r="B10" s="8" t="s">
        <v>6</v>
      </c>
      <c r="C10" s="7">
        <v>2.2400000000000002</v>
      </c>
      <c r="D10" s="12"/>
      <c r="E10" s="12"/>
    </row>
    <row r="11" spans="2:5" x14ac:dyDescent="0.3">
      <c r="B11" s="6" t="s">
        <v>11</v>
      </c>
      <c r="C11" s="7">
        <v>5</v>
      </c>
      <c r="D11" s="12"/>
      <c r="E11" s="12"/>
    </row>
    <row r="12" spans="2:5" x14ac:dyDescent="0.3">
      <c r="B12" s="6" t="s">
        <v>7</v>
      </c>
      <c r="C12" s="7">
        <v>5.9</v>
      </c>
      <c r="D12" s="12"/>
      <c r="E12" s="12"/>
    </row>
    <row r="13" spans="2:5" x14ac:dyDescent="0.3">
      <c r="B13" s="6" t="s">
        <v>8</v>
      </c>
      <c r="C13" s="7">
        <v>6.12</v>
      </c>
      <c r="D13" s="12"/>
      <c r="E13" s="12"/>
    </row>
    <row r="14" spans="2:5" x14ac:dyDescent="0.3">
      <c r="B14" s="6" t="s">
        <v>9</v>
      </c>
      <c r="C14" s="7">
        <v>3.1</v>
      </c>
      <c r="D14" s="12"/>
      <c r="E14" s="12"/>
    </row>
    <row r="15" spans="2:5" ht="16.2" thickBot="1" x14ac:dyDescent="0.35">
      <c r="B15" s="389" t="s">
        <v>828</v>
      </c>
      <c r="C15" s="10">
        <v>2.5</v>
      </c>
      <c r="D15" s="12"/>
      <c r="E15" s="12"/>
    </row>
    <row r="16" spans="2:5" x14ac:dyDescent="0.3">
      <c r="B16" s="11"/>
      <c r="C16" s="12"/>
      <c r="D16" s="12"/>
      <c r="E16" s="12"/>
    </row>
    <row r="17" spans="2:17" x14ac:dyDescent="0.3">
      <c r="B17" s="13"/>
      <c r="C17" s="14"/>
      <c r="D17" s="14"/>
      <c r="E17" s="14"/>
    </row>
    <row r="18" spans="2:17" s="18" customFormat="1" ht="18" x14ac:dyDescent="0.3">
      <c r="B18" s="15" t="s">
        <v>65</v>
      </c>
      <c r="C18" s="16" t="s">
        <v>14</v>
      </c>
      <c r="D18" s="16">
        <v>2005</v>
      </c>
      <c r="E18" s="16">
        <v>2006</v>
      </c>
      <c r="F18" s="16">
        <v>2007</v>
      </c>
      <c r="G18" s="16">
        <v>2008</v>
      </c>
      <c r="H18" s="16">
        <v>2009</v>
      </c>
      <c r="I18" s="16">
        <v>2010</v>
      </c>
      <c r="J18" s="16">
        <v>2011</v>
      </c>
      <c r="K18" s="16">
        <v>2012</v>
      </c>
      <c r="L18" s="16">
        <v>2013</v>
      </c>
      <c r="M18" s="16">
        <v>2014</v>
      </c>
      <c r="N18" s="16">
        <v>2015</v>
      </c>
      <c r="O18" s="16">
        <v>2016</v>
      </c>
      <c r="P18" s="16">
        <v>2017</v>
      </c>
      <c r="Q18" s="17">
        <v>2018</v>
      </c>
    </row>
    <row r="19" spans="2:17" s="18" customFormat="1" x14ac:dyDescent="0.3">
      <c r="B19" s="154" t="s">
        <v>25</v>
      </c>
      <c r="C19" s="27"/>
      <c r="D19" s="168"/>
      <c r="E19" s="168"/>
      <c r="F19" s="168"/>
      <c r="G19" s="168"/>
      <c r="H19" s="168"/>
      <c r="I19" s="168"/>
      <c r="J19" s="168"/>
      <c r="K19" s="168"/>
      <c r="L19" s="168"/>
      <c r="M19" s="168"/>
      <c r="N19" s="168"/>
      <c r="O19" s="35"/>
      <c r="Q19" s="419"/>
    </row>
    <row r="20" spans="2:17" s="18" customFormat="1" x14ac:dyDescent="0.3">
      <c r="B20" s="152" t="s">
        <v>132</v>
      </c>
      <c r="C20" s="20"/>
      <c r="D20" s="21">
        <f>((State_Production_Petroleum!D7*0.25)+(State_Production_Petroleum!E7*0.75))*1000</f>
        <v>0</v>
      </c>
      <c r="E20" s="21">
        <f>((State_Production_Petroleum!E7*0.25)+(State_Production_Petroleum!F7*0.75))*1000</f>
        <v>0</v>
      </c>
      <c r="F20" s="21">
        <f>((State_Production_Petroleum!F7*0.25)+(State_Production_Petroleum!G7*0.75))*1000</f>
        <v>0</v>
      </c>
      <c r="G20" s="21">
        <f>((State_Production_Petroleum!G7*0.25)+(State_Production_Petroleum!H7*0.75))*1000</f>
        <v>0</v>
      </c>
      <c r="H20" s="21">
        <f>((State_Production_Petroleum!H7*0.25)+(State_Production_Petroleum!I7*0.75))*1000</f>
        <v>0</v>
      </c>
      <c r="I20" s="21">
        <f>((State_Production_Petroleum!I7*0.25)+(State_Production_Petroleum!J7*0.75))*1000</f>
        <v>0</v>
      </c>
      <c r="J20" s="21">
        <f>((State_Production_Petroleum!J7*0.25)+(State_Production_Petroleum!K7*0.75))*1000</f>
        <v>0</v>
      </c>
      <c r="K20" s="21">
        <f>((State_Production_Petroleum!K7*0.25)+(State_Production_Petroleum!L7*0.75))*1000</f>
        <v>0</v>
      </c>
      <c r="L20" s="21">
        <f>((State_Production_Petroleum!L7*0.25)+(State_Production_Petroleum!M7*0.75))*1000</f>
        <v>0</v>
      </c>
      <c r="M20" s="21">
        <f>((State_Production_Petroleum!M7*0.25)+(State_Production_Petroleum!N7*0.75))*1000</f>
        <v>0</v>
      </c>
      <c r="N20" s="21">
        <f>((State_Production_Petroleum!N7*0.25)+(State_Production_Petroleum!O7*0.75))*1000</f>
        <v>0</v>
      </c>
      <c r="O20" s="21">
        <f>((State_Production_Petroleum!O7*0.25)+(State_Production_Petroleum!P7*0.75))*1000</f>
        <v>0</v>
      </c>
      <c r="P20" s="21">
        <f>((State_Production_Petroleum!P7*0.25)+(State_Production_Petroleum!Q7*0.75))*1000</f>
        <v>0</v>
      </c>
      <c r="Q20" s="118">
        <f>((State_Production_Petroleum!Q7*0.25)+(State_Production_Petroleum!R7*0.75))*1000</f>
        <v>0</v>
      </c>
    </row>
    <row r="21" spans="2:17" s="18" customFormat="1" x14ac:dyDescent="0.3">
      <c r="B21" s="152" t="s">
        <v>133</v>
      </c>
      <c r="C21" s="20"/>
      <c r="D21" s="21">
        <f>((State_Production_Petroleum!D8*0.25)+(State_Production_Petroleum!E8*0.75))*1000</f>
        <v>7569251.1516978741</v>
      </c>
      <c r="E21" s="21">
        <f>((State_Production_Petroleum!E8*0.25)+(State_Production_Petroleum!F8*0.75))*1000</f>
        <v>8797385.1649600286</v>
      </c>
      <c r="F21" s="21">
        <f>((State_Production_Petroleum!F8*0.25)+(State_Production_Petroleum!G8*0.75))*1000</f>
        <v>9203897.0120474901</v>
      </c>
      <c r="G21" s="21">
        <f>((State_Production_Petroleum!G8*0.25)+(State_Production_Petroleum!H8*0.75))*1000</f>
        <v>8145462.6506231297</v>
      </c>
      <c r="H21" s="21">
        <f>((State_Production_Petroleum!H8*0.25)+(State_Production_Petroleum!I8*0.75))*1000</f>
        <v>8350830.5778876403</v>
      </c>
      <c r="I21" s="21">
        <f>((State_Production_Petroleum!I8*0.25)+(State_Production_Petroleum!J8*0.75))*1000</f>
        <v>8299117.9242760316</v>
      </c>
      <c r="J21" s="21">
        <f>((State_Production_Petroleum!J8*0.25)+(State_Production_Petroleum!K8*0.75))*1000</f>
        <v>8616537.556482194</v>
      </c>
      <c r="K21" s="21">
        <f>((State_Production_Petroleum!K8*0.25)+(State_Production_Petroleum!L8*0.75))*1000</f>
        <v>8159603.4994733399</v>
      </c>
      <c r="L21" s="21">
        <f>((State_Production_Petroleum!L8*0.25)+(State_Production_Petroleum!M8*0.75))*1000</f>
        <v>7829447.8333992902</v>
      </c>
      <c r="M21" s="21">
        <f>((State_Production_Petroleum!M8*0.25)+(State_Production_Petroleum!N8*0.75))*1000</f>
        <v>8577378.029682681</v>
      </c>
      <c r="N21" s="21">
        <f>((State_Production_Petroleum!N8*0.25)+(State_Production_Petroleum!O8*0.75))*1000</f>
        <v>9218893.1465822533</v>
      </c>
      <c r="O21" s="21">
        <f>((State_Production_Petroleum!O8*0.25)+(State_Production_Petroleum!P8*0.75))*1000</f>
        <v>9324853.2369322497</v>
      </c>
      <c r="P21" s="21">
        <f>((State_Production_Petroleum!P8*0.25)+(State_Production_Petroleum!Q8*0.75))*1000</f>
        <v>9683892.115476504</v>
      </c>
      <c r="Q21" s="118">
        <f>((State_Production_Petroleum!Q8*0.25)+(State_Production_Petroleum!R8*0.75))*1000</f>
        <v>9978447.1600248907</v>
      </c>
    </row>
    <row r="22" spans="2:17" s="18" customFormat="1" x14ac:dyDescent="0.3">
      <c r="B22" s="152" t="s">
        <v>134</v>
      </c>
      <c r="C22" s="20"/>
      <c r="D22" s="21">
        <f>((State_Production_Petroleum!D9*0.25)+(State_Production_Petroleum!E9*0.75))*1000</f>
        <v>0</v>
      </c>
      <c r="E22" s="21">
        <f>((State_Production_Petroleum!E9*0.25)+(State_Production_Petroleum!F9*0.75))*1000</f>
        <v>0</v>
      </c>
      <c r="F22" s="21">
        <f>((State_Production_Petroleum!F9*0.25)+(State_Production_Petroleum!G9*0.75))*1000</f>
        <v>0</v>
      </c>
      <c r="G22" s="21">
        <f>((State_Production_Petroleum!G9*0.25)+(State_Production_Petroleum!H9*0.75))*1000</f>
        <v>0</v>
      </c>
      <c r="H22" s="21">
        <f>((State_Production_Petroleum!H9*0.25)+(State_Production_Petroleum!I9*0.75))*1000</f>
        <v>0</v>
      </c>
      <c r="I22" s="21">
        <f>((State_Production_Petroleum!I9*0.25)+(State_Production_Petroleum!J9*0.75))*1000</f>
        <v>0</v>
      </c>
      <c r="J22" s="21">
        <f>((State_Production_Petroleum!J9*0.25)+(State_Production_Petroleum!K9*0.75))*1000</f>
        <v>0</v>
      </c>
      <c r="K22" s="21">
        <f>((State_Production_Petroleum!K9*0.25)+(State_Production_Petroleum!L9*0.75))*1000</f>
        <v>0</v>
      </c>
      <c r="L22" s="21">
        <f>((State_Production_Petroleum!L9*0.25)+(State_Production_Petroleum!M9*0.75))*1000</f>
        <v>0</v>
      </c>
      <c r="M22" s="21">
        <f>((State_Production_Petroleum!M9*0.25)+(State_Production_Petroleum!N9*0.75))*1000</f>
        <v>0</v>
      </c>
      <c r="N22" s="21">
        <f>((State_Production_Petroleum!N9*0.25)+(State_Production_Petroleum!O9*0.75))*1000</f>
        <v>0</v>
      </c>
      <c r="O22" s="21">
        <f>((State_Production_Petroleum!O9*0.25)+(State_Production_Petroleum!P9*0.75))*1000</f>
        <v>0</v>
      </c>
      <c r="P22" s="21">
        <f>((State_Production_Petroleum!P9*0.25)+(State_Production_Petroleum!Q9*0.75))*1000</f>
        <v>0</v>
      </c>
      <c r="Q22" s="118">
        <f>((State_Production_Petroleum!Q9*0.25)+(State_Production_Petroleum!R9*0.75))*1000</f>
        <v>0</v>
      </c>
    </row>
    <row r="23" spans="2:17" s="18" customFormat="1" x14ac:dyDescent="0.3">
      <c r="B23" s="152" t="s">
        <v>135</v>
      </c>
      <c r="C23" s="20"/>
      <c r="D23" s="21">
        <f>((State_Production_Petroleum!D10*0.25)+(State_Production_Petroleum!E10*0.75))*1000</f>
        <v>5856232.6729685329</v>
      </c>
      <c r="E23" s="21">
        <f>((State_Production_Petroleum!E10*0.25)+(State_Production_Petroleum!F10*0.75))*1000</f>
        <v>5904445.3614812009</v>
      </c>
      <c r="F23" s="21">
        <f>((State_Production_Petroleum!F10*0.25)+(State_Production_Petroleum!G10*0.75))*1000</f>
        <v>5896051.9694112074</v>
      </c>
      <c r="G23" s="21">
        <f>((State_Production_Petroleum!G10*0.25)+(State_Production_Petroleum!H10*0.75))*1000</f>
        <v>5339449.8677636031</v>
      </c>
      <c r="H23" s="21">
        <f>((State_Production_Petroleum!H10*0.25)+(State_Production_Petroleum!I10*0.75))*1000</f>
        <v>5985110.6301951073</v>
      </c>
      <c r="I23" s="21">
        <f>((State_Production_Petroleum!I10*0.25)+(State_Production_Petroleum!J10*0.75))*1000</f>
        <v>6078562.8643358909</v>
      </c>
      <c r="J23" s="21">
        <f>((State_Production_Petroleum!J10*0.25)+(State_Production_Petroleum!K10*0.75))*1000</f>
        <v>6512949.7181320097</v>
      </c>
      <c r="K23" s="21">
        <f>((State_Production_Petroleum!K10*0.25)+(State_Production_Petroleum!L10*0.75))*1000</f>
        <v>6445058.8794131577</v>
      </c>
      <c r="L23" s="21">
        <f>((State_Production_Petroleum!L10*0.25)+(State_Production_Petroleum!M10*0.75))*1000</f>
        <v>6514295.1778069912</v>
      </c>
      <c r="M23" s="21">
        <f>((State_Production_Petroleum!M10*0.25)+(State_Production_Petroleum!N10*0.75))*1000</f>
        <v>4648828.420135065</v>
      </c>
      <c r="N23" s="21">
        <f>((State_Production_Petroleum!N10*0.25)+(State_Production_Petroleum!O10*0.75))*1000</f>
        <v>3951872.8400222789</v>
      </c>
      <c r="O23" s="21">
        <f>((State_Production_Petroleum!O10*0.25)+(State_Production_Petroleum!P10*0.75))*1000</f>
        <v>5870457.3987849895</v>
      </c>
      <c r="P23" s="21">
        <f>((State_Production_Petroleum!P10*0.25)+(State_Production_Petroleum!Q10*0.75))*1000</f>
        <v>6853240.6295022611</v>
      </c>
      <c r="Q23" s="118">
        <f>((State_Production_Petroleum!Q10*0.25)+(State_Production_Petroleum!R10*0.75))*1000</f>
        <v>7059769.3813079456</v>
      </c>
    </row>
    <row r="24" spans="2:17" s="18" customFormat="1" x14ac:dyDescent="0.3">
      <c r="B24" s="152" t="s">
        <v>136</v>
      </c>
      <c r="C24" s="20"/>
      <c r="D24" s="21">
        <f>((State_Production_Petroleum!D11*0.25)+(State_Production_Petroleum!E11*0.75))*1000</f>
        <v>5324471.7479354367</v>
      </c>
      <c r="E24" s="21">
        <f>((State_Production_Petroleum!E11*0.25)+(State_Production_Petroleum!F11*0.75))*1000</f>
        <v>5417957.3484185152</v>
      </c>
      <c r="F24" s="21">
        <f>((State_Production_Petroleum!F11*0.25)+(State_Production_Petroleum!G11*0.75))*1000</f>
        <v>5454647.9208086953</v>
      </c>
      <c r="G24" s="21">
        <f>((State_Production_Petroleum!G11*0.25)+(State_Production_Petroleum!H11*0.75))*1000</f>
        <v>5125597.4881110666</v>
      </c>
      <c r="H24" s="21">
        <f>((State_Production_Petroleum!H11*0.25)+(State_Production_Petroleum!I11*0.75))*1000</f>
        <v>5708475.0644936673</v>
      </c>
      <c r="I24" s="21">
        <f>((State_Production_Petroleum!I11*0.25)+(State_Production_Petroleum!J11*0.75))*1000</f>
        <v>6133336.7140556723</v>
      </c>
      <c r="J24" s="21">
        <f>((State_Production_Petroleum!J11*0.25)+(State_Production_Petroleum!K11*0.75))*1000</f>
        <v>5837039.242434917</v>
      </c>
      <c r="K24" s="21">
        <f>((State_Production_Petroleum!K11*0.25)+(State_Production_Petroleum!L11*0.75))*1000</f>
        <v>6126160.1796148829</v>
      </c>
      <c r="L24" s="21">
        <f>((State_Production_Petroleum!L11*0.25)+(State_Production_Petroleum!M11*0.75))*1000</f>
        <v>6389277.903917809</v>
      </c>
      <c r="M24" s="21">
        <f>((State_Production_Petroleum!M11*0.25)+(State_Production_Petroleum!N11*0.75))*1000</f>
        <v>6077785.9120386438</v>
      </c>
      <c r="N24" s="21">
        <f>((State_Production_Petroleum!N11*0.25)+(State_Production_Petroleum!O11*0.75))*1000</f>
        <v>6429202.9306716993</v>
      </c>
      <c r="O24" s="21">
        <f>((State_Production_Petroleum!O11*0.25)+(State_Production_Petroleum!P11*0.75))*1000</f>
        <v>6504027.4097072268</v>
      </c>
      <c r="P24" s="21">
        <f>((State_Production_Petroleum!P11*0.25)+(State_Production_Petroleum!Q11*0.75))*1000</f>
        <v>6024233.5906774076</v>
      </c>
      <c r="Q24" s="118">
        <f>((State_Production_Petroleum!Q11*0.25)+(State_Production_Petroleum!R11*0.75))*1000</f>
        <v>6564121.9264654592</v>
      </c>
    </row>
    <row r="25" spans="2:17" s="18" customFormat="1" x14ac:dyDescent="0.3">
      <c r="B25" s="152" t="s">
        <v>137</v>
      </c>
      <c r="C25" s="20"/>
      <c r="D25" s="21">
        <f>((State_Production_Petroleum!D12*0.25)+(State_Production_Petroleum!E12*0.75))*1000</f>
        <v>0</v>
      </c>
      <c r="E25" s="21">
        <f>((State_Production_Petroleum!E12*0.25)+(State_Production_Petroleum!F12*0.75))*1000</f>
        <v>0</v>
      </c>
      <c r="F25" s="21">
        <f>((State_Production_Petroleum!F12*0.25)+(State_Production_Petroleum!G12*0.75))*1000</f>
        <v>0</v>
      </c>
      <c r="G25" s="21">
        <f>((State_Production_Petroleum!G12*0.25)+(State_Production_Petroleum!H12*0.75))*1000</f>
        <v>0</v>
      </c>
      <c r="H25" s="21">
        <f>((State_Production_Petroleum!H12*0.25)+(State_Production_Petroleum!I12*0.75))*1000</f>
        <v>0</v>
      </c>
      <c r="I25" s="21">
        <f>((State_Production_Petroleum!I12*0.25)+(State_Production_Petroleum!J12*0.75))*1000</f>
        <v>0</v>
      </c>
      <c r="J25" s="21">
        <f>((State_Production_Petroleum!J12*0.25)+(State_Production_Petroleum!K12*0.75))*1000</f>
        <v>0</v>
      </c>
      <c r="K25" s="21">
        <f>((State_Production_Petroleum!K12*0.25)+(State_Production_Petroleum!L12*0.75))*1000</f>
        <v>0</v>
      </c>
      <c r="L25" s="21">
        <f>((State_Production_Petroleum!L12*0.25)+(State_Production_Petroleum!M12*0.75))*1000</f>
        <v>0</v>
      </c>
      <c r="M25" s="21">
        <f>((State_Production_Petroleum!M12*0.25)+(State_Production_Petroleum!N12*0.75))*1000</f>
        <v>0</v>
      </c>
      <c r="N25" s="21">
        <f>((State_Production_Petroleum!N12*0.25)+(State_Production_Petroleum!O12*0.75))*1000</f>
        <v>0</v>
      </c>
      <c r="O25" s="21">
        <f>((State_Production_Petroleum!O12*0.25)+(State_Production_Petroleum!P12*0.75))*1000</f>
        <v>0</v>
      </c>
      <c r="P25" s="21">
        <f>((State_Production_Petroleum!P12*0.25)+(State_Production_Petroleum!Q12*0.75))*1000</f>
        <v>0</v>
      </c>
      <c r="Q25" s="118">
        <f>((State_Production_Petroleum!Q12*0.25)+(State_Production_Petroleum!R12*0.75))*1000</f>
        <v>0</v>
      </c>
    </row>
    <row r="26" spans="2:17" s="18" customFormat="1" x14ac:dyDescent="0.3">
      <c r="B26" s="152" t="s">
        <v>138</v>
      </c>
      <c r="C26" s="20"/>
      <c r="D26" s="21">
        <f>((State_Production_Petroleum!D13*0.25)+(State_Production_Petroleum!E13*0.75))*1000</f>
        <v>0</v>
      </c>
      <c r="E26" s="21">
        <f>((State_Production_Petroleum!E13*0.25)+(State_Production_Petroleum!F13*0.75))*1000</f>
        <v>0</v>
      </c>
      <c r="F26" s="21">
        <f>((State_Production_Petroleum!F13*0.25)+(State_Production_Petroleum!G13*0.75))*1000</f>
        <v>0</v>
      </c>
      <c r="G26" s="21">
        <f>((State_Production_Petroleum!G13*0.25)+(State_Production_Petroleum!H13*0.75))*1000</f>
        <v>0</v>
      </c>
      <c r="H26" s="21">
        <f>((State_Production_Petroleum!H13*0.25)+(State_Production_Petroleum!I13*0.75))*1000</f>
        <v>0</v>
      </c>
      <c r="I26" s="21">
        <f>((State_Production_Petroleum!I13*0.25)+(State_Production_Petroleum!J13*0.75))*1000</f>
        <v>0</v>
      </c>
      <c r="J26" s="21">
        <f>((State_Production_Petroleum!J13*0.25)+(State_Production_Petroleum!K13*0.75))*1000</f>
        <v>0</v>
      </c>
      <c r="K26" s="21">
        <f>((State_Production_Petroleum!K13*0.25)+(State_Production_Petroleum!L13*0.75))*1000</f>
        <v>0</v>
      </c>
      <c r="L26" s="21">
        <f>((State_Production_Petroleum!L13*0.25)+(State_Production_Petroleum!M13*0.75))*1000</f>
        <v>0</v>
      </c>
      <c r="M26" s="21">
        <f>((State_Production_Petroleum!M13*0.25)+(State_Production_Petroleum!N13*0.75))*1000</f>
        <v>0</v>
      </c>
      <c r="N26" s="21">
        <f>((State_Production_Petroleum!N13*0.25)+(State_Production_Petroleum!O13*0.75))*1000</f>
        <v>0</v>
      </c>
      <c r="O26" s="21">
        <f>((State_Production_Petroleum!O13*0.25)+(State_Production_Petroleum!P13*0.75))*1000</f>
        <v>0</v>
      </c>
      <c r="P26" s="21">
        <f>((State_Production_Petroleum!P13*0.25)+(State_Production_Petroleum!Q13*0.75))*1000</f>
        <v>0</v>
      </c>
      <c r="Q26" s="118">
        <f>((State_Production_Petroleum!Q13*0.25)+(State_Production_Petroleum!R13*0.75))*1000</f>
        <v>0</v>
      </c>
    </row>
    <row r="27" spans="2:17" s="18" customFormat="1" x14ac:dyDescent="0.3">
      <c r="B27" s="152" t="s">
        <v>139</v>
      </c>
      <c r="C27" s="20"/>
      <c r="D27" s="21">
        <f>((State_Production_Petroleum!D14*0.25)+(State_Production_Petroleum!E14*0.75))*1000</f>
        <v>0</v>
      </c>
      <c r="E27" s="21">
        <f>((State_Production_Petroleum!E14*0.25)+(State_Production_Petroleum!F14*0.75))*1000</f>
        <v>0</v>
      </c>
      <c r="F27" s="21">
        <f>((State_Production_Petroleum!F14*0.25)+(State_Production_Petroleum!G14*0.75))*1000</f>
        <v>0</v>
      </c>
      <c r="G27" s="21">
        <f>((State_Production_Petroleum!G14*0.25)+(State_Production_Petroleum!H14*0.75))*1000</f>
        <v>0</v>
      </c>
      <c r="H27" s="21">
        <f>((State_Production_Petroleum!H14*0.25)+(State_Production_Petroleum!I14*0.75))*1000</f>
        <v>0</v>
      </c>
      <c r="I27" s="21">
        <f>((State_Production_Petroleum!I14*0.25)+(State_Production_Petroleum!J14*0.75))*1000</f>
        <v>0</v>
      </c>
      <c r="J27" s="21">
        <f>((State_Production_Petroleum!J14*0.25)+(State_Production_Petroleum!K14*0.75))*1000</f>
        <v>0</v>
      </c>
      <c r="K27" s="21">
        <f>((State_Production_Petroleum!K14*0.25)+(State_Production_Petroleum!L14*0.75))*1000</f>
        <v>0</v>
      </c>
      <c r="L27" s="21">
        <f>((State_Production_Petroleum!L14*0.25)+(State_Production_Petroleum!M14*0.75))*1000</f>
        <v>0</v>
      </c>
      <c r="M27" s="21">
        <f>((State_Production_Petroleum!M14*0.25)+(State_Production_Petroleum!N14*0.75))*1000</f>
        <v>0</v>
      </c>
      <c r="N27" s="21">
        <f>((State_Production_Petroleum!N14*0.25)+(State_Production_Petroleum!O14*0.75))*1000</f>
        <v>0</v>
      </c>
      <c r="O27" s="21">
        <f>((State_Production_Petroleum!O14*0.25)+(State_Production_Petroleum!P14*0.75))*1000</f>
        <v>0</v>
      </c>
      <c r="P27" s="21">
        <f>((State_Production_Petroleum!P14*0.25)+(State_Production_Petroleum!Q14*0.75))*1000</f>
        <v>0</v>
      </c>
      <c r="Q27" s="118">
        <f>((State_Production_Petroleum!Q14*0.25)+(State_Production_Petroleum!R14*0.75))*1000</f>
        <v>0</v>
      </c>
    </row>
    <row r="28" spans="2:17" s="18" customFormat="1" x14ac:dyDescent="0.3">
      <c r="B28" s="152" t="s">
        <v>140</v>
      </c>
      <c r="C28" s="20"/>
      <c r="D28" s="21">
        <f>((State_Production_Petroleum!D15*0.25)+(State_Production_Petroleum!E15*0.75))*1000</f>
        <v>0</v>
      </c>
      <c r="E28" s="21">
        <f>((State_Production_Petroleum!E15*0.25)+(State_Production_Petroleum!F15*0.75))*1000</f>
        <v>0</v>
      </c>
      <c r="F28" s="21">
        <f>((State_Production_Petroleum!F15*0.25)+(State_Production_Petroleum!G15*0.75))*1000</f>
        <v>0</v>
      </c>
      <c r="G28" s="21">
        <f>((State_Production_Petroleum!G15*0.25)+(State_Production_Petroleum!H15*0.75))*1000</f>
        <v>0</v>
      </c>
      <c r="H28" s="21">
        <f>((State_Production_Petroleum!H15*0.25)+(State_Production_Petroleum!I15*0.75))*1000</f>
        <v>0</v>
      </c>
      <c r="I28" s="21">
        <f>((State_Production_Petroleum!I15*0.25)+(State_Production_Petroleum!J15*0.75))*1000</f>
        <v>0</v>
      </c>
      <c r="J28" s="21">
        <f>((State_Production_Petroleum!J15*0.25)+(State_Production_Petroleum!K15*0.75))*1000</f>
        <v>0</v>
      </c>
      <c r="K28" s="21">
        <f>((State_Production_Petroleum!K15*0.25)+(State_Production_Petroleum!L15*0.75))*1000</f>
        <v>0</v>
      </c>
      <c r="L28" s="21">
        <f>((State_Production_Petroleum!L15*0.25)+(State_Production_Petroleum!M15*0.75))*1000</f>
        <v>0</v>
      </c>
      <c r="M28" s="21">
        <f>((State_Production_Petroleum!M15*0.25)+(State_Production_Petroleum!N15*0.75))*1000</f>
        <v>0</v>
      </c>
      <c r="N28" s="21">
        <f>((State_Production_Petroleum!N15*0.25)+(State_Production_Petroleum!O15*0.75))*1000</f>
        <v>0</v>
      </c>
      <c r="O28" s="21">
        <f>((State_Production_Petroleum!O15*0.25)+(State_Production_Petroleum!P15*0.75))*1000</f>
        <v>0</v>
      </c>
      <c r="P28" s="21">
        <f>((State_Production_Petroleum!P15*0.25)+(State_Production_Petroleum!Q15*0.75))*1000</f>
        <v>0</v>
      </c>
      <c r="Q28" s="118">
        <f>((State_Production_Petroleum!Q15*0.25)+(State_Production_Petroleum!R15*0.75))*1000</f>
        <v>0</v>
      </c>
    </row>
    <row r="29" spans="2:17" s="18" customFormat="1" x14ac:dyDescent="0.3">
      <c r="B29" s="152" t="s">
        <v>141</v>
      </c>
      <c r="C29" s="20"/>
      <c r="D29" s="21">
        <f>((State_Production_Petroleum!D16*0.25)+(State_Production_Petroleum!E16*0.75))*1000</f>
        <v>0</v>
      </c>
      <c r="E29" s="21">
        <f>((State_Production_Petroleum!E16*0.25)+(State_Production_Petroleum!F16*0.75))*1000</f>
        <v>0</v>
      </c>
      <c r="F29" s="21">
        <f>((State_Production_Petroleum!F16*0.25)+(State_Production_Petroleum!G16*0.75))*1000</f>
        <v>0</v>
      </c>
      <c r="G29" s="21">
        <f>((State_Production_Petroleum!G16*0.25)+(State_Production_Petroleum!H16*0.75))*1000</f>
        <v>0</v>
      </c>
      <c r="H29" s="21">
        <f>((State_Production_Petroleum!H16*0.25)+(State_Production_Petroleum!I16*0.75))*1000</f>
        <v>0</v>
      </c>
      <c r="I29" s="21">
        <f>((State_Production_Petroleum!I16*0.25)+(State_Production_Petroleum!J16*0.75))*1000</f>
        <v>0</v>
      </c>
      <c r="J29" s="21">
        <f>((State_Production_Petroleum!J16*0.25)+(State_Production_Petroleum!K16*0.75))*1000</f>
        <v>0</v>
      </c>
      <c r="K29" s="21">
        <f>((State_Production_Petroleum!K16*0.25)+(State_Production_Petroleum!L16*0.75))*1000</f>
        <v>0</v>
      </c>
      <c r="L29" s="21">
        <f>((State_Production_Petroleum!L16*0.25)+(State_Production_Petroleum!M16*0.75))*1000</f>
        <v>0</v>
      </c>
      <c r="M29" s="21">
        <f>((State_Production_Petroleum!M16*0.25)+(State_Production_Petroleum!N16*0.75))*1000</f>
        <v>0</v>
      </c>
      <c r="N29" s="21">
        <f>((State_Production_Petroleum!N16*0.25)+(State_Production_Petroleum!O16*0.75))*1000</f>
        <v>0</v>
      </c>
      <c r="O29" s="21">
        <f>((State_Production_Petroleum!O16*0.25)+(State_Production_Petroleum!P16*0.75))*1000</f>
        <v>0</v>
      </c>
      <c r="P29" s="21">
        <f>((State_Production_Petroleum!P16*0.25)+(State_Production_Petroleum!Q16*0.75))*1000</f>
        <v>0</v>
      </c>
      <c r="Q29" s="118">
        <f>((State_Production_Petroleum!Q16*0.25)+(State_Production_Petroleum!R16*0.75))*1000</f>
        <v>0</v>
      </c>
    </row>
    <row r="30" spans="2:17" s="18" customFormat="1" x14ac:dyDescent="0.3">
      <c r="B30" s="152" t="s">
        <v>142</v>
      </c>
      <c r="C30" s="20"/>
      <c r="D30" s="21">
        <f>((State_Production_Petroleum!D17*0.25)+(State_Production_Petroleum!E17*0.75))*1000</f>
        <v>0</v>
      </c>
      <c r="E30" s="21">
        <f>((State_Production_Petroleum!E17*0.25)+(State_Production_Petroleum!F17*0.75))*1000</f>
        <v>0</v>
      </c>
      <c r="F30" s="21">
        <f>((State_Production_Petroleum!F17*0.25)+(State_Production_Petroleum!G17*0.75))*1000</f>
        <v>0</v>
      </c>
      <c r="G30" s="21">
        <f>((State_Production_Petroleum!G17*0.25)+(State_Production_Petroleum!H17*0.75))*1000</f>
        <v>0</v>
      </c>
      <c r="H30" s="21">
        <f>((State_Production_Petroleum!H17*0.25)+(State_Production_Petroleum!I17*0.75))*1000</f>
        <v>0</v>
      </c>
      <c r="I30" s="21">
        <f>((State_Production_Petroleum!I17*0.25)+(State_Production_Petroleum!J17*0.75))*1000</f>
        <v>0</v>
      </c>
      <c r="J30" s="21">
        <f>((State_Production_Petroleum!J17*0.25)+(State_Production_Petroleum!K17*0.75))*1000</f>
        <v>0</v>
      </c>
      <c r="K30" s="21">
        <f>((State_Production_Petroleum!K17*0.25)+(State_Production_Petroleum!L17*0.75))*1000</f>
        <v>0</v>
      </c>
      <c r="L30" s="21">
        <f>((State_Production_Petroleum!L17*0.25)+(State_Production_Petroleum!M17*0.75))*1000</f>
        <v>0</v>
      </c>
      <c r="M30" s="21">
        <f>((State_Production_Petroleum!M17*0.25)+(State_Production_Petroleum!N17*0.75))*1000</f>
        <v>0</v>
      </c>
      <c r="N30" s="21">
        <f>((State_Production_Petroleum!N17*0.25)+(State_Production_Petroleum!O17*0.75))*1000</f>
        <v>0</v>
      </c>
      <c r="O30" s="21">
        <f>((State_Production_Petroleum!O17*0.25)+(State_Production_Petroleum!P17*0.75))*1000</f>
        <v>0</v>
      </c>
      <c r="P30" s="21">
        <f>((State_Production_Petroleum!P17*0.25)+(State_Production_Petroleum!Q17*0.75))*1000</f>
        <v>0</v>
      </c>
      <c r="Q30" s="118">
        <f>((State_Production_Petroleum!Q17*0.25)+(State_Production_Petroleum!R17*0.75))*1000</f>
        <v>0</v>
      </c>
    </row>
    <row r="31" spans="2:17" s="18" customFormat="1" x14ac:dyDescent="0.3">
      <c r="B31" s="152" t="s">
        <v>143</v>
      </c>
      <c r="C31" s="20"/>
      <c r="D31" s="21">
        <f>((State_Production_Petroleum!D18*0.25)+(State_Production_Petroleum!E18*0.75))*1000</f>
        <v>41449210.491957538</v>
      </c>
      <c r="E31" s="21">
        <f>((State_Production_Petroleum!E18*0.25)+(State_Production_Petroleum!F18*0.75))*1000</f>
        <v>44708611.274773777</v>
      </c>
      <c r="F31" s="21">
        <f>((State_Production_Petroleum!F18*0.25)+(State_Production_Petroleum!G18*0.75))*1000</f>
        <v>51993079.448051669</v>
      </c>
      <c r="G31" s="21">
        <f>((State_Production_Petroleum!G18*0.25)+(State_Production_Petroleum!H18*0.75))*1000</f>
        <v>69370931.136110678</v>
      </c>
      <c r="H31" s="21">
        <f>((State_Production_Petroleum!H18*0.25)+(State_Production_Petroleum!I18*0.75))*1000</f>
        <v>86101391.261205554</v>
      </c>
      <c r="I31" s="21">
        <f>((State_Production_Petroleum!I18*0.25)+(State_Production_Petroleum!J18*0.75))*1000</f>
        <v>93292756.161991552</v>
      </c>
      <c r="J31" s="21">
        <f>((State_Production_Petroleum!J18*0.25)+(State_Production_Petroleum!K18*0.75))*1000</f>
        <v>95535925.495150298</v>
      </c>
      <c r="K31" s="21">
        <f>((State_Production_Petroleum!K18*0.25)+(State_Production_Petroleum!L18*0.75))*1000</f>
        <v>100420556.16429791</v>
      </c>
      <c r="L31" s="21">
        <f>((State_Production_Petroleum!L18*0.25)+(State_Production_Petroleum!M18*0.75))*1000</f>
        <v>100419788.767739</v>
      </c>
      <c r="M31" s="21">
        <f>((State_Production_Petroleum!M18*0.25)+(State_Production_Petroleum!N18*0.75))*1000</f>
        <v>101546461.19809668</v>
      </c>
      <c r="N31" s="21">
        <f>((State_Production_Petroleum!N18*0.25)+(State_Production_Petroleum!O18*0.75))*1000</f>
        <v>102861056.60400817</v>
      </c>
      <c r="O31" s="21">
        <f>((State_Production_Petroleum!O18*0.25)+(State_Production_Petroleum!P18*0.75))*1000</f>
        <v>104000921.70102191</v>
      </c>
      <c r="P31" s="21">
        <f>((State_Production_Petroleum!P18*0.25)+(State_Production_Petroleum!Q18*0.75))*1000</f>
        <v>105539905.44044635</v>
      </c>
      <c r="Q31" s="118">
        <f>((State_Production_Petroleum!Q18*0.25)+(State_Production_Petroleum!R18*0.75))*1000</f>
        <v>104173141.95027988</v>
      </c>
    </row>
    <row r="32" spans="2:17" s="18" customFormat="1" x14ac:dyDescent="0.3">
      <c r="B32" s="152" t="s">
        <v>144</v>
      </c>
      <c r="C32" s="20"/>
      <c r="D32" s="21">
        <f>((State_Production_Petroleum!D19*0.25)+(State_Production_Petroleum!E19*0.75))*1000</f>
        <v>6345066.5250253202</v>
      </c>
      <c r="E32" s="21">
        <f>((State_Production_Petroleum!E19*0.25)+(State_Production_Petroleum!F19*0.75))*1000</f>
        <v>8596011.5454967432</v>
      </c>
      <c r="F32" s="21">
        <f>((State_Production_Petroleum!F19*0.25)+(State_Production_Petroleum!G19*0.75))*1000</f>
        <v>11667125.105258539</v>
      </c>
      <c r="G32" s="21">
        <f>((State_Production_Petroleum!G19*0.25)+(State_Production_Petroleum!H19*0.75))*1000</f>
        <v>11380311.050171079</v>
      </c>
      <c r="H32" s="21">
        <f>((State_Production_Petroleum!H19*0.25)+(State_Production_Petroleum!I19*0.75))*1000</f>
        <v>12565632.844816901</v>
      </c>
      <c r="I32" s="21">
        <f>((State_Production_Petroleum!I19*0.25)+(State_Production_Petroleum!J19*0.75))*1000</f>
        <v>13498681.307457116</v>
      </c>
      <c r="J32" s="21">
        <f>((State_Production_Petroleum!J19*0.25)+(State_Production_Petroleum!K19*0.75))*1000</f>
        <v>15004933.004389012</v>
      </c>
      <c r="K32" s="21">
        <f>((State_Production_Petroleum!K19*0.25)+(State_Production_Petroleum!L19*0.75))*1000</f>
        <v>15062742.9905502</v>
      </c>
      <c r="L32" s="21">
        <f>((State_Production_Petroleum!L19*0.25)+(State_Production_Petroleum!M19*0.75))*1000</f>
        <v>14974546.813001199</v>
      </c>
      <c r="M32" s="21">
        <f>((State_Production_Petroleum!M19*0.25)+(State_Production_Petroleum!N19*0.75))*1000</f>
        <v>14419013.604964815</v>
      </c>
      <c r="N32" s="21">
        <f>((State_Production_Petroleum!N19*0.25)+(State_Production_Petroleum!O19*0.75))*1000</f>
        <v>15089903.119858706</v>
      </c>
      <c r="O32" s="21">
        <f>((State_Production_Petroleum!O19*0.25)+(State_Production_Petroleum!P19*0.75))*1000</f>
        <v>15484342.323014783</v>
      </c>
      <c r="P32" s="21">
        <f>((State_Production_Petroleum!P19*0.25)+(State_Production_Petroleum!Q19*0.75))*1000</f>
        <v>15730238.487536401</v>
      </c>
      <c r="Q32" s="118">
        <f>((State_Production_Petroleum!Q19*0.25)+(State_Production_Petroleum!R19*0.75))*1000</f>
        <v>15640293.496170161</v>
      </c>
    </row>
    <row r="33" spans="2:17" s="18" customFormat="1" x14ac:dyDescent="0.3">
      <c r="B33" s="152" t="s">
        <v>145</v>
      </c>
      <c r="C33" s="20"/>
      <c r="D33" s="21">
        <f>((State_Production_Petroleum!D20*0.25)+(State_Production_Petroleum!E20*0.75))*1000</f>
        <v>0</v>
      </c>
      <c r="E33" s="21">
        <f>((State_Production_Petroleum!E20*0.25)+(State_Production_Petroleum!F20*0.75))*1000</f>
        <v>0</v>
      </c>
      <c r="F33" s="21">
        <f>((State_Production_Petroleum!F20*0.25)+(State_Production_Petroleum!G20*0.75))*1000</f>
        <v>0</v>
      </c>
      <c r="G33" s="21">
        <f>((State_Production_Petroleum!G20*0.25)+(State_Production_Petroleum!H20*0.75))*1000</f>
        <v>0</v>
      </c>
      <c r="H33" s="21">
        <f>((State_Production_Petroleum!H20*0.25)+(State_Production_Petroleum!I20*0.75))*1000</f>
        <v>0</v>
      </c>
      <c r="I33" s="21">
        <f>((State_Production_Petroleum!I20*0.25)+(State_Production_Petroleum!J20*0.75))*1000</f>
        <v>0</v>
      </c>
      <c r="J33" s="21">
        <f>((State_Production_Petroleum!J20*0.25)+(State_Production_Petroleum!K20*0.75))*1000</f>
        <v>0</v>
      </c>
      <c r="K33" s="21">
        <f>((State_Production_Petroleum!K20*0.25)+(State_Production_Petroleum!L20*0.75))*1000</f>
        <v>0</v>
      </c>
      <c r="L33" s="21">
        <f>((State_Production_Petroleum!L20*0.25)+(State_Production_Petroleum!M20*0.75))*1000</f>
        <v>0</v>
      </c>
      <c r="M33" s="21">
        <f>((State_Production_Petroleum!M20*0.25)+(State_Production_Petroleum!N20*0.75))*1000</f>
        <v>0</v>
      </c>
      <c r="N33" s="21">
        <f>((State_Production_Petroleum!N20*0.25)+(State_Production_Petroleum!O20*0.75))*1000</f>
        <v>0</v>
      </c>
      <c r="O33" s="21">
        <f>((State_Production_Petroleum!O20*0.25)+(State_Production_Petroleum!P20*0.75))*1000</f>
        <v>0</v>
      </c>
      <c r="P33" s="21">
        <f>((State_Production_Petroleum!P20*0.25)+(State_Production_Petroleum!Q20*0.75))*1000</f>
        <v>0</v>
      </c>
      <c r="Q33" s="118">
        <f>((State_Production_Petroleum!Q20*0.25)+(State_Production_Petroleum!R20*0.75))*1000</f>
        <v>0</v>
      </c>
    </row>
    <row r="34" spans="2:17" s="18" customFormat="1" x14ac:dyDescent="0.3">
      <c r="B34" s="152" t="s">
        <v>146</v>
      </c>
      <c r="C34" s="20"/>
      <c r="D34" s="21">
        <f>((State_Production_Petroleum!D21*0.25)+(State_Production_Petroleum!E21*0.75))*1000</f>
        <v>0</v>
      </c>
      <c r="E34" s="21">
        <f>((State_Production_Petroleum!E21*0.25)+(State_Production_Petroleum!F21*0.75))*1000</f>
        <v>0</v>
      </c>
      <c r="F34" s="21">
        <f>((State_Production_Petroleum!F21*0.25)+(State_Production_Petroleum!G21*0.75))*1000</f>
        <v>0</v>
      </c>
      <c r="G34" s="21">
        <f>((State_Production_Petroleum!G21*0.25)+(State_Production_Petroleum!H21*0.75))*1000</f>
        <v>0</v>
      </c>
      <c r="H34" s="21">
        <f>((State_Production_Petroleum!H21*0.25)+(State_Production_Petroleum!I21*0.75))*1000</f>
        <v>0</v>
      </c>
      <c r="I34" s="21">
        <f>((State_Production_Petroleum!I21*0.25)+(State_Production_Petroleum!J21*0.75))*1000</f>
        <v>0</v>
      </c>
      <c r="J34" s="21">
        <f>((State_Production_Petroleum!J21*0.25)+(State_Production_Petroleum!K21*0.75))*1000</f>
        <v>0</v>
      </c>
      <c r="K34" s="21">
        <f>((State_Production_Petroleum!K21*0.25)+(State_Production_Petroleum!L21*0.75))*1000</f>
        <v>0</v>
      </c>
      <c r="L34" s="21">
        <f>((State_Production_Petroleum!L21*0.25)+(State_Production_Petroleum!M21*0.75))*1000</f>
        <v>0</v>
      </c>
      <c r="M34" s="21">
        <f>((State_Production_Petroleum!M21*0.25)+(State_Production_Petroleum!N21*0.75))*1000</f>
        <v>0</v>
      </c>
      <c r="N34" s="21">
        <f>((State_Production_Petroleum!N21*0.25)+(State_Production_Petroleum!O21*0.75))*1000</f>
        <v>0</v>
      </c>
      <c r="O34" s="21">
        <f>((State_Production_Petroleum!O21*0.25)+(State_Production_Petroleum!P21*0.75))*1000</f>
        <v>0</v>
      </c>
      <c r="P34" s="21">
        <f>((State_Production_Petroleum!P21*0.25)+(State_Production_Petroleum!Q21*0.75))*1000</f>
        <v>0</v>
      </c>
      <c r="Q34" s="118">
        <f>((State_Production_Petroleum!Q21*0.25)+(State_Production_Petroleum!R21*0.75))*1000</f>
        <v>0</v>
      </c>
    </row>
    <row r="35" spans="2:17" s="18" customFormat="1" x14ac:dyDescent="0.3">
      <c r="B35" s="152" t="s">
        <v>147</v>
      </c>
      <c r="C35" s="20"/>
      <c r="D35" s="21">
        <f>((State_Production_Petroleum!D22*0.25)+(State_Production_Petroleum!E22*0.75))*1000</f>
        <v>0</v>
      </c>
      <c r="E35" s="21">
        <f>((State_Production_Petroleum!E22*0.25)+(State_Production_Petroleum!F22*0.75))*1000</f>
        <v>0</v>
      </c>
      <c r="F35" s="21">
        <f>((State_Production_Petroleum!F22*0.25)+(State_Production_Petroleum!G22*0.75))*1000</f>
        <v>0</v>
      </c>
      <c r="G35" s="21">
        <f>((State_Production_Petroleum!G22*0.25)+(State_Production_Petroleum!H22*0.75))*1000</f>
        <v>0</v>
      </c>
      <c r="H35" s="21">
        <f>((State_Production_Petroleum!H22*0.25)+(State_Production_Petroleum!I22*0.75))*1000</f>
        <v>0</v>
      </c>
      <c r="I35" s="21">
        <f>((State_Production_Petroleum!I22*0.25)+(State_Production_Petroleum!J22*0.75))*1000</f>
        <v>0</v>
      </c>
      <c r="J35" s="21">
        <f>((State_Production_Petroleum!J22*0.25)+(State_Production_Petroleum!K22*0.75))*1000</f>
        <v>0</v>
      </c>
      <c r="K35" s="21">
        <f>((State_Production_Petroleum!K22*0.25)+(State_Production_Petroleum!L22*0.75))*1000</f>
        <v>0</v>
      </c>
      <c r="L35" s="21">
        <f>((State_Production_Petroleum!L22*0.25)+(State_Production_Petroleum!M22*0.75))*1000</f>
        <v>0</v>
      </c>
      <c r="M35" s="21">
        <f>((State_Production_Petroleum!M22*0.25)+(State_Production_Petroleum!N22*0.75))*1000</f>
        <v>0</v>
      </c>
      <c r="N35" s="21">
        <f>((State_Production_Petroleum!N22*0.25)+(State_Production_Petroleum!O22*0.75))*1000</f>
        <v>0</v>
      </c>
      <c r="O35" s="21">
        <f>((State_Production_Petroleum!O22*0.25)+(State_Production_Petroleum!P22*0.75))*1000</f>
        <v>0</v>
      </c>
      <c r="P35" s="21">
        <f>((State_Production_Petroleum!P22*0.25)+(State_Production_Petroleum!Q22*0.75))*1000</f>
        <v>0</v>
      </c>
      <c r="Q35" s="118">
        <f>((State_Production_Petroleum!Q22*0.25)+(State_Production_Petroleum!R22*0.75))*1000</f>
        <v>0</v>
      </c>
    </row>
    <row r="36" spans="2:17" s="18" customFormat="1" x14ac:dyDescent="0.3">
      <c r="B36" s="152" t="s">
        <v>148</v>
      </c>
      <c r="C36" s="20"/>
      <c r="D36" s="21">
        <f>((State_Production_Petroleum!D23*0.25)+(State_Production_Petroleum!E23*0.75))*1000</f>
        <v>11719785.230736978</v>
      </c>
      <c r="E36" s="21">
        <f>((State_Production_Petroleum!E23*0.25)+(State_Production_Petroleum!F23*0.75))*1000</f>
        <v>12244218.814962551</v>
      </c>
      <c r="F36" s="21">
        <f>((State_Production_Petroleum!F23*0.25)+(State_Production_Petroleum!G23*0.75))*1000</f>
        <v>12219139.778930483</v>
      </c>
      <c r="G36" s="21">
        <f>((State_Production_Petroleum!G23*0.25)+(State_Production_Petroleum!H23*0.75))*1000</f>
        <v>10996039.955683243</v>
      </c>
      <c r="H36" s="21">
        <f>((State_Production_Petroleum!H23*0.25)+(State_Production_Petroleum!I23*0.75))*1000</f>
        <v>11656896.667669661</v>
      </c>
      <c r="I36" s="21">
        <f>((State_Production_Petroleum!I23*0.25)+(State_Production_Petroleum!J23*0.75))*1000</f>
        <v>12483058.905415254</v>
      </c>
      <c r="J36" s="21">
        <f>((State_Production_Petroleum!J23*0.25)+(State_Production_Petroleum!K23*0.75))*1000</f>
        <v>12737289.814592399</v>
      </c>
      <c r="K36" s="21">
        <f>((State_Production_Petroleum!K23*0.25)+(State_Production_Petroleum!L23*0.75))*1000</f>
        <v>13863412.294965165</v>
      </c>
      <c r="L36" s="21">
        <f>((State_Production_Petroleum!L23*0.25)+(State_Production_Petroleum!M23*0.75))*1000</f>
        <v>14419896.347097589</v>
      </c>
      <c r="M36" s="21">
        <f>((State_Production_Petroleum!M23*0.25)+(State_Production_Petroleum!N23*0.75))*1000</f>
        <v>14624263.276592935</v>
      </c>
      <c r="N36" s="21">
        <f>((State_Production_Petroleum!N23*0.25)+(State_Production_Petroleum!O23*0.75))*1000</f>
        <v>15389112.009788325</v>
      </c>
      <c r="O36" s="21">
        <f>((State_Production_Petroleum!O23*0.25)+(State_Production_Petroleum!P23*0.75))*1000</f>
        <v>15790632.30672331</v>
      </c>
      <c r="P36" s="21">
        <f>((State_Production_Petroleum!P23*0.25)+(State_Production_Petroleum!Q23*0.75))*1000</f>
        <v>16171708.13429182</v>
      </c>
      <c r="Q36" s="118">
        <f>((State_Production_Petroleum!Q23*0.25)+(State_Production_Petroleum!R23*0.75))*1000</f>
        <v>16487171.682580603</v>
      </c>
    </row>
    <row r="37" spans="2:17" s="18" customFormat="1" x14ac:dyDescent="0.3">
      <c r="B37" s="152" t="s">
        <v>149</v>
      </c>
      <c r="C37" s="20"/>
      <c r="D37" s="21">
        <f>((State_Production_Petroleum!D24*0.25)+(State_Production_Petroleum!E24*0.75))*1000</f>
        <v>7041567.3043431602</v>
      </c>
      <c r="E37" s="21">
        <f>((State_Production_Petroleum!E24*0.25)+(State_Production_Petroleum!F24*0.75))*1000</f>
        <v>7445129.6627823748</v>
      </c>
      <c r="F37" s="21">
        <f>((State_Production_Petroleum!F24*0.25)+(State_Production_Petroleum!G24*0.75))*1000</f>
        <v>7865969.0210482776</v>
      </c>
      <c r="G37" s="21">
        <f>((State_Production_Petroleum!G24*0.25)+(State_Production_Petroleum!H24*0.75))*1000</f>
        <v>6879194.9324954385</v>
      </c>
      <c r="H37" s="21">
        <f>((State_Production_Petroleum!H24*0.25)+(State_Production_Petroleum!I24*0.75))*1000</f>
        <v>7305630.3878776245</v>
      </c>
      <c r="I37" s="21">
        <f>((State_Production_Petroleum!I24*0.25)+(State_Production_Petroleum!J24*0.75))*1000</f>
        <v>8404262.1601014771</v>
      </c>
      <c r="J37" s="21">
        <f>((State_Production_Petroleum!J24*0.25)+(State_Production_Petroleum!K24*0.75))*1000</f>
        <v>9259056.6802222412</v>
      </c>
      <c r="K37" s="21">
        <f>((State_Production_Petroleum!K24*0.25)+(State_Production_Petroleum!L24*0.75))*1000</f>
        <v>9843644.8423314914</v>
      </c>
      <c r="L37" s="21">
        <f>((State_Production_Petroleum!L24*0.25)+(State_Production_Petroleum!M24*0.75))*1000</f>
        <v>10152292.584266292</v>
      </c>
      <c r="M37" s="21">
        <f>((State_Production_Petroleum!M24*0.25)+(State_Production_Petroleum!N24*0.75))*1000</f>
        <v>10340627.402235767</v>
      </c>
      <c r="N37" s="21">
        <f>((State_Production_Petroleum!N24*0.25)+(State_Production_Petroleum!O24*0.75))*1000</f>
        <v>10679807.210816896</v>
      </c>
      <c r="O37" s="21">
        <f>((State_Production_Petroleum!O24*0.25)+(State_Production_Petroleum!P24*0.75))*1000</f>
        <v>11492826.004258158</v>
      </c>
      <c r="P37" s="21">
        <f>((State_Production_Petroleum!P24*0.25)+(State_Production_Petroleum!Q24*0.75))*1000</f>
        <v>13602756.256309619</v>
      </c>
      <c r="Q37" s="118">
        <f>((State_Production_Petroleum!Q24*0.25)+(State_Production_Petroleum!R24*0.75))*1000</f>
        <v>15835964.999180449</v>
      </c>
    </row>
    <row r="38" spans="2:17" s="18" customFormat="1" x14ac:dyDescent="0.3">
      <c r="B38" s="152" t="s">
        <v>150</v>
      </c>
      <c r="C38" s="20"/>
      <c r="D38" s="21">
        <f>((State_Production_Petroleum!D25*0.25)+(State_Production_Petroleum!E25*0.75))*1000</f>
        <v>0</v>
      </c>
      <c r="E38" s="21">
        <f>((State_Production_Petroleum!E25*0.25)+(State_Production_Petroleum!F25*0.75))*1000</f>
        <v>0</v>
      </c>
      <c r="F38" s="21">
        <f>((State_Production_Petroleum!F25*0.25)+(State_Production_Petroleum!G25*0.75))*1000</f>
        <v>0</v>
      </c>
      <c r="G38" s="21">
        <f>((State_Production_Petroleum!G25*0.25)+(State_Production_Petroleum!H25*0.75))*1000</f>
        <v>0</v>
      </c>
      <c r="H38" s="21">
        <f>((State_Production_Petroleum!H25*0.25)+(State_Production_Petroleum!I25*0.75))*1000</f>
        <v>0</v>
      </c>
      <c r="I38" s="21">
        <f>((State_Production_Petroleum!I25*0.25)+(State_Production_Petroleum!J25*0.75))*1000</f>
        <v>0</v>
      </c>
      <c r="J38" s="21">
        <f>((State_Production_Petroleum!J25*0.25)+(State_Production_Petroleum!K25*0.75))*1000</f>
        <v>0</v>
      </c>
      <c r="K38" s="21">
        <f>((State_Production_Petroleum!K25*0.25)+(State_Production_Petroleum!L25*0.75))*1000</f>
        <v>0</v>
      </c>
      <c r="L38" s="21">
        <f>((State_Production_Petroleum!L25*0.25)+(State_Production_Petroleum!M25*0.75))*1000</f>
        <v>0</v>
      </c>
      <c r="M38" s="21">
        <f>((State_Production_Petroleum!M25*0.25)+(State_Production_Petroleum!N25*0.75))*1000</f>
        <v>0</v>
      </c>
      <c r="N38" s="21">
        <f>((State_Production_Petroleum!N25*0.25)+(State_Production_Petroleum!O25*0.75))*1000</f>
        <v>0</v>
      </c>
      <c r="O38" s="21">
        <f>((State_Production_Petroleum!O25*0.25)+(State_Production_Petroleum!P25*0.75))*1000</f>
        <v>0</v>
      </c>
      <c r="P38" s="21">
        <f>((State_Production_Petroleum!P25*0.25)+(State_Production_Petroleum!Q25*0.75))*1000</f>
        <v>0</v>
      </c>
      <c r="Q38" s="118">
        <f>((State_Production_Petroleum!Q25*0.25)+(State_Production_Petroleum!R25*0.75))*1000</f>
        <v>0</v>
      </c>
    </row>
    <row r="39" spans="2:17" s="18" customFormat="1" x14ac:dyDescent="0.3">
      <c r="B39" s="152" t="s">
        <v>151</v>
      </c>
      <c r="C39" s="20"/>
      <c r="D39" s="21">
        <f>((State_Production_Petroleum!D26*0.25)+(State_Production_Petroleum!E26*0.75))*1000</f>
        <v>0</v>
      </c>
      <c r="E39" s="21">
        <f>((State_Production_Petroleum!E26*0.25)+(State_Production_Petroleum!F26*0.75))*1000</f>
        <v>0</v>
      </c>
      <c r="F39" s="21">
        <f>((State_Production_Petroleum!F26*0.25)+(State_Production_Petroleum!G26*0.75))*1000</f>
        <v>0</v>
      </c>
      <c r="G39" s="21">
        <f>((State_Production_Petroleum!G26*0.25)+(State_Production_Petroleum!H26*0.75))*1000</f>
        <v>0</v>
      </c>
      <c r="H39" s="21">
        <f>((State_Production_Petroleum!H26*0.25)+(State_Production_Petroleum!I26*0.75))*1000</f>
        <v>0</v>
      </c>
      <c r="I39" s="21">
        <f>((State_Production_Petroleum!I26*0.25)+(State_Production_Petroleum!J26*0.75))*1000</f>
        <v>0</v>
      </c>
      <c r="J39" s="21">
        <f>((State_Production_Petroleum!J26*0.25)+(State_Production_Petroleum!K26*0.75))*1000</f>
        <v>1532202.4219137866</v>
      </c>
      <c r="K39" s="21">
        <f>((State_Production_Petroleum!K26*0.25)+(State_Production_Petroleum!L26*0.75))*1000</f>
        <v>4754038.3011370786</v>
      </c>
      <c r="L39" s="21">
        <f>((State_Production_Petroleum!L26*0.25)+(State_Production_Petroleum!M26*0.75))*1000</f>
        <v>5472524.9352612831</v>
      </c>
      <c r="M39" s="21">
        <f>((State_Production_Petroleum!M26*0.25)+(State_Production_Petroleum!N26*0.75))*1000</f>
        <v>6021886.5344082899</v>
      </c>
      <c r="N39" s="21">
        <f>((State_Production_Petroleum!N26*0.25)+(State_Production_Petroleum!O26*0.75))*1000</f>
        <v>6387713.8855515914</v>
      </c>
      <c r="O39" s="21">
        <f>((State_Production_Petroleum!O26*0.25)+(State_Production_Petroleum!P26*0.75))*1000</f>
        <v>6344493.6023971047</v>
      </c>
      <c r="P39" s="21">
        <f>((State_Production_Petroleum!P26*0.25)+(State_Production_Petroleum!Q26*0.75))*1000</f>
        <v>6656026.2225891724</v>
      </c>
      <c r="Q39" s="118">
        <f>((State_Production_Petroleum!Q26*0.25)+(State_Production_Petroleum!R26*0.75))*1000</f>
        <v>6065507.3565557916</v>
      </c>
    </row>
    <row r="40" spans="2:17" s="18" customFormat="1" x14ac:dyDescent="0.3">
      <c r="B40" s="152" t="s">
        <v>152</v>
      </c>
      <c r="C40" s="20"/>
      <c r="D40" s="21">
        <f>((State_Production_Petroleum!D27*0.25)+(State_Production_Petroleum!E27*0.75))*1000</f>
        <v>15881699.054685963</v>
      </c>
      <c r="E40" s="21">
        <f>((State_Production_Petroleum!E27*0.25)+(State_Production_Petroleum!F27*0.75))*1000</f>
        <v>18490071.556077529</v>
      </c>
      <c r="F40" s="21">
        <f>((State_Production_Petroleum!F27*0.25)+(State_Production_Petroleum!G27*0.75))*1000</f>
        <v>19443786.950493768</v>
      </c>
      <c r="G40" s="21">
        <f>((State_Production_Petroleum!G27*0.25)+(State_Production_Petroleum!H27*0.75))*1000</f>
        <v>16816840.021851204</v>
      </c>
      <c r="H40" s="21">
        <f>((State_Production_Petroleum!H27*0.25)+(State_Production_Petroleum!I27*0.75))*1000</f>
        <v>18005564.857070114</v>
      </c>
      <c r="I40" s="21">
        <f>((State_Production_Petroleum!I27*0.25)+(State_Production_Petroleum!J27*0.75))*1000</f>
        <v>19083667.999070324</v>
      </c>
      <c r="J40" s="21">
        <f>((State_Production_Petroleum!J27*0.25)+(State_Production_Petroleum!K27*0.75))*1000</f>
        <v>20135350.647874549</v>
      </c>
      <c r="K40" s="21">
        <f>((State_Production_Petroleum!K27*0.25)+(State_Production_Petroleum!L27*0.75))*1000</f>
        <v>20274807.277324285</v>
      </c>
      <c r="L40" s="21">
        <f>((State_Production_Petroleum!L27*0.25)+(State_Production_Petroleum!M27*0.75))*1000</f>
        <v>20260417.8116786</v>
      </c>
      <c r="M40" s="21">
        <f>((State_Production_Petroleum!M27*0.25)+(State_Production_Petroleum!N27*0.75))*1000</f>
        <v>20283872.664607394</v>
      </c>
      <c r="N40" s="21">
        <f>((State_Production_Petroleum!N27*0.25)+(State_Production_Petroleum!O27*0.75))*1000</f>
        <v>21278786.717578892</v>
      </c>
      <c r="O40" s="21">
        <f>((State_Production_Petroleum!O27*0.25)+(State_Production_Petroleum!P27*0.75))*1000</f>
        <v>21815963.45993964</v>
      </c>
      <c r="P40" s="21">
        <f>((State_Production_Petroleum!P27*0.25)+(State_Production_Petroleum!Q27*0.75))*1000</f>
        <v>22651498.445592657</v>
      </c>
      <c r="Q40" s="118">
        <f>((State_Production_Petroleum!Q27*0.25)+(State_Production_Petroleum!R27*0.75))*1000</f>
        <v>23661825.669826612</v>
      </c>
    </row>
    <row r="41" spans="2:17" s="18" customFormat="1" x14ac:dyDescent="0.3">
      <c r="B41" s="152" t="s">
        <v>153</v>
      </c>
      <c r="C41" s="20"/>
      <c r="D41" s="21">
        <f>((State_Production_Petroleum!D28*0.25)+(State_Production_Petroleum!E28*0.75))*1000</f>
        <v>0</v>
      </c>
      <c r="E41" s="21">
        <f>((State_Production_Petroleum!E28*0.25)+(State_Production_Petroleum!F28*0.75))*1000</f>
        <v>0</v>
      </c>
      <c r="F41" s="21">
        <f>((State_Production_Petroleum!F28*0.25)+(State_Production_Petroleum!G28*0.75))*1000</f>
        <v>0</v>
      </c>
      <c r="G41" s="21">
        <f>((State_Production_Petroleum!G28*0.25)+(State_Production_Petroleum!H28*0.75))*1000</f>
        <v>0</v>
      </c>
      <c r="H41" s="21">
        <f>((State_Production_Petroleum!H28*0.25)+(State_Production_Petroleum!I28*0.75))*1000</f>
        <v>0</v>
      </c>
      <c r="I41" s="21">
        <f>((State_Production_Petroleum!I28*0.25)+(State_Production_Petroleum!J28*0.75))*1000</f>
        <v>0</v>
      </c>
      <c r="J41" s="21">
        <f>((State_Production_Petroleum!J28*0.25)+(State_Production_Petroleum!K28*0.75))*1000</f>
        <v>0</v>
      </c>
      <c r="K41" s="21">
        <f>((State_Production_Petroleum!K28*0.25)+(State_Production_Petroleum!L28*0.75))*1000</f>
        <v>0</v>
      </c>
      <c r="L41" s="21">
        <f>((State_Production_Petroleum!L28*0.25)+(State_Production_Petroleum!M28*0.75))*1000</f>
        <v>0</v>
      </c>
      <c r="M41" s="21">
        <f>((State_Production_Petroleum!M28*0.25)+(State_Production_Petroleum!N28*0.75))*1000</f>
        <v>0</v>
      </c>
      <c r="N41" s="21">
        <f>((State_Production_Petroleum!N28*0.25)+(State_Production_Petroleum!O28*0.75))*1000</f>
        <v>0</v>
      </c>
      <c r="O41" s="21">
        <f>((State_Production_Petroleum!O28*0.25)+(State_Production_Petroleum!P28*0.75))*1000</f>
        <v>0</v>
      </c>
      <c r="P41" s="21">
        <f>((State_Production_Petroleum!P28*0.25)+(State_Production_Petroleum!Q28*0.75))*1000</f>
        <v>0</v>
      </c>
      <c r="Q41" s="118">
        <f>((State_Production_Petroleum!Q28*0.25)+(State_Production_Petroleum!R28*0.75))*1000</f>
        <v>0</v>
      </c>
    </row>
    <row r="42" spans="2:17" s="18" customFormat="1" x14ac:dyDescent="0.3">
      <c r="B42" s="152" t="s">
        <v>154</v>
      </c>
      <c r="C42" s="20"/>
      <c r="D42" s="21">
        <f>((State_Production_Petroleum!D29*0.25)+(State_Production_Petroleum!E29*0.75))*1000</f>
        <v>0</v>
      </c>
      <c r="E42" s="21">
        <f>((State_Production_Petroleum!E29*0.25)+(State_Production_Petroleum!F29*0.75))*1000</f>
        <v>0</v>
      </c>
      <c r="F42" s="21">
        <f>((State_Production_Petroleum!F29*0.25)+(State_Production_Petroleum!G29*0.75))*1000</f>
        <v>0</v>
      </c>
      <c r="G42" s="21">
        <f>((State_Production_Petroleum!G29*0.25)+(State_Production_Petroleum!H29*0.75))*1000</f>
        <v>0</v>
      </c>
      <c r="H42" s="21">
        <f>((State_Production_Petroleum!H29*0.25)+(State_Production_Petroleum!I29*0.75))*1000</f>
        <v>0</v>
      </c>
      <c r="I42" s="21">
        <f>((State_Production_Petroleum!I29*0.25)+(State_Production_Petroleum!J29*0.75))*1000</f>
        <v>0</v>
      </c>
      <c r="J42" s="21">
        <f>((State_Production_Petroleum!J29*0.25)+(State_Production_Petroleum!K29*0.75))*1000</f>
        <v>0</v>
      </c>
      <c r="K42" s="21">
        <f>((State_Production_Petroleum!K29*0.25)+(State_Production_Petroleum!L29*0.75))*1000</f>
        <v>0</v>
      </c>
      <c r="L42" s="21">
        <f>((State_Production_Petroleum!L29*0.25)+(State_Production_Petroleum!M29*0.75))*1000</f>
        <v>0</v>
      </c>
      <c r="M42" s="21">
        <f>((State_Production_Petroleum!M29*0.25)+(State_Production_Petroleum!N29*0.75))*1000</f>
        <v>0</v>
      </c>
      <c r="N42" s="21">
        <f>((State_Production_Petroleum!N29*0.25)+(State_Production_Petroleum!O29*0.75))*1000</f>
        <v>0</v>
      </c>
      <c r="O42" s="21">
        <f>((State_Production_Petroleum!O29*0.25)+(State_Production_Petroleum!P29*0.75))*1000</f>
        <v>0</v>
      </c>
      <c r="P42" s="21">
        <f>((State_Production_Petroleum!P29*0.25)+(State_Production_Petroleum!Q29*0.75))*1000</f>
        <v>0</v>
      </c>
      <c r="Q42" s="118">
        <f>((State_Production_Petroleum!Q29*0.25)+(State_Production_Petroleum!R29*0.75))*1000</f>
        <v>0</v>
      </c>
    </row>
    <row r="43" spans="2:17" s="18" customFormat="1" x14ac:dyDescent="0.3">
      <c r="B43" s="152" t="s">
        <v>155</v>
      </c>
      <c r="C43" s="20"/>
      <c r="D43" s="21">
        <f>((State_Production_Petroleum!D30*0.25)+(State_Production_Petroleum!E30*0.75))*1000</f>
        <v>0</v>
      </c>
      <c r="E43" s="21">
        <f>((State_Production_Petroleum!E30*0.25)+(State_Production_Petroleum!F30*0.75))*1000</f>
        <v>0</v>
      </c>
      <c r="F43" s="21">
        <f>((State_Production_Petroleum!F30*0.25)+(State_Production_Petroleum!G30*0.75))*1000</f>
        <v>0</v>
      </c>
      <c r="G43" s="21">
        <f>((State_Production_Petroleum!G30*0.25)+(State_Production_Petroleum!H30*0.75))*1000</f>
        <v>0</v>
      </c>
      <c r="H43" s="21">
        <f>((State_Production_Petroleum!H30*0.25)+(State_Production_Petroleum!I30*0.75))*1000</f>
        <v>0</v>
      </c>
      <c r="I43" s="21">
        <f>((State_Production_Petroleum!I30*0.25)+(State_Production_Petroleum!J30*0.75))*1000</f>
        <v>0</v>
      </c>
      <c r="J43" s="21">
        <f>((State_Production_Petroleum!J30*0.25)+(State_Production_Petroleum!K30*0.75))*1000</f>
        <v>0</v>
      </c>
      <c r="K43" s="21">
        <f>((State_Production_Petroleum!K30*0.25)+(State_Production_Petroleum!L30*0.75))*1000</f>
        <v>0</v>
      </c>
      <c r="L43" s="21">
        <f>((State_Production_Petroleum!L30*0.25)+(State_Production_Petroleum!M30*0.75))*1000</f>
        <v>0</v>
      </c>
      <c r="M43" s="21">
        <f>((State_Production_Petroleum!M30*0.25)+(State_Production_Petroleum!N30*0.75))*1000</f>
        <v>0</v>
      </c>
      <c r="N43" s="21">
        <f>((State_Production_Petroleum!N30*0.25)+(State_Production_Petroleum!O30*0.75))*1000</f>
        <v>0</v>
      </c>
      <c r="O43" s="21">
        <f>((State_Production_Petroleum!O30*0.25)+(State_Production_Petroleum!P30*0.75))*1000</f>
        <v>0</v>
      </c>
      <c r="P43" s="21">
        <f>((State_Production_Petroleum!P30*0.25)+(State_Production_Petroleum!Q30*0.75))*1000</f>
        <v>0</v>
      </c>
      <c r="Q43" s="118">
        <f>((State_Production_Petroleum!Q30*0.25)+(State_Production_Petroleum!R30*0.75))*1000</f>
        <v>0</v>
      </c>
    </row>
    <row r="44" spans="2:17" s="18" customFormat="1" x14ac:dyDescent="0.3">
      <c r="B44" s="152" t="s">
        <v>156</v>
      </c>
      <c r="C44" s="20"/>
      <c r="D44" s="21">
        <f>((State_Production_Petroleum!D31*0.25)+(State_Production_Petroleum!E31*0.75))*1000</f>
        <v>0</v>
      </c>
      <c r="E44" s="21">
        <f>((State_Production_Petroleum!E31*0.25)+(State_Production_Petroleum!F31*0.75))*1000</f>
        <v>0</v>
      </c>
      <c r="F44" s="21">
        <f>((State_Production_Petroleum!F31*0.25)+(State_Production_Petroleum!G31*0.75))*1000</f>
        <v>0</v>
      </c>
      <c r="G44" s="21">
        <f>((State_Production_Petroleum!G31*0.25)+(State_Production_Petroleum!H31*0.75))*1000</f>
        <v>0</v>
      </c>
      <c r="H44" s="21">
        <f>((State_Production_Petroleum!H31*0.25)+(State_Production_Petroleum!I31*0.75))*1000</f>
        <v>0</v>
      </c>
      <c r="I44" s="21">
        <f>((State_Production_Petroleum!I31*0.25)+(State_Production_Petroleum!J31*0.75))*1000</f>
        <v>0</v>
      </c>
      <c r="J44" s="21">
        <f>((State_Production_Petroleum!J31*0.25)+(State_Production_Petroleum!K31*0.75))*1000</f>
        <v>0</v>
      </c>
      <c r="K44" s="21">
        <f>((State_Production_Petroleum!K31*0.25)+(State_Production_Petroleum!L31*0.75))*1000</f>
        <v>0</v>
      </c>
      <c r="L44" s="21">
        <f>((State_Production_Petroleum!L31*0.25)+(State_Production_Petroleum!M31*0.75))*1000</f>
        <v>0</v>
      </c>
      <c r="M44" s="21">
        <f>((State_Production_Petroleum!M31*0.25)+(State_Production_Petroleum!N31*0.75))*1000</f>
        <v>0</v>
      </c>
      <c r="N44" s="21">
        <f>((State_Production_Petroleum!N31*0.25)+(State_Production_Petroleum!O31*0.75))*1000</f>
        <v>0</v>
      </c>
      <c r="O44" s="21">
        <f>((State_Production_Petroleum!O31*0.25)+(State_Production_Petroleum!P31*0.75))*1000</f>
        <v>0</v>
      </c>
      <c r="P44" s="21">
        <f>((State_Production_Petroleum!P31*0.25)+(State_Production_Petroleum!Q31*0.75))*1000</f>
        <v>0</v>
      </c>
      <c r="Q44" s="118">
        <f>((State_Production_Petroleum!Q31*0.25)+(State_Production_Petroleum!R31*0.75))*1000</f>
        <v>0</v>
      </c>
    </row>
    <row r="45" spans="2:17" s="18" customFormat="1" x14ac:dyDescent="0.3">
      <c r="B45" s="152" t="s">
        <v>157</v>
      </c>
      <c r="C45" s="20"/>
      <c r="D45" s="21">
        <f>((State_Production_Petroleum!D32*0.25)+(State_Production_Petroleum!E32*0.75))*1000</f>
        <v>0</v>
      </c>
      <c r="E45" s="21">
        <f>((State_Production_Petroleum!E32*0.25)+(State_Production_Petroleum!F32*0.75))*1000</f>
        <v>0</v>
      </c>
      <c r="F45" s="21">
        <f>((State_Production_Petroleum!F32*0.25)+(State_Production_Petroleum!G32*0.75))*1000</f>
        <v>0</v>
      </c>
      <c r="G45" s="21">
        <f>((State_Production_Petroleum!G32*0.25)+(State_Production_Petroleum!H32*0.75))*1000</f>
        <v>0</v>
      </c>
      <c r="H45" s="21">
        <f>((State_Production_Petroleum!H32*0.25)+(State_Production_Petroleum!I32*0.75))*1000</f>
        <v>0</v>
      </c>
      <c r="I45" s="21">
        <f>((State_Production_Petroleum!I32*0.25)+(State_Production_Petroleum!J32*0.75))*1000</f>
        <v>0</v>
      </c>
      <c r="J45" s="21">
        <f>((State_Production_Petroleum!J32*0.25)+(State_Production_Petroleum!K32*0.75))*1000</f>
        <v>0</v>
      </c>
      <c r="K45" s="21">
        <f>((State_Production_Petroleum!K32*0.25)+(State_Production_Petroleum!L32*0.75))*1000</f>
        <v>0</v>
      </c>
      <c r="L45" s="21">
        <f>((State_Production_Petroleum!L32*0.25)+(State_Production_Petroleum!M32*0.75))*1000</f>
        <v>0</v>
      </c>
      <c r="M45" s="21">
        <f>((State_Production_Petroleum!M32*0.25)+(State_Production_Petroleum!N32*0.75))*1000</f>
        <v>0</v>
      </c>
      <c r="N45" s="21">
        <f>((State_Production_Petroleum!N32*0.25)+(State_Production_Petroleum!O32*0.75))*1000</f>
        <v>1371212.6695163494</v>
      </c>
      <c r="O45" s="21">
        <f>((State_Production_Petroleum!O32*0.25)+(State_Production_Petroleum!P32*0.75))*1000</f>
        <v>6583056.5173146958</v>
      </c>
      <c r="P45" s="21">
        <f>((State_Production_Petroleum!P32*0.25)+(State_Production_Petroleum!Q32*0.75))*1000</f>
        <v>11678703.993170388</v>
      </c>
      <c r="Q45" s="118">
        <f>((State_Production_Petroleum!Q32*0.25)+(State_Production_Petroleum!R32*0.75))*1000</f>
        <v>14393726.864200326</v>
      </c>
    </row>
    <row r="46" spans="2:17" s="18" customFormat="1" x14ac:dyDescent="0.3">
      <c r="B46" s="152" t="s">
        <v>158</v>
      </c>
      <c r="C46" s="20"/>
      <c r="D46" s="21">
        <f>((State_Production_Petroleum!D33*0.25)+(State_Production_Petroleum!E33*0.75))*1000</f>
        <v>0</v>
      </c>
      <c r="E46" s="21">
        <f>((State_Production_Petroleum!E33*0.25)+(State_Production_Petroleum!F33*0.75))*1000</f>
        <v>0</v>
      </c>
      <c r="F46" s="21">
        <f>((State_Production_Petroleum!F33*0.25)+(State_Production_Petroleum!G33*0.75))*1000</f>
        <v>0</v>
      </c>
      <c r="G46" s="21">
        <f>((State_Production_Petroleum!G33*0.25)+(State_Production_Petroleum!H33*0.75))*1000</f>
        <v>0</v>
      </c>
      <c r="H46" s="21">
        <f>((State_Production_Petroleum!H33*0.25)+(State_Production_Petroleum!I33*0.75))*1000</f>
        <v>0</v>
      </c>
      <c r="I46" s="21">
        <f>((State_Production_Petroleum!I33*0.25)+(State_Production_Petroleum!J33*0.75))*1000</f>
        <v>0</v>
      </c>
      <c r="J46" s="21">
        <f>((State_Production_Petroleum!J33*0.25)+(State_Production_Petroleum!K33*0.75))*1000</f>
        <v>0</v>
      </c>
      <c r="K46" s="21">
        <f>((State_Production_Petroleum!K33*0.25)+(State_Production_Petroleum!L33*0.75))*1000</f>
        <v>0</v>
      </c>
      <c r="L46" s="21">
        <f>((State_Production_Petroleum!L33*0.25)+(State_Production_Petroleum!M33*0.75))*1000</f>
        <v>0</v>
      </c>
      <c r="M46" s="21">
        <f>((State_Production_Petroleum!M33*0.25)+(State_Production_Petroleum!N33*0.75))*1000</f>
        <v>0</v>
      </c>
      <c r="N46" s="21">
        <f>((State_Production_Petroleum!N33*0.25)+(State_Production_Petroleum!O33*0.75))*1000</f>
        <v>0</v>
      </c>
      <c r="O46" s="21">
        <f>((State_Production_Petroleum!O33*0.25)+(State_Production_Petroleum!P33*0.75))*1000</f>
        <v>0</v>
      </c>
      <c r="P46" s="21">
        <f>((State_Production_Petroleum!P33*0.25)+(State_Production_Petroleum!Q33*0.75))*1000</f>
        <v>0</v>
      </c>
      <c r="Q46" s="118">
        <f>((State_Production_Petroleum!Q33*0.25)+(State_Production_Petroleum!R33*0.75))*1000</f>
        <v>0</v>
      </c>
    </row>
    <row r="47" spans="2:17" s="18" customFormat="1" x14ac:dyDescent="0.3">
      <c r="B47" s="152" t="s">
        <v>159</v>
      </c>
      <c r="C47" s="20"/>
      <c r="D47" s="21">
        <f>((State_Production_Petroleum!D34*0.25)+(State_Production_Petroleum!E34*0.75))*1000</f>
        <v>0</v>
      </c>
      <c r="E47" s="21">
        <f>((State_Production_Petroleum!E34*0.25)+(State_Production_Petroleum!F34*0.75))*1000</f>
        <v>0</v>
      </c>
      <c r="F47" s="21">
        <f>((State_Production_Petroleum!F34*0.25)+(State_Production_Petroleum!G34*0.75))*1000</f>
        <v>0</v>
      </c>
      <c r="G47" s="21">
        <f>((State_Production_Petroleum!G34*0.25)+(State_Production_Petroleum!H34*0.75))*1000</f>
        <v>0</v>
      </c>
      <c r="H47" s="21">
        <f>((State_Production_Petroleum!H34*0.25)+(State_Production_Petroleum!I34*0.75))*1000</f>
        <v>0</v>
      </c>
      <c r="I47" s="21">
        <f>((State_Production_Petroleum!I34*0.25)+(State_Production_Petroleum!J34*0.75))*1000</f>
        <v>0</v>
      </c>
      <c r="J47" s="21">
        <f>((State_Production_Petroleum!J34*0.25)+(State_Production_Petroleum!K34*0.75))*1000</f>
        <v>0</v>
      </c>
      <c r="K47" s="21">
        <f>((State_Production_Petroleum!K34*0.25)+(State_Production_Petroleum!L34*0.75))*1000</f>
        <v>3630511.5842513898</v>
      </c>
      <c r="L47" s="21">
        <f>((State_Production_Petroleum!L34*0.25)+(State_Production_Petroleum!M34*0.75))*1000</f>
        <v>8113876.0351346601</v>
      </c>
      <c r="M47" s="21">
        <f>((State_Production_Petroleum!M34*0.25)+(State_Production_Petroleum!N34*0.75))*1000</f>
        <v>7823948.9493587408</v>
      </c>
      <c r="N47" s="21">
        <f>((State_Production_Petroleum!N34*0.25)+(State_Production_Petroleum!O34*0.75))*1000</f>
        <v>9925550.3438757993</v>
      </c>
      <c r="O47" s="21">
        <f>((State_Production_Petroleum!O34*0.25)+(State_Production_Petroleum!P34*0.75))*1000</f>
        <v>10526169.254193971</v>
      </c>
      <c r="P47" s="21">
        <f>((State_Production_Petroleum!P34*0.25)+(State_Production_Petroleum!Q34*0.75))*1000</f>
        <v>9294807.6327147242</v>
      </c>
      <c r="Q47" s="118">
        <f>((State_Production_Petroleum!Q34*0.25)+(State_Production_Petroleum!R34*0.75))*1000</f>
        <v>11770185.032853372</v>
      </c>
    </row>
    <row r="48" spans="2:17" s="18" customFormat="1" x14ac:dyDescent="0.3">
      <c r="B48" s="152" t="s">
        <v>160</v>
      </c>
      <c r="C48" s="20"/>
      <c r="D48" s="21">
        <f>((State_Production_Petroleum!D35*0.25)+(State_Production_Petroleum!E35*0.75))*1000</f>
        <v>0</v>
      </c>
      <c r="E48" s="21">
        <f>((State_Production_Petroleum!E35*0.25)+(State_Production_Petroleum!F35*0.75))*1000</f>
        <v>0</v>
      </c>
      <c r="F48" s="21">
        <f>((State_Production_Petroleum!F35*0.25)+(State_Production_Petroleum!G35*0.75))*1000</f>
        <v>0</v>
      </c>
      <c r="G48" s="21">
        <f>((State_Production_Petroleum!G35*0.25)+(State_Production_Petroleum!H35*0.75))*1000</f>
        <v>0</v>
      </c>
      <c r="H48" s="21">
        <f>((State_Production_Petroleum!H35*0.25)+(State_Production_Petroleum!I35*0.75))*1000</f>
        <v>0</v>
      </c>
      <c r="I48" s="21">
        <f>((State_Production_Petroleum!I35*0.25)+(State_Production_Petroleum!J35*0.75))*1000</f>
        <v>0</v>
      </c>
      <c r="J48" s="21">
        <f>((State_Production_Petroleum!J35*0.25)+(State_Production_Petroleum!K35*0.75))*1000</f>
        <v>0</v>
      </c>
      <c r="K48" s="21">
        <f>((State_Production_Petroleum!K35*0.25)+(State_Production_Petroleum!L35*0.75))*1000</f>
        <v>0</v>
      </c>
      <c r="L48" s="21">
        <f>((State_Production_Petroleum!L35*0.25)+(State_Production_Petroleum!M35*0.75))*1000</f>
        <v>0</v>
      </c>
      <c r="M48" s="21">
        <f>((State_Production_Petroleum!M35*0.25)+(State_Production_Petroleum!N35*0.75))*1000</f>
        <v>0</v>
      </c>
      <c r="N48" s="21">
        <f>((State_Production_Petroleum!N35*0.25)+(State_Production_Petroleum!O35*0.75))*1000</f>
        <v>0</v>
      </c>
      <c r="O48" s="21">
        <f>((State_Production_Petroleum!O35*0.25)+(State_Production_Petroleum!P35*0.75))*1000</f>
        <v>0</v>
      </c>
      <c r="P48" s="21">
        <f>((State_Production_Petroleum!P35*0.25)+(State_Production_Petroleum!Q35*0.75))*1000</f>
        <v>0</v>
      </c>
      <c r="Q48" s="118">
        <f>((State_Production_Petroleum!Q35*0.25)+(State_Production_Petroleum!R35*0.75))*1000</f>
        <v>0</v>
      </c>
    </row>
    <row r="49" spans="2:17" s="18" customFormat="1" x14ac:dyDescent="0.3">
      <c r="B49" s="152" t="s">
        <v>161</v>
      </c>
      <c r="C49" s="20"/>
      <c r="D49" s="21">
        <f>((State_Production_Petroleum!D36*0.25)+(State_Production_Petroleum!E36*0.75))*1000</f>
        <v>0</v>
      </c>
      <c r="E49" s="21">
        <f>((State_Production_Petroleum!E36*0.25)+(State_Production_Petroleum!F36*0.75))*1000</f>
        <v>0</v>
      </c>
      <c r="F49" s="21">
        <f>((State_Production_Petroleum!F36*0.25)+(State_Production_Petroleum!G36*0.75))*1000</f>
        <v>0</v>
      </c>
      <c r="G49" s="21">
        <f>((State_Production_Petroleum!G36*0.25)+(State_Production_Petroleum!H36*0.75))*1000</f>
        <v>0</v>
      </c>
      <c r="H49" s="21">
        <f>((State_Production_Petroleum!H36*0.25)+(State_Production_Petroleum!I36*0.75))*1000</f>
        <v>0</v>
      </c>
      <c r="I49" s="21">
        <f>((State_Production_Petroleum!I36*0.25)+(State_Production_Petroleum!J36*0.75))*1000</f>
        <v>0</v>
      </c>
      <c r="J49" s="21">
        <f>((State_Production_Petroleum!J36*0.25)+(State_Production_Petroleum!K36*0.75))*1000</f>
        <v>0</v>
      </c>
      <c r="K49" s="21">
        <f>((State_Production_Petroleum!K36*0.25)+(State_Production_Petroleum!L36*0.75))*1000</f>
        <v>0</v>
      </c>
      <c r="L49" s="21">
        <f>((State_Production_Petroleum!L36*0.25)+(State_Production_Petroleum!M36*0.75))*1000</f>
        <v>0</v>
      </c>
      <c r="M49" s="21">
        <f>((State_Production_Petroleum!M36*0.25)+(State_Production_Petroleum!N36*0.75))*1000</f>
        <v>0</v>
      </c>
      <c r="N49" s="21">
        <f>((State_Production_Petroleum!N36*0.25)+(State_Production_Petroleum!O36*0.75))*1000</f>
        <v>0</v>
      </c>
      <c r="O49" s="21">
        <f>((State_Production_Petroleum!O36*0.25)+(State_Production_Petroleum!P36*0.75))*1000</f>
        <v>0</v>
      </c>
      <c r="P49" s="21">
        <f>((State_Production_Petroleum!P36*0.25)+(State_Production_Petroleum!Q36*0.75))*1000</f>
        <v>0</v>
      </c>
      <c r="Q49" s="118">
        <f>((State_Production_Petroleum!Q36*0.25)+(State_Production_Petroleum!R36*0.75))*1000</f>
        <v>0</v>
      </c>
    </row>
    <row r="50" spans="2:17" s="18" customFormat="1" x14ac:dyDescent="0.3">
      <c r="B50" s="152" t="s">
        <v>162</v>
      </c>
      <c r="C50" s="20"/>
      <c r="D50" s="21">
        <f>((State_Production_Petroleum!D37*0.25)+(State_Production_Petroleum!E37*0.75))*1000</f>
        <v>9796661.4546728563</v>
      </c>
      <c r="E50" s="21">
        <f>((State_Production_Petroleum!E37*0.25)+(State_Production_Petroleum!F37*0.75))*1000</f>
        <v>10255115.224582028</v>
      </c>
      <c r="F50" s="21">
        <f>((State_Production_Petroleum!F37*0.25)+(State_Production_Petroleum!G37*0.75))*1000</f>
        <v>10044174.313381642</v>
      </c>
      <c r="G50" s="21">
        <f>((State_Production_Petroleum!G37*0.25)+(State_Production_Petroleum!H37*0.75))*1000</f>
        <v>8896255.2668847125</v>
      </c>
      <c r="H50" s="21">
        <f>((State_Production_Petroleum!H37*0.25)+(State_Production_Petroleum!I37*0.75))*1000</f>
        <v>9403558.8218786176</v>
      </c>
      <c r="I50" s="21">
        <f>((State_Production_Petroleum!I37*0.25)+(State_Production_Petroleum!J37*0.75))*1000</f>
        <v>10704111.083802713</v>
      </c>
      <c r="J50" s="21">
        <f>((State_Production_Petroleum!J37*0.25)+(State_Production_Petroleum!K37*0.75))*1000</f>
        <v>10659928.69496187</v>
      </c>
      <c r="K50" s="21">
        <f>((State_Production_Petroleum!K37*0.25)+(State_Production_Petroleum!L37*0.75))*1000</f>
        <v>9842010.7518673949</v>
      </c>
      <c r="L50" s="21">
        <f>((State_Production_Petroleum!L37*0.25)+(State_Production_Petroleum!M37*0.75))*1000</f>
        <v>10315976.374168543</v>
      </c>
      <c r="M50" s="21">
        <f>((State_Production_Petroleum!M37*0.25)+(State_Production_Petroleum!N37*0.75))*1000</f>
        <v>10743520.361603491</v>
      </c>
      <c r="N50" s="21">
        <f>((State_Production_Petroleum!N37*0.25)+(State_Production_Petroleum!O37*0.75))*1000</f>
        <v>9979110.8429796491</v>
      </c>
      <c r="O50" s="21">
        <f>((State_Production_Petroleum!O37*0.25)+(State_Production_Petroleum!P37*0.75))*1000</f>
        <v>10086552.344589548</v>
      </c>
      <c r="P50" s="21">
        <f>((State_Production_Petroleum!P37*0.25)+(State_Production_Petroleum!Q37*0.75))*1000</f>
        <v>10720967.255709568</v>
      </c>
      <c r="Q50" s="118">
        <f>((State_Production_Petroleum!Q37*0.25)+(State_Production_Petroleum!R37*0.75))*1000</f>
        <v>10903545.597732963</v>
      </c>
    </row>
    <row r="51" spans="2:17" s="18" customFormat="1" x14ac:dyDescent="0.3">
      <c r="B51" s="152" t="s">
        <v>182</v>
      </c>
      <c r="C51" s="20"/>
      <c r="D51" s="21">
        <f>((State_Production_Petroleum!D38*0.25)+(State_Production_Petroleum!E38*0.75))*1000</f>
        <v>0</v>
      </c>
      <c r="E51" s="21">
        <f>((State_Production_Petroleum!E38*0.25)+(State_Production_Petroleum!F38*0.75))*1000</f>
        <v>0</v>
      </c>
      <c r="F51" s="21">
        <f>((State_Production_Petroleum!F38*0.25)+(State_Production_Petroleum!G38*0.75))*1000</f>
        <v>0</v>
      </c>
      <c r="G51" s="21">
        <f>((State_Production_Petroleum!G38*0.25)+(State_Production_Petroleum!H38*0.75))*1000</f>
        <v>0</v>
      </c>
      <c r="H51" s="21">
        <f>((State_Production_Petroleum!H38*0.25)+(State_Production_Petroleum!I38*0.75))*1000</f>
        <v>0</v>
      </c>
      <c r="I51" s="21">
        <f>((State_Production_Petroleum!I38*0.25)+(State_Production_Petroleum!J38*0.75))*1000</f>
        <v>0</v>
      </c>
      <c r="J51" s="21">
        <f>((State_Production_Petroleum!J38*0.25)+(State_Production_Petroleum!K38*0.75))*1000</f>
        <v>0</v>
      </c>
      <c r="K51" s="21">
        <f>((State_Production_Petroleum!K38*0.25)+(State_Production_Petroleum!L38*0.75))*1000</f>
        <v>0</v>
      </c>
      <c r="L51" s="21">
        <f>((State_Production_Petroleum!L38*0.25)+(State_Production_Petroleum!M38*0.75))*1000</f>
        <v>0</v>
      </c>
      <c r="M51" s="21">
        <f>((State_Production_Petroleum!M38*0.25)+(State_Production_Petroleum!N38*0.75))*1000</f>
        <v>0</v>
      </c>
      <c r="N51" s="21">
        <f>((State_Production_Petroleum!N38*0.25)+(State_Production_Petroleum!O38*0.75))*1000</f>
        <v>0</v>
      </c>
      <c r="O51" s="21">
        <f>((State_Production_Petroleum!O38*0.25)+(State_Production_Petroleum!P38*0.75))*1000</f>
        <v>0</v>
      </c>
      <c r="P51" s="21">
        <f>((State_Production_Petroleum!P38*0.25)+(State_Production_Petroleum!Q38*0.75))*1000</f>
        <v>0</v>
      </c>
      <c r="Q51" s="118">
        <f>((State_Production_Petroleum!Q38*0.25)+(State_Production_Petroleum!R38*0.75))*1000</f>
        <v>0</v>
      </c>
    </row>
    <row r="52" spans="2:17" s="18" customFormat="1" x14ac:dyDescent="0.3">
      <c r="B52" s="152" t="s">
        <v>163</v>
      </c>
      <c r="C52" s="20"/>
      <c r="D52" s="21">
        <f>((State_Production_Petroleum!D39*0.25)+(State_Production_Petroleum!E39*0.75))*1000</f>
        <v>0</v>
      </c>
      <c r="E52" s="21">
        <f>((State_Production_Petroleum!E39*0.25)+(State_Production_Petroleum!F39*0.75))*1000</f>
        <v>0</v>
      </c>
      <c r="F52" s="21">
        <f>((State_Production_Petroleum!F39*0.25)+(State_Production_Petroleum!G39*0.75))*1000</f>
        <v>0</v>
      </c>
      <c r="G52" s="21">
        <f>((State_Production_Petroleum!G39*0.25)+(State_Production_Petroleum!H39*0.75))*1000</f>
        <v>0</v>
      </c>
      <c r="H52" s="21">
        <f>((State_Production_Petroleum!H39*0.25)+(State_Production_Petroleum!I39*0.75))*1000</f>
        <v>0</v>
      </c>
      <c r="I52" s="21">
        <f>((State_Production_Petroleum!I39*0.25)+(State_Production_Petroleum!J39*0.75))*1000</f>
        <v>0</v>
      </c>
      <c r="J52" s="21">
        <f>((State_Production_Petroleum!J39*0.25)+(State_Production_Petroleum!K39*0.75))*1000</f>
        <v>0</v>
      </c>
      <c r="K52" s="21">
        <f>((State_Production_Petroleum!K39*0.25)+(State_Production_Petroleum!L39*0.75))*1000</f>
        <v>0</v>
      </c>
      <c r="L52" s="21">
        <f>((State_Production_Petroleum!L39*0.25)+(State_Production_Petroleum!M39*0.75))*1000</f>
        <v>0</v>
      </c>
      <c r="M52" s="21">
        <f>((State_Production_Petroleum!M39*0.25)+(State_Production_Petroleum!N39*0.75))*1000</f>
        <v>0</v>
      </c>
      <c r="N52" s="21">
        <f>((State_Production_Petroleum!N39*0.25)+(State_Production_Petroleum!O39*0.75))*1000</f>
        <v>0</v>
      </c>
      <c r="O52" s="21">
        <f>((State_Production_Petroleum!O39*0.25)+(State_Production_Petroleum!P39*0.75))*1000</f>
        <v>0</v>
      </c>
      <c r="P52" s="21">
        <f>((State_Production_Petroleum!P39*0.25)+(State_Production_Petroleum!Q39*0.75))*1000</f>
        <v>0</v>
      </c>
      <c r="Q52" s="118">
        <f>((State_Production_Petroleum!Q39*0.25)+(State_Production_Petroleum!R39*0.75))*1000</f>
        <v>0</v>
      </c>
    </row>
    <row r="53" spans="2:17" s="18" customFormat="1" x14ac:dyDescent="0.3">
      <c r="B53" s="152" t="s">
        <v>164</v>
      </c>
      <c r="C53" s="20"/>
      <c r="D53" s="21">
        <f>((State_Production_Petroleum!D40*0.25)+(State_Production_Petroleum!E40*0.75))*1000</f>
        <v>7393730.4288417501</v>
      </c>
      <c r="E53" s="21">
        <f>((State_Production_Petroleum!E40*0.25)+(State_Production_Petroleum!F40*0.75))*1000</f>
        <v>8535623.0462298822</v>
      </c>
      <c r="F53" s="21">
        <f>((State_Production_Petroleum!F40*0.25)+(State_Production_Petroleum!G40*0.75))*1000</f>
        <v>8045833.4502275204</v>
      </c>
      <c r="G53" s="21">
        <f>((State_Production_Petroleum!G40*0.25)+(State_Production_Petroleum!H40*0.75))*1000</f>
        <v>7391125.7403600747</v>
      </c>
      <c r="H53" s="21">
        <f>((State_Production_Petroleum!H40*0.25)+(State_Production_Petroleum!I40*0.75))*1000</f>
        <v>7655236.7306225998</v>
      </c>
      <c r="I53" s="21">
        <f>((State_Production_Petroleum!I40*0.25)+(State_Production_Petroleum!J40*0.75))*1000</f>
        <v>8596401.8025372475</v>
      </c>
      <c r="J53" s="21">
        <f>((State_Production_Petroleum!J40*0.25)+(State_Production_Petroleum!K40*0.75))*1000</f>
        <v>8353974.4251664467</v>
      </c>
      <c r="K53" s="21">
        <f>((State_Production_Petroleum!K40*0.25)+(State_Production_Petroleum!L40*0.75))*1000</f>
        <v>8383384.9355166545</v>
      </c>
      <c r="L53" s="21">
        <f>((State_Production_Petroleum!L40*0.25)+(State_Production_Petroleum!M40*0.75))*1000</f>
        <v>7057264.4007325852</v>
      </c>
      <c r="M53" s="21">
        <f>((State_Production_Petroleum!M40*0.25)+(State_Production_Petroleum!N40*0.75))*1000</f>
        <v>8051560.0022722427</v>
      </c>
      <c r="N53" s="21">
        <f>((State_Production_Petroleum!N40*0.25)+(State_Production_Petroleum!O40*0.75))*1000</f>
        <v>8820702.0414085258</v>
      </c>
      <c r="O53" s="21">
        <f>((State_Production_Petroleum!O40*0.25)+(State_Production_Petroleum!P40*0.75))*1000</f>
        <v>9099088.9573883023</v>
      </c>
      <c r="P53" s="21">
        <f>((State_Production_Petroleum!P40*0.25)+(State_Production_Petroleum!Q40*0.75))*1000</f>
        <v>9284862.9752828013</v>
      </c>
      <c r="Q53" s="118">
        <f>((State_Production_Petroleum!Q40*0.25)+(State_Production_Petroleum!R40*0.75))*1000</f>
        <v>9780555.8491641395</v>
      </c>
    </row>
    <row r="54" spans="2:17" s="18" customFormat="1" x14ac:dyDescent="0.3">
      <c r="B54" s="152" t="s">
        <v>165</v>
      </c>
      <c r="C54" s="20"/>
      <c r="D54" s="21">
        <f>((State_Production_Petroleum!D41*0.25)+(State_Production_Petroleum!E41*0.75))*1000</f>
        <v>0</v>
      </c>
      <c r="E54" s="21">
        <f>((State_Production_Petroleum!E41*0.25)+(State_Production_Petroleum!F41*0.75))*1000</f>
        <v>0</v>
      </c>
      <c r="F54" s="21">
        <f>((State_Production_Petroleum!F41*0.25)+(State_Production_Petroleum!G41*0.75))*1000</f>
        <v>0</v>
      </c>
      <c r="G54" s="21">
        <f>((State_Production_Petroleum!G41*0.25)+(State_Production_Petroleum!H41*0.75))*1000</f>
        <v>0</v>
      </c>
      <c r="H54" s="21">
        <f>((State_Production_Petroleum!H41*0.25)+(State_Production_Petroleum!I41*0.75))*1000</f>
        <v>0</v>
      </c>
      <c r="I54" s="21">
        <f>((State_Production_Petroleum!I41*0.25)+(State_Production_Petroleum!J41*0.75))*1000</f>
        <v>0</v>
      </c>
      <c r="J54" s="21">
        <f>((State_Production_Petroleum!J41*0.25)+(State_Production_Petroleum!K41*0.75))*1000</f>
        <v>0</v>
      </c>
      <c r="K54" s="21">
        <f>((State_Production_Petroleum!K41*0.25)+(State_Production_Petroleum!L41*0.75))*1000</f>
        <v>0</v>
      </c>
      <c r="L54" s="21">
        <f>((State_Production_Petroleum!L41*0.25)+(State_Production_Petroleum!M41*0.75))*1000</f>
        <v>0</v>
      </c>
      <c r="M54" s="21">
        <f>((State_Production_Petroleum!M41*0.25)+(State_Production_Petroleum!N41*0.75))*1000</f>
        <v>0</v>
      </c>
      <c r="N54" s="21">
        <f>((State_Production_Petroleum!N41*0.25)+(State_Production_Petroleum!O41*0.75))*1000</f>
        <v>0</v>
      </c>
      <c r="O54" s="21">
        <f>((State_Production_Petroleum!O41*0.25)+(State_Production_Petroleum!P41*0.75))*1000</f>
        <v>0</v>
      </c>
      <c r="P54" s="21">
        <f>((State_Production_Petroleum!P41*0.25)+(State_Production_Petroleum!Q41*0.75))*1000</f>
        <v>0</v>
      </c>
      <c r="Q54" s="118">
        <f>((State_Production_Petroleum!Q41*0.25)+(State_Production_Petroleum!R41*0.75))*1000</f>
        <v>0</v>
      </c>
    </row>
    <row r="55" spans="2:17" s="18" customFormat="1" x14ac:dyDescent="0.3">
      <c r="B55" s="152" t="s">
        <v>166</v>
      </c>
      <c r="C55" s="20"/>
      <c r="D55" s="21">
        <f>((State_Production_Petroleum!D42*0.25)+(State_Production_Petroleum!E42*0.75))*1000</f>
        <v>5369573.9371346021</v>
      </c>
      <c r="E55" s="21">
        <f>((State_Production_Petroleum!E42*0.25)+(State_Production_Petroleum!F42*0.75))*1000</f>
        <v>5677931.0002353778</v>
      </c>
      <c r="F55" s="21">
        <f>((State_Production_Petroleum!F42*0.25)+(State_Production_Petroleum!G42*0.75))*1000</f>
        <v>5603905.0303407218</v>
      </c>
      <c r="G55" s="21">
        <f>((State_Production_Petroleum!G42*0.25)+(State_Production_Petroleum!H42*0.75))*1000</f>
        <v>5209494.1399457501</v>
      </c>
      <c r="H55" s="21">
        <f>((State_Production_Petroleum!H42*0.25)+(State_Production_Petroleum!I42*0.75))*1000</f>
        <v>5370782.9062824827</v>
      </c>
      <c r="I55" s="21">
        <f>((State_Production_Petroleum!I42*0.25)+(State_Production_Petroleum!J42*0.75))*1000</f>
        <v>6515712.5761756208</v>
      </c>
      <c r="J55" s="21">
        <f>((State_Production_Petroleum!J42*0.25)+(State_Production_Petroleum!K42*0.75))*1000</f>
        <v>7756681.6819420578</v>
      </c>
      <c r="K55" s="21">
        <f>((State_Production_Petroleum!K42*0.25)+(State_Production_Petroleum!L42*0.75))*1000</f>
        <v>7558269.7046606643</v>
      </c>
      <c r="L55" s="21">
        <f>((State_Production_Petroleum!L42*0.25)+(State_Production_Petroleum!M42*0.75))*1000</f>
        <v>7769579.4942862671</v>
      </c>
      <c r="M55" s="21">
        <f>((State_Production_Petroleum!M42*0.25)+(State_Production_Petroleum!N42*0.75))*1000</f>
        <v>7726580.2726596361</v>
      </c>
      <c r="N55" s="21">
        <f>((State_Production_Petroleum!N42*0.25)+(State_Production_Petroleum!O42*0.75))*1000</f>
        <v>7785825.63734088</v>
      </c>
      <c r="O55" s="21">
        <f>((State_Production_Petroleum!O42*0.25)+(State_Production_Petroleum!P42*0.75))*1000</f>
        <v>7679365.4837341057</v>
      </c>
      <c r="P55" s="21">
        <f>((State_Production_Petroleum!P42*0.25)+(State_Production_Petroleum!Q42*0.75))*1000</f>
        <v>7702658.8207003316</v>
      </c>
      <c r="Q55" s="118">
        <f>((State_Production_Petroleum!Q42*0.25)+(State_Production_Petroleum!R42*0.75))*1000</f>
        <v>8024993.0336574074</v>
      </c>
    </row>
    <row r="56" spans="2:17" s="18" customFormat="1" x14ac:dyDescent="0.3">
      <c r="B56" s="162" t="s">
        <v>173</v>
      </c>
      <c r="C56" s="156" t="s">
        <v>167</v>
      </c>
      <c r="D56" s="177">
        <f>SUM(D20:D55)</f>
        <v>123747250.00000003</v>
      </c>
      <c r="E56" s="177">
        <f t="shared" ref="E56:L56" si="0">SUM(E20:E55)</f>
        <v>136072500</v>
      </c>
      <c r="F56" s="177">
        <f t="shared" si="0"/>
        <v>147437610.00000003</v>
      </c>
      <c r="G56" s="177">
        <f t="shared" si="0"/>
        <v>155550702.25</v>
      </c>
      <c r="H56" s="177">
        <f t="shared" si="0"/>
        <v>178109110.74999994</v>
      </c>
      <c r="I56" s="177">
        <f t="shared" si="0"/>
        <v>193089669.49921888</v>
      </c>
      <c r="J56" s="177">
        <f t="shared" si="0"/>
        <v>201941869.3832618</v>
      </c>
      <c r="K56" s="177">
        <f t="shared" si="0"/>
        <v>214364201.40540364</v>
      </c>
      <c r="L56" s="177">
        <f t="shared" si="0"/>
        <v>219689184.47849008</v>
      </c>
      <c r="M56" s="177">
        <f t="shared" ref="M56:Q56" si="1">SUM(M20:M55)</f>
        <v>220885726.62865642</v>
      </c>
      <c r="N56" s="177">
        <f t="shared" si="1"/>
        <v>229168750.00000003</v>
      </c>
      <c r="O56" s="177">
        <f t="shared" si="1"/>
        <v>240602750</v>
      </c>
      <c r="P56" s="177">
        <f t="shared" si="1"/>
        <v>251595499.99999997</v>
      </c>
      <c r="Q56" s="178">
        <f t="shared" si="1"/>
        <v>260339249.99999994</v>
      </c>
    </row>
    <row r="57" spans="2:17" s="18" customFormat="1" x14ac:dyDescent="0.3">
      <c r="E57" s="67"/>
      <c r="F57" s="67"/>
      <c r="G57" s="67"/>
      <c r="H57" s="67"/>
      <c r="I57" s="67"/>
      <c r="J57" s="67"/>
      <c r="K57" s="67"/>
      <c r="L57" s="67"/>
      <c r="M57" s="67"/>
      <c r="N57" s="67"/>
      <c r="O57" s="35"/>
    </row>
    <row r="58" spans="2:17" s="18" customFormat="1" x14ac:dyDescent="0.3">
      <c r="B58" s="29"/>
      <c r="C58" s="29"/>
      <c r="D58" s="29"/>
      <c r="E58" s="29"/>
      <c r="F58" s="30"/>
      <c r="G58" s="30"/>
      <c r="H58" s="30"/>
      <c r="I58" s="30"/>
      <c r="J58" s="30"/>
      <c r="K58" s="30"/>
      <c r="L58" s="30"/>
      <c r="M58" s="30"/>
      <c r="N58" s="30"/>
      <c r="O58" s="35"/>
    </row>
    <row r="59" spans="2:17" s="18" customFormat="1" ht="18" x14ac:dyDescent="0.3">
      <c r="B59" s="15" t="s">
        <v>66</v>
      </c>
      <c r="C59" s="16" t="s">
        <v>67</v>
      </c>
      <c r="D59" s="16">
        <v>2005</v>
      </c>
      <c r="E59" s="16">
        <v>2006</v>
      </c>
      <c r="F59" s="16">
        <v>2007</v>
      </c>
      <c r="G59" s="16">
        <v>2008</v>
      </c>
      <c r="H59" s="16">
        <v>2009</v>
      </c>
      <c r="I59" s="16">
        <v>2010</v>
      </c>
      <c r="J59" s="16">
        <v>2011</v>
      </c>
      <c r="K59" s="16">
        <v>2012</v>
      </c>
      <c r="L59" s="16">
        <v>2013</v>
      </c>
      <c r="M59" s="16">
        <v>2014</v>
      </c>
      <c r="N59" s="16">
        <v>2015</v>
      </c>
      <c r="O59" s="16">
        <v>2016</v>
      </c>
      <c r="P59" s="16">
        <v>2017</v>
      </c>
      <c r="Q59" s="17">
        <v>2018</v>
      </c>
    </row>
    <row r="60" spans="2:17" s="18" customFormat="1" x14ac:dyDescent="0.3">
      <c r="B60" s="22" t="s">
        <v>174</v>
      </c>
      <c r="C60" s="23" t="s">
        <v>10</v>
      </c>
      <c r="D60" s="114">
        <v>0.6</v>
      </c>
      <c r="E60" s="114">
        <v>0.6</v>
      </c>
      <c r="F60" s="76">
        <v>0.6</v>
      </c>
      <c r="G60" s="76">
        <v>0.6</v>
      </c>
      <c r="H60" s="76">
        <v>0.6</v>
      </c>
      <c r="I60" s="76">
        <v>0.6</v>
      </c>
      <c r="J60" s="76">
        <v>0.6</v>
      </c>
      <c r="K60" s="76">
        <v>0.6</v>
      </c>
      <c r="L60" s="76">
        <v>0.6</v>
      </c>
      <c r="M60" s="76">
        <v>0.6</v>
      </c>
      <c r="N60" s="76">
        <v>0.6</v>
      </c>
      <c r="O60" s="76">
        <v>0.6</v>
      </c>
      <c r="P60" s="76">
        <v>0.6</v>
      </c>
      <c r="Q60" s="81">
        <v>0.6</v>
      </c>
    </row>
    <row r="61" spans="2:17" s="18" customFormat="1" x14ac:dyDescent="0.3">
      <c r="B61" s="26"/>
      <c r="C61" s="27"/>
      <c r="D61" s="27"/>
      <c r="E61" s="27"/>
      <c r="F61" s="33"/>
      <c r="G61" s="33"/>
      <c r="H61" s="33"/>
      <c r="I61" s="33"/>
      <c r="J61" s="33"/>
      <c r="K61" s="33"/>
      <c r="L61" s="33"/>
      <c r="M61" s="33"/>
      <c r="N61" s="33"/>
      <c r="O61" s="35"/>
    </row>
    <row r="62" spans="2:17" x14ac:dyDescent="0.3">
      <c r="B62" s="34"/>
      <c r="C62" s="34"/>
      <c r="D62" s="34"/>
      <c r="E62" s="34"/>
      <c r="F62" s="34"/>
      <c r="G62" s="34"/>
      <c r="H62" s="34"/>
      <c r="I62" s="34"/>
      <c r="J62" s="34"/>
      <c r="K62" s="34"/>
      <c r="L62" s="34"/>
      <c r="M62" s="34"/>
      <c r="N62" s="34"/>
      <c r="O62" s="11"/>
    </row>
    <row r="63" spans="2:17" s="18" customFormat="1" ht="18" x14ac:dyDescent="0.3">
      <c r="B63" s="15" t="s">
        <v>68</v>
      </c>
      <c r="C63" s="16" t="s">
        <v>13</v>
      </c>
      <c r="D63" s="16">
        <v>2005</v>
      </c>
      <c r="E63" s="16">
        <v>2006</v>
      </c>
      <c r="F63" s="16">
        <v>2007</v>
      </c>
      <c r="G63" s="16">
        <v>2008</v>
      </c>
      <c r="H63" s="16">
        <v>2009</v>
      </c>
      <c r="I63" s="16">
        <v>2010</v>
      </c>
      <c r="J63" s="16">
        <v>2011</v>
      </c>
      <c r="K63" s="16">
        <v>2012</v>
      </c>
      <c r="L63" s="16">
        <v>2013</v>
      </c>
      <c r="M63" s="16">
        <v>2014</v>
      </c>
      <c r="N63" s="16">
        <v>2015</v>
      </c>
      <c r="O63" s="16">
        <v>2016</v>
      </c>
      <c r="P63" s="16">
        <v>2017</v>
      </c>
      <c r="Q63" s="17">
        <v>2018</v>
      </c>
    </row>
    <row r="64" spans="2:17" s="18" customFormat="1" x14ac:dyDescent="0.3">
      <c r="B64" s="163" t="s">
        <v>174</v>
      </c>
      <c r="C64" s="37"/>
      <c r="D64" s="164"/>
      <c r="E64" s="164"/>
      <c r="F64" s="164"/>
      <c r="G64" s="164"/>
      <c r="H64" s="164"/>
      <c r="I64" s="164"/>
      <c r="J64" s="164"/>
      <c r="K64" s="164"/>
      <c r="L64" s="168"/>
      <c r="M64" s="168"/>
      <c r="N64" s="164"/>
      <c r="O64" s="35"/>
      <c r="Q64" s="419"/>
    </row>
    <row r="65" spans="2:17" s="18" customFormat="1" x14ac:dyDescent="0.3">
      <c r="B65" s="152" t="s">
        <v>132</v>
      </c>
      <c r="C65" s="20"/>
      <c r="D65" s="21">
        <f t="shared" ref="D65:Q65" si="2">D20*D$60*$C$9</f>
        <v>0</v>
      </c>
      <c r="E65" s="21">
        <f t="shared" si="2"/>
        <v>0</v>
      </c>
      <c r="F65" s="21">
        <f t="shared" si="2"/>
        <v>0</v>
      </c>
      <c r="G65" s="21">
        <f t="shared" si="2"/>
        <v>0</v>
      </c>
      <c r="H65" s="21">
        <f t="shared" si="2"/>
        <v>0</v>
      </c>
      <c r="I65" s="21">
        <f t="shared" si="2"/>
        <v>0</v>
      </c>
      <c r="J65" s="21">
        <f t="shared" si="2"/>
        <v>0</v>
      </c>
      <c r="K65" s="21">
        <f t="shared" si="2"/>
        <v>0</v>
      </c>
      <c r="L65" s="21">
        <f t="shared" si="2"/>
        <v>0</v>
      </c>
      <c r="M65" s="21">
        <f t="shared" si="2"/>
        <v>0</v>
      </c>
      <c r="N65" s="21">
        <f t="shared" si="2"/>
        <v>0</v>
      </c>
      <c r="O65" s="21">
        <f t="shared" si="2"/>
        <v>0</v>
      </c>
      <c r="P65" s="21">
        <f t="shared" si="2"/>
        <v>0</v>
      </c>
      <c r="Q65" s="118">
        <f t="shared" si="2"/>
        <v>0</v>
      </c>
    </row>
    <row r="66" spans="2:17" s="18" customFormat="1" x14ac:dyDescent="0.3">
      <c r="B66" s="152" t="s">
        <v>133</v>
      </c>
      <c r="C66" s="20"/>
      <c r="D66" s="21">
        <f t="shared" ref="D66:Q66" si="3">D21*D$60*$C$9</f>
        <v>4541550.6910187239</v>
      </c>
      <c r="E66" s="21">
        <f t="shared" si="3"/>
        <v>5278431.098976017</v>
      </c>
      <c r="F66" s="21">
        <f t="shared" si="3"/>
        <v>5522338.2072284939</v>
      </c>
      <c r="G66" s="21">
        <f t="shared" si="3"/>
        <v>4887277.5903738774</v>
      </c>
      <c r="H66" s="21">
        <f t="shared" si="3"/>
        <v>5010498.3467325838</v>
      </c>
      <c r="I66" s="21">
        <f t="shared" si="3"/>
        <v>4979470.7545656189</v>
      </c>
      <c r="J66" s="21">
        <f t="shared" si="3"/>
        <v>5169922.533889316</v>
      </c>
      <c r="K66" s="21">
        <f t="shared" si="3"/>
        <v>4895762.0996840037</v>
      </c>
      <c r="L66" s="21">
        <f t="shared" si="3"/>
        <v>4697668.7000395739</v>
      </c>
      <c r="M66" s="21">
        <f t="shared" si="3"/>
        <v>5146426.8178096088</v>
      </c>
      <c r="N66" s="21">
        <f t="shared" si="3"/>
        <v>5531335.8879493522</v>
      </c>
      <c r="O66" s="21">
        <f t="shared" si="3"/>
        <v>5594911.94215935</v>
      </c>
      <c r="P66" s="21">
        <f t="shared" si="3"/>
        <v>5810335.2692859024</v>
      </c>
      <c r="Q66" s="118">
        <f t="shared" si="3"/>
        <v>5987068.2960149338</v>
      </c>
    </row>
    <row r="67" spans="2:17" s="18" customFormat="1" x14ac:dyDescent="0.3">
      <c r="B67" s="152" t="s">
        <v>134</v>
      </c>
      <c r="C67" s="20"/>
      <c r="D67" s="21">
        <f t="shared" ref="D67:Q67" si="4">D22*D$60*$C$9</f>
        <v>0</v>
      </c>
      <c r="E67" s="21">
        <f t="shared" si="4"/>
        <v>0</v>
      </c>
      <c r="F67" s="21">
        <f t="shared" si="4"/>
        <v>0</v>
      </c>
      <c r="G67" s="21">
        <f t="shared" si="4"/>
        <v>0</v>
      </c>
      <c r="H67" s="21">
        <f t="shared" si="4"/>
        <v>0</v>
      </c>
      <c r="I67" s="21">
        <f t="shared" si="4"/>
        <v>0</v>
      </c>
      <c r="J67" s="21">
        <f t="shared" si="4"/>
        <v>0</v>
      </c>
      <c r="K67" s="21">
        <f t="shared" si="4"/>
        <v>0</v>
      </c>
      <c r="L67" s="21">
        <f t="shared" si="4"/>
        <v>0</v>
      </c>
      <c r="M67" s="21">
        <f t="shared" si="4"/>
        <v>0</v>
      </c>
      <c r="N67" s="21">
        <f t="shared" si="4"/>
        <v>0</v>
      </c>
      <c r="O67" s="21">
        <f t="shared" si="4"/>
        <v>0</v>
      </c>
      <c r="P67" s="21">
        <f t="shared" si="4"/>
        <v>0</v>
      </c>
      <c r="Q67" s="118">
        <f t="shared" si="4"/>
        <v>0</v>
      </c>
    </row>
    <row r="68" spans="2:17" s="18" customFormat="1" x14ac:dyDescent="0.3">
      <c r="B68" s="152" t="s">
        <v>135</v>
      </c>
      <c r="C68" s="20"/>
      <c r="D68" s="21">
        <f t="shared" ref="D68:Q68" si="5">D23*D$60*$C$9</f>
        <v>3513739.6037811195</v>
      </c>
      <c r="E68" s="21">
        <f t="shared" si="5"/>
        <v>3542667.2168887206</v>
      </c>
      <c r="F68" s="21">
        <f t="shared" si="5"/>
        <v>3537631.1816467242</v>
      </c>
      <c r="G68" s="21">
        <f t="shared" si="5"/>
        <v>3203669.9206581619</v>
      </c>
      <c r="H68" s="21">
        <f t="shared" si="5"/>
        <v>3591066.3781170645</v>
      </c>
      <c r="I68" s="21">
        <f t="shared" si="5"/>
        <v>3647137.7186015346</v>
      </c>
      <c r="J68" s="21">
        <f t="shared" si="5"/>
        <v>3907769.8308792058</v>
      </c>
      <c r="K68" s="21">
        <f t="shared" si="5"/>
        <v>3867035.3276478946</v>
      </c>
      <c r="L68" s="21">
        <f t="shared" si="5"/>
        <v>3908577.1066841944</v>
      </c>
      <c r="M68" s="21">
        <f t="shared" si="5"/>
        <v>2789297.0520810387</v>
      </c>
      <c r="N68" s="21">
        <f t="shared" si="5"/>
        <v>2371123.7040133672</v>
      </c>
      <c r="O68" s="21">
        <f t="shared" si="5"/>
        <v>3522274.4392709937</v>
      </c>
      <c r="P68" s="21">
        <f t="shared" si="5"/>
        <v>4111944.3777013565</v>
      </c>
      <c r="Q68" s="118">
        <f t="shared" si="5"/>
        <v>4235861.6287847674</v>
      </c>
    </row>
    <row r="69" spans="2:17" s="18" customFormat="1" x14ac:dyDescent="0.3">
      <c r="B69" s="152" t="s">
        <v>136</v>
      </c>
      <c r="C69" s="20"/>
      <c r="D69" s="21">
        <f t="shared" ref="D69:Q69" si="6">D24*D$60*$C$9</f>
        <v>3194683.0487612621</v>
      </c>
      <c r="E69" s="21">
        <f t="shared" si="6"/>
        <v>3250774.4090511091</v>
      </c>
      <c r="F69" s="21">
        <f t="shared" si="6"/>
        <v>3272788.7524852171</v>
      </c>
      <c r="G69" s="21">
        <f t="shared" si="6"/>
        <v>3075358.49286664</v>
      </c>
      <c r="H69" s="21">
        <f t="shared" si="6"/>
        <v>3425085.0386962001</v>
      </c>
      <c r="I69" s="21">
        <f t="shared" si="6"/>
        <v>3680002.0284334035</v>
      </c>
      <c r="J69" s="21">
        <f t="shared" si="6"/>
        <v>3502223.5454609501</v>
      </c>
      <c r="K69" s="21">
        <f t="shared" si="6"/>
        <v>3675696.1077689296</v>
      </c>
      <c r="L69" s="21">
        <f t="shared" si="6"/>
        <v>3833566.7423506854</v>
      </c>
      <c r="M69" s="21">
        <f t="shared" si="6"/>
        <v>3646671.5472231861</v>
      </c>
      <c r="N69" s="21">
        <f t="shared" si="6"/>
        <v>3857521.7584030195</v>
      </c>
      <c r="O69" s="21">
        <f t="shared" si="6"/>
        <v>3902416.4458243358</v>
      </c>
      <c r="P69" s="21">
        <f t="shared" si="6"/>
        <v>3614540.1544064446</v>
      </c>
      <c r="Q69" s="118">
        <f t="shared" si="6"/>
        <v>3938473.1558792754</v>
      </c>
    </row>
    <row r="70" spans="2:17" s="18" customFormat="1" x14ac:dyDescent="0.3">
      <c r="B70" s="152" t="s">
        <v>137</v>
      </c>
      <c r="C70" s="20"/>
      <c r="D70" s="21">
        <f t="shared" ref="D70:Q70" si="7">D25*D$60*$C$9</f>
        <v>0</v>
      </c>
      <c r="E70" s="21">
        <f t="shared" si="7"/>
        <v>0</v>
      </c>
      <c r="F70" s="21">
        <f t="shared" si="7"/>
        <v>0</v>
      </c>
      <c r="G70" s="21">
        <f t="shared" si="7"/>
        <v>0</v>
      </c>
      <c r="H70" s="21">
        <f t="shared" si="7"/>
        <v>0</v>
      </c>
      <c r="I70" s="21">
        <f t="shared" si="7"/>
        <v>0</v>
      </c>
      <c r="J70" s="21">
        <f t="shared" si="7"/>
        <v>0</v>
      </c>
      <c r="K70" s="21">
        <f t="shared" si="7"/>
        <v>0</v>
      </c>
      <c r="L70" s="21">
        <f t="shared" si="7"/>
        <v>0</v>
      </c>
      <c r="M70" s="21">
        <f t="shared" si="7"/>
        <v>0</v>
      </c>
      <c r="N70" s="21">
        <f t="shared" si="7"/>
        <v>0</v>
      </c>
      <c r="O70" s="21">
        <f t="shared" si="7"/>
        <v>0</v>
      </c>
      <c r="P70" s="21">
        <f t="shared" si="7"/>
        <v>0</v>
      </c>
      <c r="Q70" s="118">
        <f t="shared" si="7"/>
        <v>0</v>
      </c>
    </row>
    <row r="71" spans="2:17" s="18" customFormat="1" x14ac:dyDescent="0.3">
      <c r="B71" s="152" t="s">
        <v>138</v>
      </c>
      <c r="C71" s="20"/>
      <c r="D71" s="21">
        <f t="shared" ref="D71:Q71" si="8">D26*D$60*$C$9</f>
        <v>0</v>
      </c>
      <c r="E71" s="21">
        <f t="shared" si="8"/>
        <v>0</v>
      </c>
      <c r="F71" s="21">
        <f t="shared" si="8"/>
        <v>0</v>
      </c>
      <c r="G71" s="21">
        <f t="shared" si="8"/>
        <v>0</v>
      </c>
      <c r="H71" s="21">
        <f t="shared" si="8"/>
        <v>0</v>
      </c>
      <c r="I71" s="21">
        <f t="shared" si="8"/>
        <v>0</v>
      </c>
      <c r="J71" s="21">
        <f t="shared" si="8"/>
        <v>0</v>
      </c>
      <c r="K71" s="21">
        <f t="shared" si="8"/>
        <v>0</v>
      </c>
      <c r="L71" s="21">
        <f t="shared" si="8"/>
        <v>0</v>
      </c>
      <c r="M71" s="21">
        <f t="shared" si="8"/>
        <v>0</v>
      </c>
      <c r="N71" s="21">
        <f t="shared" si="8"/>
        <v>0</v>
      </c>
      <c r="O71" s="21">
        <f t="shared" si="8"/>
        <v>0</v>
      </c>
      <c r="P71" s="21">
        <f t="shared" si="8"/>
        <v>0</v>
      </c>
      <c r="Q71" s="118">
        <f t="shared" si="8"/>
        <v>0</v>
      </c>
    </row>
    <row r="72" spans="2:17" s="18" customFormat="1" x14ac:dyDescent="0.3">
      <c r="B72" s="152" t="s">
        <v>139</v>
      </c>
      <c r="C72" s="20"/>
      <c r="D72" s="21">
        <f t="shared" ref="D72:Q72" si="9">D27*D$60*$C$9</f>
        <v>0</v>
      </c>
      <c r="E72" s="21">
        <f t="shared" si="9"/>
        <v>0</v>
      </c>
      <c r="F72" s="21">
        <f t="shared" si="9"/>
        <v>0</v>
      </c>
      <c r="G72" s="21">
        <f t="shared" si="9"/>
        <v>0</v>
      </c>
      <c r="H72" s="21">
        <f t="shared" si="9"/>
        <v>0</v>
      </c>
      <c r="I72" s="21">
        <f t="shared" si="9"/>
        <v>0</v>
      </c>
      <c r="J72" s="21">
        <f t="shared" si="9"/>
        <v>0</v>
      </c>
      <c r="K72" s="21">
        <f t="shared" si="9"/>
        <v>0</v>
      </c>
      <c r="L72" s="21">
        <f t="shared" si="9"/>
        <v>0</v>
      </c>
      <c r="M72" s="21">
        <f t="shared" si="9"/>
        <v>0</v>
      </c>
      <c r="N72" s="21">
        <f t="shared" si="9"/>
        <v>0</v>
      </c>
      <c r="O72" s="21">
        <f t="shared" si="9"/>
        <v>0</v>
      </c>
      <c r="P72" s="21">
        <f t="shared" si="9"/>
        <v>0</v>
      </c>
      <c r="Q72" s="118">
        <f t="shared" si="9"/>
        <v>0</v>
      </c>
    </row>
    <row r="73" spans="2:17" s="18" customFormat="1" x14ac:dyDescent="0.3">
      <c r="B73" s="152" t="s">
        <v>140</v>
      </c>
      <c r="C73" s="20"/>
      <c r="D73" s="21">
        <f t="shared" ref="D73:Q73" si="10">D28*D$60*$C$9</f>
        <v>0</v>
      </c>
      <c r="E73" s="21">
        <f t="shared" si="10"/>
        <v>0</v>
      </c>
      <c r="F73" s="21">
        <f t="shared" si="10"/>
        <v>0</v>
      </c>
      <c r="G73" s="21">
        <f t="shared" si="10"/>
        <v>0</v>
      </c>
      <c r="H73" s="21">
        <f t="shared" si="10"/>
        <v>0</v>
      </c>
      <c r="I73" s="21">
        <f t="shared" si="10"/>
        <v>0</v>
      </c>
      <c r="J73" s="21">
        <f t="shared" si="10"/>
        <v>0</v>
      </c>
      <c r="K73" s="21">
        <f t="shared" si="10"/>
        <v>0</v>
      </c>
      <c r="L73" s="21">
        <f t="shared" si="10"/>
        <v>0</v>
      </c>
      <c r="M73" s="21">
        <f t="shared" si="10"/>
        <v>0</v>
      </c>
      <c r="N73" s="21">
        <f t="shared" si="10"/>
        <v>0</v>
      </c>
      <c r="O73" s="21">
        <f t="shared" si="10"/>
        <v>0</v>
      </c>
      <c r="P73" s="21">
        <f t="shared" si="10"/>
        <v>0</v>
      </c>
      <c r="Q73" s="118">
        <f t="shared" si="10"/>
        <v>0</v>
      </c>
    </row>
    <row r="74" spans="2:17" s="18" customFormat="1" x14ac:dyDescent="0.3">
      <c r="B74" s="152" t="s">
        <v>141</v>
      </c>
      <c r="C74" s="20"/>
      <c r="D74" s="21">
        <f t="shared" ref="D74:Q74" si="11">D29*D$60*$C$9</f>
        <v>0</v>
      </c>
      <c r="E74" s="21">
        <f t="shared" si="11"/>
        <v>0</v>
      </c>
      <c r="F74" s="21">
        <f t="shared" si="11"/>
        <v>0</v>
      </c>
      <c r="G74" s="21">
        <f t="shared" si="11"/>
        <v>0</v>
      </c>
      <c r="H74" s="21">
        <f t="shared" si="11"/>
        <v>0</v>
      </c>
      <c r="I74" s="21">
        <f t="shared" si="11"/>
        <v>0</v>
      </c>
      <c r="J74" s="21">
        <f t="shared" si="11"/>
        <v>0</v>
      </c>
      <c r="K74" s="21">
        <f t="shared" si="11"/>
        <v>0</v>
      </c>
      <c r="L74" s="21">
        <f t="shared" si="11"/>
        <v>0</v>
      </c>
      <c r="M74" s="21">
        <f t="shared" si="11"/>
        <v>0</v>
      </c>
      <c r="N74" s="21">
        <f t="shared" si="11"/>
        <v>0</v>
      </c>
      <c r="O74" s="21">
        <f t="shared" si="11"/>
        <v>0</v>
      </c>
      <c r="P74" s="21">
        <f t="shared" si="11"/>
        <v>0</v>
      </c>
      <c r="Q74" s="118">
        <f t="shared" si="11"/>
        <v>0</v>
      </c>
    </row>
    <row r="75" spans="2:17" s="18" customFormat="1" x14ac:dyDescent="0.3">
      <c r="B75" s="152" t="s">
        <v>142</v>
      </c>
      <c r="C75" s="20"/>
      <c r="D75" s="21">
        <f t="shared" ref="D75:Q75" si="12">D30*D$60*$C$9</f>
        <v>0</v>
      </c>
      <c r="E75" s="21">
        <f t="shared" si="12"/>
        <v>0</v>
      </c>
      <c r="F75" s="21">
        <f t="shared" si="12"/>
        <v>0</v>
      </c>
      <c r="G75" s="21">
        <f t="shared" si="12"/>
        <v>0</v>
      </c>
      <c r="H75" s="21">
        <f t="shared" si="12"/>
        <v>0</v>
      </c>
      <c r="I75" s="21">
        <f t="shared" si="12"/>
        <v>0</v>
      </c>
      <c r="J75" s="21">
        <f t="shared" si="12"/>
        <v>0</v>
      </c>
      <c r="K75" s="21">
        <f t="shared" si="12"/>
        <v>0</v>
      </c>
      <c r="L75" s="21">
        <f t="shared" si="12"/>
        <v>0</v>
      </c>
      <c r="M75" s="21">
        <f t="shared" si="12"/>
        <v>0</v>
      </c>
      <c r="N75" s="21">
        <f t="shared" si="12"/>
        <v>0</v>
      </c>
      <c r="O75" s="21">
        <f t="shared" si="12"/>
        <v>0</v>
      </c>
      <c r="P75" s="21">
        <f t="shared" si="12"/>
        <v>0</v>
      </c>
      <c r="Q75" s="118">
        <f t="shared" si="12"/>
        <v>0</v>
      </c>
    </row>
    <row r="76" spans="2:17" s="18" customFormat="1" x14ac:dyDescent="0.3">
      <c r="B76" s="152" t="s">
        <v>143</v>
      </c>
      <c r="C76" s="20"/>
      <c r="D76" s="21">
        <f t="shared" ref="D76:Q76" si="13">D31*D$60*$C$9</f>
        <v>24869526.29517452</v>
      </c>
      <c r="E76" s="21">
        <f t="shared" si="13"/>
        <v>26825166.764864266</v>
      </c>
      <c r="F76" s="21">
        <f t="shared" si="13"/>
        <v>31195847.668830998</v>
      </c>
      <c r="G76" s="21">
        <f t="shared" si="13"/>
        <v>41622558.681666404</v>
      </c>
      <c r="H76" s="21">
        <f t="shared" si="13"/>
        <v>51660834.756723329</v>
      </c>
      <c r="I76" s="21">
        <f t="shared" si="13"/>
        <v>55975653.697194926</v>
      </c>
      <c r="J76" s="21">
        <f t="shared" si="13"/>
        <v>57321555.29709018</v>
      </c>
      <c r="K76" s="21">
        <f t="shared" si="13"/>
        <v>60252333.698578745</v>
      </c>
      <c r="L76" s="21">
        <f t="shared" si="13"/>
        <v>60251873.2606434</v>
      </c>
      <c r="M76" s="21">
        <f t="shared" si="13"/>
        <v>60927876.718858004</v>
      </c>
      <c r="N76" s="21">
        <f t="shared" si="13"/>
        <v>61716633.962404899</v>
      </c>
      <c r="O76" s="21">
        <f t="shared" si="13"/>
        <v>62400553.020613141</v>
      </c>
      <c r="P76" s="21">
        <f t="shared" si="13"/>
        <v>63323943.264267802</v>
      </c>
      <c r="Q76" s="118">
        <f t="shared" si="13"/>
        <v>62503885.170167923</v>
      </c>
    </row>
    <row r="77" spans="2:17" s="18" customFormat="1" x14ac:dyDescent="0.3">
      <c r="B77" s="152" t="s">
        <v>144</v>
      </c>
      <c r="C77" s="20"/>
      <c r="D77" s="21">
        <f t="shared" ref="D77:Q77" si="14">D32*D$60*$C$9</f>
        <v>3807039.9150151918</v>
      </c>
      <c r="E77" s="21">
        <f t="shared" si="14"/>
        <v>5157606.9272980457</v>
      </c>
      <c r="F77" s="21">
        <f t="shared" si="14"/>
        <v>7000275.063155123</v>
      </c>
      <c r="G77" s="21">
        <f t="shared" si="14"/>
        <v>6828186.6301026475</v>
      </c>
      <c r="H77" s="21">
        <f t="shared" si="14"/>
        <v>7539379.7068901407</v>
      </c>
      <c r="I77" s="21">
        <f t="shared" si="14"/>
        <v>8099208.7844742686</v>
      </c>
      <c r="J77" s="21">
        <f t="shared" si="14"/>
        <v>9002959.8026334066</v>
      </c>
      <c r="K77" s="21">
        <f t="shared" si="14"/>
        <v>9037645.7943301201</v>
      </c>
      <c r="L77" s="21">
        <f t="shared" si="14"/>
        <v>8984728.0878007188</v>
      </c>
      <c r="M77" s="21">
        <f t="shared" si="14"/>
        <v>8651408.1629788894</v>
      </c>
      <c r="N77" s="21">
        <f t="shared" si="14"/>
        <v>9053941.8719152231</v>
      </c>
      <c r="O77" s="21">
        <f t="shared" si="14"/>
        <v>9290605.3938088696</v>
      </c>
      <c r="P77" s="21">
        <f t="shared" si="14"/>
        <v>9438143.0925218407</v>
      </c>
      <c r="Q77" s="118">
        <f t="shared" si="14"/>
        <v>9384176.0977020971</v>
      </c>
    </row>
    <row r="78" spans="2:17" s="18" customFormat="1" x14ac:dyDescent="0.3">
      <c r="B78" s="152" t="s">
        <v>145</v>
      </c>
      <c r="C78" s="20"/>
      <c r="D78" s="21">
        <f t="shared" ref="D78:Q78" si="15">D33*D$60*$C$9</f>
        <v>0</v>
      </c>
      <c r="E78" s="21">
        <f t="shared" si="15"/>
        <v>0</v>
      </c>
      <c r="F78" s="21">
        <f t="shared" si="15"/>
        <v>0</v>
      </c>
      <c r="G78" s="21">
        <f t="shared" si="15"/>
        <v>0</v>
      </c>
      <c r="H78" s="21">
        <f t="shared" si="15"/>
        <v>0</v>
      </c>
      <c r="I78" s="21">
        <f t="shared" si="15"/>
        <v>0</v>
      </c>
      <c r="J78" s="21">
        <f t="shared" si="15"/>
        <v>0</v>
      </c>
      <c r="K78" s="21">
        <f t="shared" si="15"/>
        <v>0</v>
      </c>
      <c r="L78" s="21">
        <f t="shared" si="15"/>
        <v>0</v>
      </c>
      <c r="M78" s="21">
        <f t="shared" si="15"/>
        <v>0</v>
      </c>
      <c r="N78" s="21">
        <f t="shared" si="15"/>
        <v>0</v>
      </c>
      <c r="O78" s="21">
        <f t="shared" si="15"/>
        <v>0</v>
      </c>
      <c r="P78" s="21">
        <f t="shared" si="15"/>
        <v>0</v>
      </c>
      <c r="Q78" s="118">
        <f t="shared" si="15"/>
        <v>0</v>
      </c>
    </row>
    <row r="79" spans="2:17" s="18" customFormat="1" x14ac:dyDescent="0.3">
      <c r="B79" s="152" t="s">
        <v>146</v>
      </c>
      <c r="C79" s="20"/>
      <c r="D79" s="21">
        <f t="shared" ref="D79:Q79" si="16">D34*D$60*$C$9</f>
        <v>0</v>
      </c>
      <c r="E79" s="21">
        <f t="shared" si="16"/>
        <v>0</v>
      </c>
      <c r="F79" s="21">
        <f t="shared" si="16"/>
        <v>0</v>
      </c>
      <c r="G79" s="21">
        <f t="shared" si="16"/>
        <v>0</v>
      </c>
      <c r="H79" s="21">
        <f t="shared" si="16"/>
        <v>0</v>
      </c>
      <c r="I79" s="21">
        <f t="shared" si="16"/>
        <v>0</v>
      </c>
      <c r="J79" s="21">
        <f t="shared" si="16"/>
        <v>0</v>
      </c>
      <c r="K79" s="21">
        <f t="shared" si="16"/>
        <v>0</v>
      </c>
      <c r="L79" s="21">
        <f t="shared" si="16"/>
        <v>0</v>
      </c>
      <c r="M79" s="21">
        <f t="shared" si="16"/>
        <v>0</v>
      </c>
      <c r="N79" s="21">
        <f t="shared" si="16"/>
        <v>0</v>
      </c>
      <c r="O79" s="21">
        <f t="shared" si="16"/>
        <v>0</v>
      </c>
      <c r="P79" s="21">
        <f t="shared" si="16"/>
        <v>0</v>
      </c>
      <c r="Q79" s="118">
        <f t="shared" si="16"/>
        <v>0</v>
      </c>
    </row>
    <row r="80" spans="2:17" s="18" customFormat="1" x14ac:dyDescent="0.3">
      <c r="B80" s="152" t="s">
        <v>147</v>
      </c>
      <c r="C80" s="20"/>
      <c r="D80" s="21">
        <f t="shared" ref="D80:Q80" si="17">D35*D$60*$C$9</f>
        <v>0</v>
      </c>
      <c r="E80" s="21">
        <f t="shared" si="17"/>
        <v>0</v>
      </c>
      <c r="F80" s="21">
        <f t="shared" si="17"/>
        <v>0</v>
      </c>
      <c r="G80" s="21">
        <f t="shared" si="17"/>
        <v>0</v>
      </c>
      <c r="H80" s="21">
        <f t="shared" si="17"/>
        <v>0</v>
      </c>
      <c r="I80" s="21">
        <f t="shared" si="17"/>
        <v>0</v>
      </c>
      <c r="J80" s="21">
        <f t="shared" si="17"/>
        <v>0</v>
      </c>
      <c r="K80" s="21">
        <f t="shared" si="17"/>
        <v>0</v>
      </c>
      <c r="L80" s="21">
        <f t="shared" si="17"/>
        <v>0</v>
      </c>
      <c r="M80" s="21">
        <f t="shared" si="17"/>
        <v>0</v>
      </c>
      <c r="N80" s="21">
        <f t="shared" si="17"/>
        <v>0</v>
      </c>
      <c r="O80" s="21">
        <f t="shared" si="17"/>
        <v>0</v>
      </c>
      <c r="P80" s="21">
        <f t="shared" si="17"/>
        <v>0</v>
      </c>
      <c r="Q80" s="118">
        <f t="shared" si="17"/>
        <v>0</v>
      </c>
    </row>
    <row r="81" spans="2:17" s="18" customFormat="1" x14ac:dyDescent="0.3">
      <c r="B81" s="152" t="s">
        <v>148</v>
      </c>
      <c r="C81" s="20"/>
      <c r="D81" s="21">
        <f t="shared" ref="D81:Q81" si="18">D36*D$60*$C$9</f>
        <v>7031871.1384421866</v>
      </c>
      <c r="E81" s="21">
        <f t="shared" si="18"/>
        <v>7346531.2889775308</v>
      </c>
      <c r="F81" s="21">
        <f t="shared" si="18"/>
        <v>7331483.8673582897</v>
      </c>
      <c r="G81" s="21">
        <f t="shared" si="18"/>
        <v>6597623.9734099451</v>
      </c>
      <c r="H81" s="21">
        <f t="shared" si="18"/>
        <v>6994138.0006017964</v>
      </c>
      <c r="I81" s="21">
        <f t="shared" si="18"/>
        <v>7489835.3432491524</v>
      </c>
      <c r="J81" s="21">
        <f t="shared" si="18"/>
        <v>7642373.8887554388</v>
      </c>
      <c r="K81" s="21">
        <f t="shared" si="18"/>
        <v>8318047.3769790987</v>
      </c>
      <c r="L81" s="21">
        <f t="shared" si="18"/>
        <v>8651937.8082585521</v>
      </c>
      <c r="M81" s="21">
        <f t="shared" si="18"/>
        <v>8774557.9659557603</v>
      </c>
      <c r="N81" s="21">
        <f t="shared" si="18"/>
        <v>9233467.2058729939</v>
      </c>
      <c r="O81" s="21">
        <f t="shared" si="18"/>
        <v>9474379.3840339854</v>
      </c>
      <c r="P81" s="21">
        <f t="shared" si="18"/>
        <v>9703024.8805750925</v>
      </c>
      <c r="Q81" s="118">
        <f t="shared" si="18"/>
        <v>9892303.0095483623</v>
      </c>
    </row>
    <row r="82" spans="2:17" s="18" customFormat="1" x14ac:dyDescent="0.3">
      <c r="B82" s="152" t="s">
        <v>149</v>
      </c>
      <c r="C82" s="20"/>
      <c r="D82" s="21">
        <f t="shared" ref="D82:Q82" si="19">D37*D$60*$C$9</f>
        <v>4224940.3826058963</v>
      </c>
      <c r="E82" s="21">
        <f t="shared" si="19"/>
        <v>4467077.7976694247</v>
      </c>
      <c r="F82" s="21">
        <f t="shared" si="19"/>
        <v>4719581.4126289664</v>
      </c>
      <c r="G82" s="21">
        <f t="shared" si="19"/>
        <v>4127516.9594972627</v>
      </c>
      <c r="H82" s="21">
        <f t="shared" si="19"/>
        <v>4383378.2327265749</v>
      </c>
      <c r="I82" s="21">
        <f t="shared" si="19"/>
        <v>5042557.2960608862</v>
      </c>
      <c r="J82" s="21">
        <f t="shared" si="19"/>
        <v>5555434.0081333444</v>
      </c>
      <c r="K82" s="21">
        <f t="shared" si="19"/>
        <v>5906186.905398895</v>
      </c>
      <c r="L82" s="21">
        <f t="shared" si="19"/>
        <v>6091375.550559775</v>
      </c>
      <c r="M82" s="21">
        <f t="shared" si="19"/>
        <v>6204376.4413414598</v>
      </c>
      <c r="N82" s="21">
        <f t="shared" si="19"/>
        <v>6407884.3264901368</v>
      </c>
      <c r="O82" s="21">
        <f t="shared" si="19"/>
        <v>6895695.6025548941</v>
      </c>
      <c r="P82" s="21">
        <f t="shared" si="19"/>
        <v>8161653.7537857713</v>
      </c>
      <c r="Q82" s="118">
        <f t="shared" si="19"/>
        <v>9501578.9995082691</v>
      </c>
    </row>
    <row r="83" spans="2:17" s="18" customFormat="1" x14ac:dyDescent="0.3">
      <c r="B83" s="152" t="s">
        <v>150</v>
      </c>
      <c r="C83" s="20"/>
      <c r="D83" s="21">
        <f t="shared" ref="D83:Q83" si="20">D38*D$60*$C$9</f>
        <v>0</v>
      </c>
      <c r="E83" s="21">
        <f t="shared" si="20"/>
        <v>0</v>
      </c>
      <c r="F83" s="21">
        <f t="shared" si="20"/>
        <v>0</v>
      </c>
      <c r="G83" s="21">
        <f t="shared" si="20"/>
        <v>0</v>
      </c>
      <c r="H83" s="21">
        <f t="shared" si="20"/>
        <v>0</v>
      </c>
      <c r="I83" s="21">
        <f t="shared" si="20"/>
        <v>0</v>
      </c>
      <c r="J83" s="21">
        <f t="shared" si="20"/>
        <v>0</v>
      </c>
      <c r="K83" s="21">
        <f t="shared" si="20"/>
        <v>0</v>
      </c>
      <c r="L83" s="21">
        <f t="shared" si="20"/>
        <v>0</v>
      </c>
      <c r="M83" s="21">
        <f t="shared" si="20"/>
        <v>0</v>
      </c>
      <c r="N83" s="21">
        <f t="shared" si="20"/>
        <v>0</v>
      </c>
      <c r="O83" s="21">
        <f t="shared" si="20"/>
        <v>0</v>
      </c>
      <c r="P83" s="21">
        <f t="shared" si="20"/>
        <v>0</v>
      </c>
      <c r="Q83" s="118">
        <f t="shared" si="20"/>
        <v>0</v>
      </c>
    </row>
    <row r="84" spans="2:17" s="18" customFormat="1" x14ac:dyDescent="0.3">
      <c r="B84" s="152" t="s">
        <v>151</v>
      </c>
      <c r="C84" s="20"/>
      <c r="D84" s="21">
        <f t="shared" ref="D84:Q84" si="21">D39*D$60*$C$9</f>
        <v>0</v>
      </c>
      <c r="E84" s="21">
        <f t="shared" si="21"/>
        <v>0</v>
      </c>
      <c r="F84" s="21">
        <f t="shared" si="21"/>
        <v>0</v>
      </c>
      <c r="G84" s="21">
        <f t="shared" si="21"/>
        <v>0</v>
      </c>
      <c r="H84" s="21">
        <f t="shared" si="21"/>
        <v>0</v>
      </c>
      <c r="I84" s="21">
        <f t="shared" si="21"/>
        <v>0</v>
      </c>
      <c r="J84" s="21">
        <f t="shared" si="21"/>
        <v>919321.45314827189</v>
      </c>
      <c r="K84" s="21">
        <f t="shared" si="21"/>
        <v>2852422.9806822469</v>
      </c>
      <c r="L84" s="21">
        <f t="shared" si="21"/>
        <v>3283514.9611567697</v>
      </c>
      <c r="M84" s="21">
        <f t="shared" si="21"/>
        <v>3613131.9206449739</v>
      </c>
      <c r="N84" s="21">
        <f t="shared" si="21"/>
        <v>3832628.3313309546</v>
      </c>
      <c r="O84" s="21">
        <f t="shared" si="21"/>
        <v>3806696.1614382626</v>
      </c>
      <c r="P84" s="21">
        <f t="shared" si="21"/>
        <v>3993615.7335535032</v>
      </c>
      <c r="Q84" s="118">
        <f t="shared" si="21"/>
        <v>3639304.413933475</v>
      </c>
    </row>
    <row r="85" spans="2:17" s="18" customFormat="1" x14ac:dyDescent="0.3">
      <c r="B85" s="152" t="s">
        <v>152</v>
      </c>
      <c r="C85" s="20"/>
      <c r="D85" s="21">
        <f t="shared" ref="D85:Q85" si="22">D40*D$60*$C$9</f>
        <v>9529019.4328115769</v>
      </c>
      <c r="E85" s="21">
        <f t="shared" si="22"/>
        <v>11094042.933646517</v>
      </c>
      <c r="F85" s="21">
        <f t="shared" si="22"/>
        <v>11666272.170296261</v>
      </c>
      <c r="G85" s="21">
        <f t="shared" si="22"/>
        <v>10090104.013110721</v>
      </c>
      <c r="H85" s="21">
        <f t="shared" si="22"/>
        <v>10803338.914242068</v>
      </c>
      <c r="I85" s="21">
        <f t="shared" si="22"/>
        <v>11450200.799442194</v>
      </c>
      <c r="J85" s="21">
        <f t="shared" si="22"/>
        <v>12081210.388724729</v>
      </c>
      <c r="K85" s="21">
        <f t="shared" si="22"/>
        <v>12164884.36639457</v>
      </c>
      <c r="L85" s="21">
        <f t="shared" si="22"/>
        <v>12156250.687007159</v>
      </c>
      <c r="M85" s="21">
        <f t="shared" si="22"/>
        <v>12170323.598764436</v>
      </c>
      <c r="N85" s="21">
        <f t="shared" si="22"/>
        <v>12767272.030547334</v>
      </c>
      <c r="O85" s="21">
        <f t="shared" si="22"/>
        <v>13089578.075963784</v>
      </c>
      <c r="P85" s="21">
        <f t="shared" si="22"/>
        <v>13590899.067355594</v>
      </c>
      <c r="Q85" s="118">
        <f t="shared" si="22"/>
        <v>14197095.401895966</v>
      </c>
    </row>
    <row r="86" spans="2:17" s="18" customFormat="1" x14ac:dyDescent="0.3">
      <c r="B86" s="152" t="s">
        <v>153</v>
      </c>
      <c r="C86" s="20"/>
      <c r="D86" s="21">
        <f t="shared" ref="D86:Q86" si="23">D41*D$60*$C$9</f>
        <v>0</v>
      </c>
      <c r="E86" s="21">
        <f t="shared" si="23"/>
        <v>0</v>
      </c>
      <c r="F86" s="21">
        <f t="shared" si="23"/>
        <v>0</v>
      </c>
      <c r="G86" s="21">
        <f t="shared" si="23"/>
        <v>0</v>
      </c>
      <c r="H86" s="21">
        <f t="shared" si="23"/>
        <v>0</v>
      </c>
      <c r="I86" s="21">
        <f t="shared" si="23"/>
        <v>0</v>
      </c>
      <c r="J86" s="21">
        <f t="shared" si="23"/>
        <v>0</v>
      </c>
      <c r="K86" s="21">
        <f t="shared" si="23"/>
        <v>0</v>
      </c>
      <c r="L86" s="21">
        <f t="shared" si="23"/>
        <v>0</v>
      </c>
      <c r="M86" s="21">
        <f t="shared" si="23"/>
        <v>0</v>
      </c>
      <c r="N86" s="21">
        <f t="shared" si="23"/>
        <v>0</v>
      </c>
      <c r="O86" s="21">
        <f t="shared" si="23"/>
        <v>0</v>
      </c>
      <c r="P86" s="21">
        <f t="shared" si="23"/>
        <v>0</v>
      </c>
      <c r="Q86" s="118">
        <f t="shared" si="23"/>
        <v>0</v>
      </c>
    </row>
    <row r="87" spans="2:17" s="18" customFormat="1" x14ac:dyDescent="0.3">
      <c r="B87" s="152" t="s">
        <v>154</v>
      </c>
      <c r="C87" s="20"/>
      <c r="D87" s="21">
        <f t="shared" ref="D87:Q87" si="24">D42*D$60*$C$9</f>
        <v>0</v>
      </c>
      <c r="E87" s="21">
        <f t="shared" si="24"/>
        <v>0</v>
      </c>
      <c r="F87" s="21">
        <f t="shared" si="24"/>
        <v>0</v>
      </c>
      <c r="G87" s="21">
        <f t="shared" si="24"/>
        <v>0</v>
      </c>
      <c r="H87" s="21">
        <f t="shared" si="24"/>
        <v>0</v>
      </c>
      <c r="I87" s="21">
        <f t="shared" si="24"/>
        <v>0</v>
      </c>
      <c r="J87" s="21">
        <f t="shared" si="24"/>
        <v>0</v>
      </c>
      <c r="K87" s="21">
        <f t="shared" si="24"/>
        <v>0</v>
      </c>
      <c r="L87" s="21">
        <f t="shared" si="24"/>
        <v>0</v>
      </c>
      <c r="M87" s="21">
        <f t="shared" si="24"/>
        <v>0</v>
      </c>
      <c r="N87" s="21">
        <f t="shared" si="24"/>
        <v>0</v>
      </c>
      <c r="O87" s="21">
        <f t="shared" si="24"/>
        <v>0</v>
      </c>
      <c r="P87" s="21">
        <f t="shared" si="24"/>
        <v>0</v>
      </c>
      <c r="Q87" s="118">
        <f t="shared" si="24"/>
        <v>0</v>
      </c>
    </row>
    <row r="88" spans="2:17" s="18" customFormat="1" x14ac:dyDescent="0.3">
      <c r="B88" s="152" t="s">
        <v>155</v>
      </c>
      <c r="C88" s="20"/>
      <c r="D88" s="21">
        <f t="shared" ref="D88:Q88" si="25">D43*D$60*$C$9</f>
        <v>0</v>
      </c>
      <c r="E88" s="21">
        <f t="shared" si="25"/>
        <v>0</v>
      </c>
      <c r="F88" s="21">
        <f t="shared" si="25"/>
        <v>0</v>
      </c>
      <c r="G88" s="21">
        <f t="shared" si="25"/>
        <v>0</v>
      </c>
      <c r="H88" s="21">
        <f t="shared" si="25"/>
        <v>0</v>
      </c>
      <c r="I88" s="21">
        <f t="shared" si="25"/>
        <v>0</v>
      </c>
      <c r="J88" s="21">
        <f t="shared" si="25"/>
        <v>0</v>
      </c>
      <c r="K88" s="21">
        <f t="shared" si="25"/>
        <v>0</v>
      </c>
      <c r="L88" s="21">
        <f t="shared" si="25"/>
        <v>0</v>
      </c>
      <c r="M88" s="21">
        <f t="shared" si="25"/>
        <v>0</v>
      </c>
      <c r="N88" s="21">
        <f t="shared" si="25"/>
        <v>0</v>
      </c>
      <c r="O88" s="21">
        <f t="shared" si="25"/>
        <v>0</v>
      </c>
      <c r="P88" s="21">
        <f t="shared" si="25"/>
        <v>0</v>
      </c>
      <c r="Q88" s="118">
        <f t="shared" si="25"/>
        <v>0</v>
      </c>
    </row>
    <row r="89" spans="2:17" s="18" customFormat="1" x14ac:dyDescent="0.3">
      <c r="B89" s="152" t="s">
        <v>156</v>
      </c>
      <c r="C89" s="20"/>
      <c r="D89" s="21">
        <f t="shared" ref="D89:Q89" si="26">D44*D$60*$C$9</f>
        <v>0</v>
      </c>
      <c r="E89" s="21">
        <f t="shared" si="26"/>
        <v>0</v>
      </c>
      <c r="F89" s="21">
        <f t="shared" si="26"/>
        <v>0</v>
      </c>
      <c r="G89" s="21">
        <f t="shared" si="26"/>
        <v>0</v>
      </c>
      <c r="H89" s="21">
        <f t="shared" si="26"/>
        <v>0</v>
      </c>
      <c r="I89" s="21">
        <f t="shared" si="26"/>
        <v>0</v>
      </c>
      <c r="J89" s="21">
        <f t="shared" si="26"/>
        <v>0</v>
      </c>
      <c r="K89" s="21">
        <f t="shared" si="26"/>
        <v>0</v>
      </c>
      <c r="L89" s="21">
        <f t="shared" si="26"/>
        <v>0</v>
      </c>
      <c r="M89" s="21">
        <f t="shared" si="26"/>
        <v>0</v>
      </c>
      <c r="N89" s="21">
        <f t="shared" si="26"/>
        <v>0</v>
      </c>
      <c r="O89" s="21">
        <f t="shared" si="26"/>
        <v>0</v>
      </c>
      <c r="P89" s="21">
        <f t="shared" si="26"/>
        <v>0</v>
      </c>
      <c r="Q89" s="118">
        <f t="shared" si="26"/>
        <v>0</v>
      </c>
    </row>
    <row r="90" spans="2:17" s="18" customFormat="1" x14ac:dyDescent="0.3">
      <c r="B90" s="152" t="s">
        <v>157</v>
      </c>
      <c r="C90" s="20"/>
      <c r="D90" s="21">
        <f t="shared" ref="D90:Q90" si="27">D45*D$60*$C$9</f>
        <v>0</v>
      </c>
      <c r="E90" s="21">
        <f t="shared" si="27"/>
        <v>0</v>
      </c>
      <c r="F90" s="21">
        <f t="shared" si="27"/>
        <v>0</v>
      </c>
      <c r="G90" s="21">
        <f t="shared" si="27"/>
        <v>0</v>
      </c>
      <c r="H90" s="21">
        <f t="shared" si="27"/>
        <v>0</v>
      </c>
      <c r="I90" s="21">
        <f t="shared" si="27"/>
        <v>0</v>
      </c>
      <c r="J90" s="21">
        <f t="shared" si="27"/>
        <v>0</v>
      </c>
      <c r="K90" s="21">
        <f t="shared" si="27"/>
        <v>0</v>
      </c>
      <c r="L90" s="21">
        <f t="shared" si="27"/>
        <v>0</v>
      </c>
      <c r="M90" s="21">
        <f t="shared" si="27"/>
        <v>0</v>
      </c>
      <c r="N90" s="21">
        <f t="shared" si="27"/>
        <v>822727.60170980962</v>
      </c>
      <c r="O90" s="21">
        <f t="shared" si="27"/>
        <v>3949833.9103888171</v>
      </c>
      <c r="P90" s="21">
        <f t="shared" si="27"/>
        <v>7007222.3959022323</v>
      </c>
      <c r="Q90" s="118">
        <f t="shared" si="27"/>
        <v>8636236.1185201947</v>
      </c>
    </row>
    <row r="91" spans="2:17" s="18" customFormat="1" x14ac:dyDescent="0.3">
      <c r="B91" s="152" t="s">
        <v>158</v>
      </c>
      <c r="C91" s="20"/>
      <c r="D91" s="21">
        <f t="shared" ref="D91:Q91" si="28">D46*D$60*$C$9</f>
        <v>0</v>
      </c>
      <c r="E91" s="21">
        <f t="shared" si="28"/>
        <v>0</v>
      </c>
      <c r="F91" s="21">
        <f t="shared" si="28"/>
        <v>0</v>
      </c>
      <c r="G91" s="21">
        <f t="shared" si="28"/>
        <v>0</v>
      </c>
      <c r="H91" s="21">
        <f t="shared" si="28"/>
        <v>0</v>
      </c>
      <c r="I91" s="21">
        <f t="shared" si="28"/>
        <v>0</v>
      </c>
      <c r="J91" s="21">
        <f t="shared" si="28"/>
        <v>0</v>
      </c>
      <c r="K91" s="21">
        <f t="shared" si="28"/>
        <v>0</v>
      </c>
      <c r="L91" s="21">
        <f t="shared" si="28"/>
        <v>0</v>
      </c>
      <c r="M91" s="21">
        <f t="shared" si="28"/>
        <v>0</v>
      </c>
      <c r="N91" s="21">
        <f t="shared" si="28"/>
        <v>0</v>
      </c>
      <c r="O91" s="21">
        <f t="shared" si="28"/>
        <v>0</v>
      </c>
      <c r="P91" s="21">
        <f t="shared" si="28"/>
        <v>0</v>
      </c>
      <c r="Q91" s="118">
        <f t="shared" si="28"/>
        <v>0</v>
      </c>
    </row>
    <row r="92" spans="2:17" s="18" customFormat="1" x14ac:dyDescent="0.3">
      <c r="B92" s="152" t="s">
        <v>159</v>
      </c>
      <c r="C92" s="20"/>
      <c r="D92" s="21">
        <f t="shared" ref="D92:Q92" si="29">D47*D$60*$C$9</f>
        <v>0</v>
      </c>
      <c r="E92" s="21">
        <f t="shared" si="29"/>
        <v>0</v>
      </c>
      <c r="F92" s="21">
        <f t="shared" si="29"/>
        <v>0</v>
      </c>
      <c r="G92" s="21">
        <f t="shared" si="29"/>
        <v>0</v>
      </c>
      <c r="H92" s="21">
        <f t="shared" si="29"/>
        <v>0</v>
      </c>
      <c r="I92" s="21">
        <f t="shared" si="29"/>
        <v>0</v>
      </c>
      <c r="J92" s="21">
        <f t="shared" si="29"/>
        <v>0</v>
      </c>
      <c r="K92" s="21">
        <f t="shared" si="29"/>
        <v>2178306.9505508337</v>
      </c>
      <c r="L92" s="21">
        <f t="shared" si="29"/>
        <v>4868325.6210807962</v>
      </c>
      <c r="M92" s="21">
        <f t="shared" si="29"/>
        <v>4694369.3696152447</v>
      </c>
      <c r="N92" s="21">
        <f t="shared" si="29"/>
        <v>5955330.2063254798</v>
      </c>
      <c r="O92" s="21">
        <f t="shared" si="29"/>
        <v>6315701.5525163822</v>
      </c>
      <c r="P92" s="21">
        <f t="shared" si="29"/>
        <v>5576884.5796288345</v>
      </c>
      <c r="Q92" s="118">
        <f t="shared" si="29"/>
        <v>7062111.0197120234</v>
      </c>
    </row>
    <row r="93" spans="2:17" s="18" customFormat="1" x14ac:dyDescent="0.3">
      <c r="B93" s="152" t="s">
        <v>160</v>
      </c>
      <c r="C93" s="20"/>
      <c r="D93" s="21">
        <f t="shared" ref="D93:Q93" si="30">D48*D$60*$C$9</f>
        <v>0</v>
      </c>
      <c r="E93" s="21">
        <f t="shared" si="30"/>
        <v>0</v>
      </c>
      <c r="F93" s="21">
        <f t="shared" si="30"/>
        <v>0</v>
      </c>
      <c r="G93" s="21">
        <f t="shared" si="30"/>
        <v>0</v>
      </c>
      <c r="H93" s="21">
        <f t="shared" si="30"/>
        <v>0</v>
      </c>
      <c r="I93" s="21">
        <f t="shared" si="30"/>
        <v>0</v>
      </c>
      <c r="J93" s="21">
        <f t="shared" si="30"/>
        <v>0</v>
      </c>
      <c r="K93" s="21">
        <f t="shared" si="30"/>
        <v>0</v>
      </c>
      <c r="L93" s="21">
        <f t="shared" si="30"/>
        <v>0</v>
      </c>
      <c r="M93" s="21">
        <f t="shared" si="30"/>
        <v>0</v>
      </c>
      <c r="N93" s="21">
        <f t="shared" si="30"/>
        <v>0</v>
      </c>
      <c r="O93" s="21">
        <f t="shared" si="30"/>
        <v>0</v>
      </c>
      <c r="P93" s="21">
        <f t="shared" si="30"/>
        <v>0</v>
      </c>
      <c r="Q93" s="118">
        <f t="shared" si="30"/>
        <v>0</v>
      </c>
    </row>
    <row r="94" spans="2:17" s="18" customFormat="1" x14ac:dyDescent="0.3">
      <c r="B94" s="152" t="s">
        <v>161</v>
      </c>
      <c r="C94" s="20"/>
      <c r="D94" s="21">
        <f t="shared" ref="D94:Q94" si="31">D49*D$60*$C$9</f>
        <v>0</v>
      </c>
      <c r="E94" s="21">
        <f t="shared" si="31"/>
        <v>0</v>
      </c>
      <c r="F94" s="21">
        <f t="shared" si="31"/>
        <v>0</v>
      </c>
      <c r="G94" s="21">
        <f t="shared" si="31"/>
        <v>0</v>
      </c>
      <c r="H94" s="21">
        <f t="shared" si="31"/>
        <v>0</v>
      </c>
      <c r="I94" s="21">
        <f t="shared" si="31"/>
        <v>0</v>
      </c>
      <c r="J94" s="21">
        <f t="shared" si="31"/>
        <v>0</v>
      </c>
      <c r="K94" s="21">
        <f t="shared" si="31"/>
        <v>0</v>
      </c>
      <c r="L94" s="21">
        <f t="shared" si="31"/>
        <v>0</v>
      </c>
      <c r="M94" s="21">
        <f t="shared" si="31"/>
        <v>0</v>
      </c>
      <c r="N94" s="21">
        <f t="shared" si="31"/>
        <v>0</v>
      </c>
      <c r="O94" s="21">
        <f t="shared" si="31"/>
        <v>0</v>
      </c>
      <c r="P94" s="21">
        <f t="shared" si="31"/>
        <v>0</v>
      </c>
      <c r="Q94" s="118">
        <f t="shared" si="31"/>
        <v>0</v>
      </c>
    </row>
    <row r="95" spans="2:17" s="18" customFormat="1" x14ac:dyDescent="0.3">
      <c r="B95" s="152" t="s">
        <v>162</v>
      </c>
      <c r="C95" s="20"/>
      <c r="D95" s="21">
        <f t="shared" ref="D95:Q95" si="32">D50*D$60*$C$9</f>
        <v>5877996.8728037132</v>
      </c>
      <c r="E95" s="21">
        <f t="shared" si="32"/>
        <v>6153069.134749216</v>
      </c>
      <c r="F95" s="21">
        <f t="shared" si="32"/>
        <v>6026504.5880289851</v>
      </c>
      <c r="G95" s="21">
        <f t="shared" si="32"/>
        <v>5337753.1601308277</v>
      </c>
      <c r="H95" s="21">
        <f t="shared" si="32"/>
        <v>5642135.2931271708</v>
      </c>
      <c r="I95" s="21">
        <f t="shared" si="32"/>
        <v>6422466.6502816277</v>
      </c>
      <c r="J95" s="21">
        <f t="shared" si="32"/>
        <v>6395957.2169771222</v>
      </c>
      <c r="K95" s="21">
        <f t="shared" si="32"/>
        <v>5905206.4511204371</v>
      </c>
      <c r="L95" s="21">
        <f t="shared" si="32"/>
        <v>6189585.8245011261</v>
      </c>
      <c r="M95" s="21">
        <f t="shared" si="32"/>
        <v>6446112.2169620944</v>
      </c>
      <c r="N95" s="21">
        <f t="shared" si="32"/>
        <v>5987466.5057877889</v>
      </c>
      <c r="O95" s="21">
        <f t="shared" si="32"/>
        <v>6051931.4067537291</v>
      </c>
      <c r="P95" s="21">
        <f t="shared" si="32"/>
        <v>6432580.3534257403</v>
      </c>
      <c r="Q95" s="118">
        <f t="shared" si="32"/>
        <v>6542127.3586397776</v>
      </c>
    </row>
    <row r="96" spans="2:17" s="18" customFormat="1" x14ac:dyDescent="0.3">
      <c r="B96" s="152" t="s">
        <v>182</v>
      </c>
      <c r="C96" s="20"/>
      <c r="D96" s="21">
        <f t="shared" ref="D96:Q96" si="33">D51*D$60*$C$9</f>
        <v>0</v>
      </c>
      <c r="E96" s="21">
        <f t="shared" si="33"/>
        <v>0</v>
      </c>
      <c r="F96" s="21">
        <f t="shared" si="33"/>
        <v>0</v>
      </c>
      <c r="G96" s="21">
        <f t="shared" si="33"/>
        <v>0</v>
      </c>
      <c r="H96" s="21">
        <f t="shared" si="33"/>
        <v>0</v>
      </c>
      <c r="I96" s="21">
        <f t="shared" si="33"/>
        <v>0</v>
      </c>
      <c r="J96" s="21">
        <f t="shared" si="33"/>
        <v>0</v>
      </c>
      <c r="K96" s="21">
        <f t="shared" si="33"/>
        <v>0</v>
      </c>
      <c r="L96" s="21">
        <f t="shared" si="33"/>
        <v>0</v>
      </c>
      <c r="M96" s="21">
        <f t="shared" si="33"/>
        <v>0</v>
      </c>
      <c r="N96" s="21">
        <f t="shared" si="33"/>
        <v>0</v>
      </c>
      <c r="O96" s="21">
        <f t="shared" si="33"/>
        <v>0</v>
      </c>
      <c r="P96" s="21">
        <f t="shared" si="33"/>
        <v>0</v>
      </c>
      <c r="Q96" s="118">
        <f t="shared" si="33"/>
        <v>0</v>
      </c>
    </row>
    <row r="97" spans="2:17" s="18" customFormat="1" x14ac:dyDescent="0.3">
      <c r="B97" s="152" t="s">
        <v>163</v>
      </c>
      <c r="C97" s="20"/>
      <c r="D97" s="21">
        <f t="shared" ref="D97:Q97" si="34">D52*D$60*$C$9</f>
        <v>0</v>
      </c>
      <c r="E97" s="21">
        <f t="shared" si="34"/>
        <v>0</v>
      </c>
      <c r="F97" s="21">
        <f t="shared" si="34"/>
        <v>0</v>
      </c>
      <c r="G97" s="21">
        <f t="shared" si="34"/>
        <v>0</v>
      </c>
      <c r="H97" s="21">
        <f t="shared" si="34"/>
        <v>0</v>
      </c>
      <c r="I97" s="21">
        <f t="shared" si="34"/>
        <v>0</v>
      </c>
      <c r="J97" s="21">
        <f t="shared" si="34"/>
        <v>0</v>
      </c>
      <c r="K97" s="21">
        <f t="shared" si="34"/>
        <v>0</v>
      </c>
      <c r="L97" s="21">
        <f t="shared" si="34"/>
        <v>0</v>
      </c>
      <c r="M97" s="21">
        <f t="shared" si="34"/>
        <v>0</v>
      </c>
      <c r="N97" s="21">
        <f t="shared" si="34"/>
        <v>0</v>
      </c>
      <c r="O97" s="21">
        <f t="shared" si="34"/>
        <v>0</v>
      </c>
      <c r="P97" s="21">
        <f t="shared" si="34"/>
        <v>0</v>
      </c>
      <c r="Q97" s="118">
        <f t="shared" si="34"/>
        <v>0</v>
      </c>
    </row>
    <row r="98" spans="2:17" s="18" customFormat="1" x14ac:dyDescent="0.3">
      <c r="B98" s="152" t="s">
        <v>164</v>
      </c>
      <c r="C98" s="20"/>
      <c r="D98" s="21">
        <f t="shared" ref="D98:Q98" si="35">D53*D$60*$C$9</f>
        <v>4436238.2573050503</v>
      </c>
      <c r="E98" s="21">
        <f t="shared" si="35"/>
        <v>5121373.8277379293</v>
      </c>
      <c r="F98" s="21">
        <f t="shared" si="35"/>
        <v>4827500.0701365117</v>
      </c>
      <c r="G98" s="21">
        <f t="shared" si="35"/>
        <v>4434675.4442160446</v>
      </c>
      <c r="H98" s="21">
        <f t="shared" si="35"/>
        <v>4593142.0383735597</v>
      </c>
      <c r="I98" s="21">
        <f t="shared" si="35"/>
        <v>5157841.0815223483</v>
      </c>
      <c r="J98" s="21">
        <f t="shared" si="35"/>
        <v>5012384.6550998678</v>
      </c>
      <c r="K98" s="21">
        <f t="shared" si="35"/>
        <v>5030030.9613099927</v>
      </c>
      <c r="L98" s="21">
        <f t="shared" si="35"/>
        <v>4234358.6404395513</v>
      </c>
      <c r="M98" s="21">
        <f t="shared" si="35"/>
        <v>4830936.0013633454</v>
      </c>
      <c r="N98" s="21">
        <f t="shared" si="35"/>
        <v>5292421.2248451151</v>
      </c>
      <c r="O98" s="21">
        <f t="shared" si="35"/>
        <v>5459453.374432981</v>
      </c>
      <c r="P98" s="21">
        <f t="shared" si="35"/>
        <v>5570917.7851696806</v>
      </c>
      <c r="Q98" s="118">
        <f t="shared" si="35"/>
        <v>5868333.5094984835</v>
      </c>
    </row>
    <row r="99" spans="2:17" s="18" customFormat="1" x14ac:dyDescent="0.3">
      <c r="B99" s="152" t="s">
        <v>165</v>
      </c>
      <c r="C99" s="20"/>
      <c r="D99" s="21">
        <f t="shared" ref="D99:Q99" si="36">D54*D$60*$C$9</f>
        <v>0</v>
      </c>
      <c r="E99" s="21">
        <f t="shared" si="36"/>
        <v>0</v>
      </c>
      <c r="F99" s="21">
        <f t="shared" si="36"/>
        <v>0</v>
      </c>
      <c r="G99" s="21">
        <f t="shared" si="36"/>
        <v>0</v>
      </c>
      <c r="H99" s="21">
        <f t="shared" si="36"/>
        <v>0</v>
      </c>
      <c r="I99" s="21">
        <f t="shared" si="36"/>
        <v>0</v>
      </c>
      <c r="J99" s="21">
        <f t="shared" si="36"/>
        <v>0</v>
      </c>
      <c r="K99" s="21">
        <f t="shared" si="36"/>
        <v>0</v>
      </c>
      <c r="L99" s="21">
        <f t="shared" si="36"/>
        <v>0</v>
      </c>
      <c r="M99" s="21">
        <f t="shared" si="36"/>
        <v>0</v>
      </c>
      <c r="N99" s="21">
        <f t="shared" si="36"/>
        <v>0</v>
      </c>
      <c r="O99" s="21">
        <f t="shared" si="36"/>
        <v>0</v>
      </c>
      <c r="P99" s="21">
        <f t="shared" si="36"/>
        <v>0</v>
      </c>
      <c r="Q99" s="118">
        <f t="shared" si="36"/>
        <v>0</v>
      </c>
    </row>
    <row r="100" spans="2:17" s="18" customFormat="1" x14ac:dyDescent="0.3">
      <c r="B100" s="152" t="s">
        <v>166</v>
      </c>
      <c r="C100" s="20"/>
      <c r="D100" s="21">
        <f t="shared" ref="D100:Q100" si="37">D55*D$60*$C$9</f>
        <v>3221744.3622807614</v>
      </c>
      <c r="E100" s="21">
        <f t="shared" si="37"/>
        <v>3406758.6001412268</v>
      </c>
      <c r="F100" s="21">
        <f t="shared" si="37"/>
        <v>3362343.0182044329</v>
      </c>
      <c r="G100" s="21">
        <f t="shared" si="37"/>
        <v>3125696.48396745</v>
      </c>
      <c r="H100" s="21">
        <f t="shared" si="37"/>
        <v>3222469.7437694897</v>
      </c>
      <c r="I100" s="21">
        <f t="shared" si="37"/>
        <v>3909427.5457053725</v>
      </c>
      <c r="J100" s="21">
        <f t="shared" si="37"/>
        <v>4654009.0091652349</v>
      </c>
      <c r="K100" s="21">
        <f t="shared" si="37"/>
        <v>4534961.8227963988</v>
      </c>
      <c r="L100" s="21">
        <f t="shared" si="37"/>
        <v>4661747.6965717599</v>
      </c>
      <c r="M100" s="21">
        <f t="shared" si="37"/>
        <v>4635948.1635957817</v>
      </c>
      <c r="N100" s="21">
        <f t="shared" si="37"/>
        <v>4671495.3824045276</v>
      </c>
      <c r="O100" s="21">
        <f t="shared" si="37"/>
        <v>4607619.2902404629</v>
      </c>
      <c r="P100" s="21">
        <f t="shared" si="37"/>
        <v>4621595.2924201991</v>
      </c>
      <c r="Q100" s="118">
        <f t="shared" si="37"/>
        <v>4814995.8201944446</v>
      </c>
    </row>
    <row r="101" spans="2:17" s="18" customFormat="1" x14ac:dyDescent="0.3">
      <c r="B101" s="162" t="s">
        <v>173</v>
      </c>
      <c r="C101" s="156" t="s">
        <v>167</v>
      </c>
      <c r="D101" s="177">
        <f t="shared" ref="D101:L101" si="38">SUM(D65:D100)</f>
        <v>74248349.999999985</v>
      </c>
      <c r="E101" s="177">
        <f t="shared" si="38"/>
        <v>81643500</v>
      </c>
      <c r="F101" s="177">
        <f t="shared" si="38"/>
        <v>88462566.000000015</v>
      </c>
      <c r="G101" s="177">
        <f t="shared" si="38"/>
        <v>93330421.349999994</v>
      </c>
      <c r="H101" s="177">
        <f t="shared" si="38"/>
        <v>106865466.44999999</v>
      </c>
      <c r="I101" s="177">
        <f t="shared" si="38"/>
        <v>115853801.69953133</v>
      </c>
      <c r="J101" s="177">
        <f t="shared" si="38"/>
        <v>121165121.62995708</v>
      </c>
      <c r="K101" s="177">
        <f t="shared" si="38"/>
        <v>128618520.84324218</v>
      </c>
      <c r="L101" s="177">
        <f t="shared" si="38"/>
        <v>131813510.68709406</v>
      </c>
      <c r="M101" s="177">
        <f t="shared" ref="M101" si="39">SUM(M65:M100)</f>
        <v>132531435.97719383</v>
      </c>
      <c r="N101" s="177">
        <f>N56*N$60*$C$9</f>
        <v>137501250</v>
      </c>
      <c r="O101" s="177">
        <f>O56*O$60*$C$9</f>
        <v>144361650</v>
      </c>
      <c r="P101" s="177">
        <f>P56*P$60*$C$9</f>
        <v>150957299.99999997</v>
      </c>
      <c r="Q101" s="178">
        <f>Q56*Q$60*$C$9</f>
        <v>156203549.99999997</v>
      </c>
    </row>
    <row r="102" spans="2:17" x14ac:dyDescent="0.3">
      <c r="F102" s="44"/>
      <c r="G102" s="44"/>
      <c r="H102" s="44"/>
      <c r="I102" s="44"/>
      <c r="J102" s="44"/>
      <c r="K102" s="44"/>
      <c r="O102" s="11"/>
    </row>
    <row r="103" spans="2:17" x14ac:dyDescent="0.3">
      <c r="B103" s="14"/>
      <c r="C103" s="14"/>
      <c r="D103" s="14"/>
      <c r="E103" s="14"/>
      <c r="F103" s="49"/>
      <c r="G103" s="49"/>
      <c r="H103" s="49"/>
      <c r="I103" s="49"/>
      <c r="J103" s="49"/>
      <c r="K103" s="49"/>
      <c r="O103" s="11"/>
    </row>
    <row r="104" spans="2:17" ht="62.4" x14ac:dyDescent="0.3">
      <c r="B104" s="393" t="s">
        <v>557</v>
      </c>
      <c r="C104" s="17" t="s">
        <v>55</v>
      </c>
      <c r="D104" s="26"/>
      <c r="E104" s="26"/>
      <c r="F104" s="26"/>
      <c r="G104" s="26"/>
      <c r="H104" s="44"/>
      <c r="I104" s="44"/>
      <c r="J104" s="44"/>
      <c r="K104" s="44"/>
      <c r="O104" s="11"/>
    </row>
    <row r="105" spans="2:17" x14ac:dyDescent="0.3">
      <c r="B105" s="45" t="s">
        <v>56</v>
      </c>
      <c r="C105" s="46">
        <v>0.1</v>
      </c>
      <c r="D105" s="112"/>
      <c r="E105" s="112"/>
      <c r="F105" s="44"/>
      <c r="G105" s="44"/>
      <c r="H105" s="42"/>
      <c r="I105" s="42"/>
      <c r="J105" s="42"/>
      <c r="K105" s="42"/>
      <c r="O105" s="11"/>
    </row>
    <row r="106" spans="2:17" x14ac:dyDescent="0.3">
      <c r="B106" s="45" t="s">
        <v>57</v>
      </c>
      <c r="C106" s="46">
        <v>0</v>
      </c>
      <c r="D106" s="112"/>
      <c r="E106" s="112"/>
      <c r="F106" s="11"/>
      <c r="G106" s="44"/>
      <c r="H106" s="42"/>
      <c r="I106" s="42"/>
      <c r="J106" s="42"/>
      <c r="K106" s="42"/>
      <c r="O106" s="11"/>
    </row>
    <row r="107" spans="2:17" x14ac:dyDescent="0.3">
      <c r="B107" s="45" t="s">
        <v>58</v>
      </c>
      <c r="C107" s="46">
        <v>0.3</v>
      </c>
      <c r="D107" s="112"/>
      <c r="E107" s="112"/>
      <c r="F107" s="11"/>
      <c r="G107" s="44"/>
      <c r="H107" s="42"/>
      <c r="I107" s="42"/>
      <c r="J107" s="42"/>
      <c r="K107" s="42"/>
      <c r="O107" s="11"/>
    </row>
    <row r="108" spans="2:17" x14ac:dyDescent="0.3">
      <c r="B108" s="45" t="s">
        <v>59</v>
      </c>
      <c r="C108" s="46">
        <v>0.8</v>
      </c>
      <c r="D108" s="112"/>
      <c r="E108" s="112"/>
      <c r="F108" s="11"/>
      <c r="G108" s="44"/>
      <c r="H108" s="42"/>
      <c r="I108" s="42"/>
      <c r="J108" s="42"/>
      <c r="K108" s="42"/>
      <c r="O108" s="11"/>
    </row>
    <row r="109" spans="2:17" x14ac:dyDescent="0.3">
      <c r="B109" s="45" t="s">
        <v>60</v>
      </c>
      <c r="C109" s="46">
        <v>0.8</v>
      </c>
      <c r="D109" s="112"/>
      <c r="E109" s="112"/>
      <c r="F109" s="11"/>
      <c r="G109" s="44"/>
      <c r="H109" s="42"/>
      <c r="I109" s="42"/>
      <c r="J109" s="42"/>
      <c r="K109" s="42"/>
      <c r="O109" s="11"/>
    </row>
    <row r="110" spans="2:17" x14ac:dyDescent="0.3">
      <c r="B110" s="45" t="s">
        <v>61</v>
      </c>
      <c r="C110" s="46">
        <v>0.2</v>
      </c>
      <c r="D110" s="112"/>
      <c r="E110" s="112"/>
      <c r="F110" s="11"/>
      <c r="G110" s="44"/>
      <c r="H110" s="42"/>
      <c r="I110" s="42"/>
      <c r="J110" s="42"/>
      <c r="K110" s="42"/>
      <c r="O110" s="11"/>
    </row>
    <row r="111" spans="2:17" x14ac:dyDescent="0.3">
      <c r="B111" s="47" t="s">
        <v>62</v>
      </c>
      <c r="C111" s="48">
        <v>0.8</v>
      </c>
      <c r="D111" s="112"/>
      <c r="E111" s="112"/>
      <c r="F111" s="11"/>
      <c r="G111" s="44"/>
      <c r="H111" s="42"/>
      <c r="I111" s="42"/>
      <c r="J111" s="42"/>
      <c r="K111" s="42"/>
      <c r="O111" s="11"/>
    </row>
    <row r="112" spans="2:17" x14ac:dyDescent="0.3">
      <c r="B112" s="71"/>
      <c r="C112" s="72"/>
      <c r="D112" s="112"/>
      <c r="E112" s="112"/>
      <c r="F112" s="11"/>
      <c r="G112" s="44"/>
      <c r="H112" s="42"/>
      <c r="I112" s="42"/>
      <c r="J112" s="42"/>
      <c r="K112" s="42"/>
      <c r="O112" s="11"/>
    </row>
    <row r="113" spans="2:15" ht="16.2" thickBot="1" x14ac:dyDescent="0.35">
      <c r="B113" s="71"/>
      <c r="C113" s="72"/>
      <c r="D113" s="112"/>
      <c r="E113" s="112"/>
      <c r="F113" s="11"/>
      <c r="G113" s="44"/>
      <c r="H113" s="42"/>
      <c r="I113" s="42"/>
      <c r="J113" s="42"/>
      <c r="K113" s="42"/>
      <c r="O113" s="11"/>
    </row>
    <row r="114" spans="2:15" ht="36" customHeight="1" x14ac:dyDescent="0.3">
      <c r="B114" s="672" t="s">
        <v>954</v>
      </c>
      <c r="C114" s="673"/>
      <c r="D114" s="562"/>
      <c r="E114" s="562"/>
      <c r="O114" s="11"/>
    </row>
    <row r="115" spans="2:15" x14ac:dyDescent="0.3">
      <c r="B115" s="6" t="s">
        <v>3</v>
      </c>
      <c r="C115" s="7">
        <f>C106</f>
        <v>0</v>
      </c>
      <c r="D115" s="13"/>
      <c r="E115" s="12"/>
      <c r="O115" s="11"/>
    </row>
    <row r="116" spans="2:15" x14ac:dyDescent="0.3">
      <c r="B116" s="6" t="s">
        <v>4</v>
      </c>
      <c r="C116" s="7">
        <f>C107</f>
        <v>0.3</v>
      </c>
      <c r="D116" s="13"/>
      <c r="E116" s="12"/>
      <c r="O116" s="11"/>
    </row>
    <row r="117" spans="2:15" x14ac:dyDescent="0.3">
      <c r="B117" s="6" t="s">
        <v>1</v>
      </c>
      <c r="C117" s="7">
        <f>C111+C106</f>
        <v>0.8</v>
      </c>
      <c r="D117" s="13"/>
      <c r="E117" s="12"/>
      <c r="O117" s="11"/>
    </row>
    <row r="118" spans="2:15" x14ac:dyDescent="0.3">
      <c r="B118" s="6" t="s">
        <v>5</v>
      </c>
      <c r="C118" s="7">
        <f>C111+C106</f>
        <v>0.8</v>
      </c>
      <c r="D118" s="13"/>
      <c r="E118" s="12"/>
      <c r="O118" s="11"/>
    </row>
    <row r="119" spans="2:15" x14ac:dyDescent="0.3">
      <c r="B119" s="4" t="s">
        <v>49</v>
      </c>
      <c r="C119" s="5">
        <f>C107</f>
        <v>0.3</v>
      </c>
      <c r="D119" s="13"/>
      <c r="E119" s="12"/>
      <c r="O119" s="11"/>
    </row>
    <row r="120" spans="2:15" x14ac:dyDescent="0.3">
      <c r="B120" s="8" t="s">
        <v>6</v>
      </c>
      <c r="C120" s="7">
        <f>C110+C107</f>
        <v>0.5</v>
      </c>
      <c r="D120" s="13"/>
      <c r="E120" s="12"/>
      <c r="O120" s="11"/>
    </row>
    <row r="121" spans="2:15" x14ac:dyDescent="0.3">
      <c r="B121" s="6" t="s">
        <v>11</v>
      </c>
      <c r="C121" s="7">
        <f>C111+C106</f>
        <v>0.8</v>
      </c>
      <c r="D121" s="13"/>
      <c r="E121" s="12"/>
      <c r="O121" s="11"/>
    </row>
    <row r="122" spans="2:15" x14ac:dyDescent="0.3">
      <c r="B122" s="6" t="s">
        <v>7</v>
      </c>
      <c r="C122" s="7">
        <f>C111+C106</f>
        <v>0.8</v>
      </c>
      <c r="D122" s="13"/>
      <c r="E122" s="12"/>
      <c r="O122" s="11"/>
    </row>
    <row r="123" spans="2:15" s="13" customFormat="1" x14ac:dyDescent="0.3">
      <c r="B123" s="8" t="s">
        <v>8</v>
      </c>
      <c r="C123" s="7">
        <f>C106</f>
        <v>0</v>
      </c>
      <c r="E123" s="12"/>
      <c r="F123" s="2"/>
      <c r="G123" s="2"/>
      <c r="H123" s="2"/>
      <c r="I123" s="2"/>
      <c r="J123" s="2"/>
      <c r="K123" s="2"/>
    </row>
    <row r="124" spans="2:15" s="13" customFormat="1" x14ac:dyDescent="0.3">
      <c r="B124" s="6" t="s">
        <v>9</v>
      </c>
      <c r="C124" s="7">
        <f>C111+C106</f>
        <v>0.8</v>
      </c>
      <c r="E124" s="12"/>
      <c r="F124" s="2"/>
      <c r="G124" s="2"/>
      <c r="H124" s="2"/>
      <c r="I124" s="2"/>
      <c r="J124" s="2"/>
      <c r="K124" s="2"/>
    </row>
    <row r="125" spans="2:15" s="13" customFormat="1" ht="16.2" thickBot="1" x14ac:dyDescent="0.35">
      <c r="B125" s="9" t="s">
        <v>831</v>
      </c>
      <c r="C125" s="10">
        <f>C107</f>
        <v>0.3</v>
      </c>
      <c r="E125" s="12"/>
      <c r="F125" s="2"/>
      <c r="G125" s="2"/>
      <c r="H125" s="2"/>
      <c r="I125" s="2"/>
      <c r="J125" s="2"/>
      <c r="K125" s="2"/>
    </row>
    <row r="126" spans="2:15" x14ac:dyDescent="0.3">
      <c r="B126" s="13"/>
      <c r="C126" s="597"/>
      <c r="D126" s="14"/>
      <c r="E126" s="14"/>
      <c r="O126" s="11"/>
    </row>
    <row r="127" spans="2:15" ht="16.2" thickBot="1" x14ac:dyDescent="0.35">
      <c r="B127" s="13"/>
      <c r="C127" s="14"/>
      <c r="D127" s="14"/>
      <c r="E127" s="14"/>
      <c r="O127" s="11"/>
    </row>
    <row r="128" spans="2:15" ht="62.4" x14ac:dyDescent="0.3">
      <c r="B128" s="344" t="s">
        <v>560</v>
      </c>
      <c r="C128" s="50" t="s">
        <v>12</v>
      </c>
      <c r="D128" s="27"/>
      <c r="E128" s="27"/>
      <c r="O128" s="11"/>
    </row>
    <row r="129" spans="2:15" ht="16.2" thickBot="1" x14ac:dyDescent="0.35">
      <c r="B129" s="9"/>
      <c r="C129" s="51">
        <v>0.25</v>
      </c>
      <c r="D129" s="69"/>
      <c r="E129" s="69"/>
      <c r="O129" s="11"/>
    </row>
    <row r="130" spans="2:15" x14ac:dyDescent="0.3">
      <c r="B130" s="11"/>
      <c r="C130" s="52"/>
      <c r="D130" s="52"/>
      <c r="E130" s="52"/>
      <c r="O130" s="11"/>
    </row>
    <row r="131" spans="2:15" ht="16.2" thickBot="1" x14ac:dyDescent="0.35">
      <c r="B131" s="13"/>
      <c r="C131" s="14"/>
      <c r="D131" s="14"/>
      <c r="E131" s="14"/>
      <c r="O131" s="11"/>
    </row>
    <row r="132" spans="2:15" ht="18" x14ac:dyDescent="0.4">
      <c r="B132" s="53" t="s">
        <v>69</v>
      </c>
      <c r="C132" s="54" t="s">
        <v>0</v>
      </c>
      <c r="D132" s="603"/>
      <c r="E132" s="57"/>
      <c r="O132" s="11"/>
    </row>
    <row r="133" spans="2:15" x14ac:dyDescent="0.3">
      <c r="B133" s="8" t="s">
        <v>3</v>
      </c>
      <c r="C133" s="7">
        <f t="shared" ref="C133:C143" si="40">C115*$C$129</f>
        <v>0</v>
      </c>
      <c r="D133" s="13"/>
      <c r="E133" s="12"/>
      <c r="O133" s="11"/>
    </row>
    <row r="134" spans="2:15" x14ac:dyDescent="0.3">
      <c r="B134" s="8" t="s">
        <v>4</v>
      </c>
      <c r="C134" s="7">
        <f t="shared" si="40"/>
        <v>7.4999999999999997E-2</v>
      </c>
      <c r="D134" s="13"/>
      <c r="E134" s="12"/>
      <c r="O134" s="11"/>
    </row>
    <row r="135" spans="2:15" s="13" customFormat="1" x14ac:dyDescent="0.3">
      <c r="B135" s="8" t="s">
        <v>1</v>
      </c>
      <c r="C135" s="7">
        <f t="shared" si="40"/>
        <v>0.2</v>
      </c>
      <c r="E135" s="12"/>
      <c r="F135" s="2"/>
      <c r="G135" s="2"/>
      <c r="H135" s="2"/>
      <c r="I135" s="2"/>
      <c r="J135" s="2"/>
      <c r="K135" s="2"/>
    </row>
    <row r="136" spans="2:15" s="13" customFormat="1" x14ac:dyDescent="0.3">
      <c r="B136" s="8" t="s">
        <v>5</v>
      </c>
      <c r="C136" s="7">
        <f t="shared" si="40"/>
        <v>0.2</v>
      </c>
      <c r="E136" s="12"/>
      <c r="F136" s="2"/>
      <c r="G136" s="2"/>
      <c r="H136" s="2"/>
      <c r="I136" s="2"/>
      <c r="J136" s="2"/>
      <c r="K136" s="2"/>
    </row>
    <row r="137" spans="2:15" x14ac:dyDescent="0.3">
      <c r="B137" s="4" t="s">
        <v>49</v>
      </c>
      <c r="C137" s="5">
        <f t="shared" si="40"/>
        <v>7.4999999999999997E-2</v>
      </c>
      <c r="D137" s="13"/>
      <c r="E137" s="12"/>
      <c r="O137" s="11"/>
    </row>
    <row r="138" spans="2:15" x14ac:dyDescent="0.3">
      <c r="B138" s="8" t="s">
        <v>6</v>
      </c>
      <c r="C138" s="7">
        <f t="shared" si="40"/>
        <v>0.125</v>
      </c>
      <c r="D138" s="13"/>
      <c r="E138" s="12"/>
      <c r="O138" s="11"/>
    </row>
    <row r="139" spans="2:15" x14ac:dyDescent="0.3">
      <c r="B139" s="6" t="s">
        <v>11</v>
      </c>
      <c r="C139" s="7">
        <f t="shared" si="40"/>
        <v>0.2</v>
      </c>
      <c r="D139" s="13"/>
      <c r="E139" s="12"/>
      <c r="O139" s="11"/>
    </row>
    <row r="140" spans="2:15" x14ac:dyDescent="0.3">
      <c r="B140" s="6" t="s">
        <v>7</v>
      </c>
      <c r="C140" s="7">
        <f t="shared" si="40"/>
        <v>0.2</v>
      </c>
      <c r="D140" s="13"/>
      <c r="E140" s="12"/>
      <c r="O140" s="11"/>
    </row>
    <row r="141" spans="2:15" x14ac:dyDescent="0.3">
      <c r="B141" s="6" t="s">
        <v>8</v>
      </c>
      <c r="C141" s="7">
        <f t="shared" si="40"/>
        <v>0</v>
      </c>
      <c r="D141" s="13"/>
      <c r="E141" s="12"/>
      <c r="O141" s="11"/>
    </row>
    <row r="142" spans="2:15" x14ac:dyDescent="0.3">
      <c r="B142" s="6" t="s">
        <v>9</v>
      </c>
      <c r="C142" s="7">
        <f t="shared" si="40"/>
        <v>0.2</v>
      </c>
      <c r="D142" s="13"/>
      <c r="E142" s="12"/>
      <c r="F142" s="55"/>
      <c r="G142" s="55"/>
      <c r="H142" s="55"/>
      <c r="I142" s="55"/>
      <c r="O142" s="11"/>
    </row>
    <row r="143" spans="2:15" ht="16.2" thickBot="1" x14ac:dyDescent="0.35">
      <c r="B143" s="9" t="s">
        <v>831</v>
      </c>
      <c r="C143" s="10">
        <f t="shared" si="40"/>
        <v>7.4999999999999997E-2</v>
      </c>
      <c r="D143" s="13"/>
      <c r="E143" s="12"/>
      <c r="F143" s="55"/>
      <c r="G143" s="55"/>
      <c r="H143" s="55"/>
      <c r="I143" s="55"/>
      <c r="O143" s="11"/>
    </row>
    <row r="144" spans="2:15" x14ac:dyDescent="0.3">
      <c r="B144" s="11"/>
      <c r="C144" s="52"/>
      <c r="D144" s="52"/>
      <c r="E144" s="52"/>
      <c r="F144" s="55"/>
      <c r="G144" s="55"/>
      <c r="H144" s="55"/>
      <c r="I144" s="55"/>
      <c r="O144" s="11"/>
    </row>
    <row r="145" spans="2:17" ht="16.2" thickBot="1" x14ac:dyDescent="0.35">
      <c r="B145" s="56"/>
      <c r="C145" s="57"/>
      <c r="D145" s="57"/>
      <c r="E145" s="57"/>
      <c r="H145" s="58"/>
      <c r="I145" s="58"/>
      <c r="O145" s="11"/>
    </row>
    <row r="146" spans="2:17" ht="64.8" x14ac:dyDescent="0.3">
      <c r="B146" s="343" t="s">
        <v>559</v>
      </c>
      <c r="C146" s="50" t="s">
        <v>18</v>
      </c>
      <c r="D146" s="27"/>
      <c r="E146" s="27"/>
      <c r="O146" s="11"/>
    </row>
    <row r="147" spans="2:17" ht="16.2" thickBot="1" x14ac:dyDescent="0.35">
      <c r="B147" s="9"/>
      <c r="C147" s="51">
        <v>0.35</v>
      </c>
      <c r="D147" s="69"/>
      <c r="E147" s="69"/>
      <c r="O147" s="11"/>
    </row>
    <row r="148" spans="2:17" x14ac:dyDescent="0.3">
      <c r="B148" s="13"/>
      <c r="C148" s="14"/>
      <c r="D148" s="14"/>
      <c r="E148" s="14"/>
      <c r="O148" s="11"/>
    </row>
    <row r="149" spans="2:17" s="18" customFormat="1" x14ac:dyDescent="0.3">
      <c r="B149" s="59" t="s">
        <v>98</v>
      </c>
      <c r="C149" s="16" t="s">
        <v>86</v>
      </c>
      <c r="D149" s="16">
        <v>2005</v>
      </c>
      <c r="E149" s="16">
        <v>2006</v>
      </c>
      <c r="F149" s="16">
        <v>2007</v>
      </c>
      <c r="G149" s="16">
        <v>2008</v>
      </c>
      <c r="H149" s="16">
        <v>2009</v>
      </c>
      <c r="I149" s="16">
        <v>2010</v>
      </c>
      <c r="J149" s="16">
        <v>2011</v>
      </c>
      <c r="K149" s="16">
        <v>2012</v>
      </c>
      <c r="L149" s="16">
        <v>2013</v>
      </c>
      <c r="M149" s="16">
        <v>2014</v>
      </c>
      <c r="N149" s="16">
        <v>2015</v>
      </c>
      <c r="O149" s="16">
        <v>2016</v>
      </c>
      <c r="P149" s="16">
        <v>2017</v>
      </c>
      <c r="Q149" s="17">
        <v>2018</v>
      </c>
    </row>
    <row r="150" spans="2:17" s="18" customFormat="1" x14ac:dyDescent="0.3">
      <c r="B150" s="163" t="s">
        <v>174</v>
      </c>
      <c r="C150" s="37"/>
      <c r="D150" s="171"/>
      <c r="E150" s="171"/>
      <c r="F150" s="171"/>
      <c r="G150" s="171"/>
      <c r="H150" s="171"/>
      <c r="I150" s="171"/>
      <c r="J150" s="171"/>
      <c r="K150" s="171"/>
      <c r="L150" s="377"/>
      <c r="M150" s="377"/>
      <c r="N150" s="171"/>
      <c r="O150" s="35"/>
      <c r="Q150" s="419"/>
    </row>
    <row r="151" spans="2:17" s="18" customFormat="1" x14ac:dyDescent="0.3">
      <c r="B151" s="152" t="s">
        <v>132</v>
      </c>
      <c r="C151" s="20"/>
      <c r="D151" s="184">
        <f t="shared" ref="D151:D186" si="41">((D65-$C$147)*$C$137)/10^3</f>
        <v>-2.6249999999999998E-5</v>
      </c>
      <c r="E151" s="184">
        <f t="shared" ref="E151:Q151" si="42">((E65-$C$147)*$C$137)/10^3</f>
        <v>-2.6249999999999998E-5</v>
      </c>
      <c r="F151" s="184">
        <f t="shared" si="42"/>
        <v>-2.6249999999999998E-5</v>
      </c>
      <c r="G151" s="184">
        <f t="shared" si="42"/>
        <v>-2.6249999999999998E-5</v>
      </c>
      <c r="H151" s="184">
        <f t="shared" si="42"/>
        <v>-2.6249999999999998E-5</v>
      </c>
      <c r="I151" s="184">
        <f t="shared" si="42"/>
        <v>-2.6249999999999998E-5</v>
      </c>
      <c r="J151" s="184">
        <f t="shared" si="42"/>
        <v>-2.6249999999999998E-5</v>
      </c>
      <c r="K151" s="184">
        <f t="shared" si="42"/>
        <v>-2.6249999999999998E-5</v>
      </c>
      <c r="L151" s="184">
        <f t="shared" si="42"/>
        <v>-2.6249999999999998E-5</v>
      </c>
      <c r="M151" s="184">
        <f t="shared" si="42"/>
        <v>-2.6249999999999998E-5</v>
      </c>
      <c r="N151" s="184">
        <f t="shared" si="42"/>
        <v>-2.6249999999999998E-5</v>
      </c>
      <c r="O151" s="184">
        <f t="shared" si="42"/>
        <v>-2.6249999999999998E-5</v>
      </c>
      <c r="P151" s="184">
        <f t="shared" si="42"/>
        <v>-2.6249999999999998E-5</v>
      </c>
      <c r="Q151" s="185">
        <f t="shared" si="42"/>
        <v>-2.6249999999999998E-5</v>
      </c>
    </row>
    <row r="152" spans="2:17" s="18" customFormat="1" x14ac:dyDescent="0.3">
      <c r="B152" s="152" t="s">
        <v>133</v>
      </c>
      <c r="C152" s="20"/>
      <c r="D152" s="184">
        <f t="shared" si="41"/>
        <v>340.61627557640429</v>
      </c>
      <c r="E152" s="184">
        <f t="shared" ref="E152:F171" si="43">((E66-$C$147)*$C$137)/10^3</f>
        <v>395.8823061732013</v>
      </c>
      <c r="F152" s="184">
        <f t="shared" si="43"/>
        <v>414.1753392921371</v>
      </c>
      <c r="G152" s="184">
        <f t="shared" ref="G152:Q152" si="44">((G66-$C$147)*$C$137)/10^3</f>
        <v>366.54579302804086</v>
      </c>
      <c r="H152" s="184">
        <f t="shared" si="44"/>
        <v>375.78734975494382</v>
      </c>
      <c r="I152" s="184">
        <f t="shared" si="44"/>
        <v>373.46028034242141</v>
      </c>
      <c r="J152" s="184">
        <f t="shared" si="44"/>
        <v>387.74416379169867</v>
      </c>
      <c r="K152" s="184">
        <f t="shared" si="44"/>
        <v>367.18213122630033</v>
      </c>
      <c r="L152" s="184">
        <f t="shared" si="44"/>
        <v>352.32512625296806</v>
      </c>
      <c r="M152" s="184">
        <f t="shared" si="44"/>
        <v>385.98198508572068</v>
      </c>
      <c r="N152" s="184">
        <f t="shared" si="44"/>
        <v>414.85016534620144</v>
      </c>
      <c r="O152" s="184">
        <f t="shared" si="44"/>
        <v>419.61836941195128</v>
      </c>
      <c r="P152" s="184">
        <f t="shared" si="44"/>
        <v>435.77511894644266</v>
      </c>
      <c r="Q152" s="185">
        <f t="shared" si="44"/>
        <v>449.03009595112007</v>
      </c>
    </row>
    <row r="153" spans="2:17" s="18" customFormat="1" x14ac:dyDescent="0.3">
      <c r="B153" s="152" t="s">
        <v>134</v>
      </c>
      <c r="C153" s="20"/>
      <c r="D153" s="184">
        <f t="shared" si="41"/>
        <v>-2.6249999999999998E-5</v>
      </c>
      <c r="E153" s="184">
        <f t="shared" si="43"/>
        <v>-2.6249999999999998E-5</v>
      </c>
      <c r="F153" s="184">
        <f t="shared" si="43"/>
        <v>-2.6249999999999998E-5</v>
      </c>
      <c r="G153" s="184">
        <f t="shared" ref="G153:Q153" si="45">((G67-$C$147)*$C$137)/10^3</f>
        <v>-2.6249999999999998E-5</v>
      </c>
      <c r="H153" s="184">
        <f t="shared" si="45"/>
        <v>-2.6249999999999998E-5</v>
      </c>
      <c r="I153" s="184">
        <f t="shared" si="45"/>
        <v>-2.6249999999999998E-5</v>
      </c>
      <c r="J153" s="184">
        <f t="shared" si="45"/>
        <v>-2.6249999999999998E-5</v>
      </c>
      <c r="K153" s="184">
        <f t="shared" si="45"/>
        <v>-2.6249999999999998E-5</v>
      </c>
      <c r="L153" s="184">
        <f t="shared" si="45"/>
        <v>-2.6249999999999998E-5</v>
      </c>
      <c r="M153" s="184">
        <f t="shared" si="45"/>
        <v>-2.6249999999999998E-5</v>
      </c>
      <c r="N153" s="184">
        <f t="shared" si="45"/>
        <v>-2.6249999999999998E-5</v>
      </c>
      <c r="O153" s="184">
        <f t="shared" si="45"/>
        <v>-2.6249999999999998E-5</v>
      </c>
      <c r="P153" s="184">
        <f t="shared" si="45"/>
        <v>-2.6249999999999998E-5</v>
      </c>
      <c r="Q153" s="185">
        <f t="shared" si="45"/>
        <v>-2.6249999999999998E-5</v>
      </c>
    </row>
    <row r="154" spans="2:17" s="18" customFormat="1" x14ac:dyDescent="0.3">
      <c r="B154" s="152" t="s">
        <v>135</v>
      </c>
      <c r="C154" s="20"/>
      <c r="D154" s="184">
        <f t="shared" si="41"/>
        <v>263.53044403358393</v>
      </c>
      <c r="E154" s="184">
        <f t="shared" si="43"/>
        <v>265.70001501665405</v>
      </c>
      <c r="F154" s="184">
        <f t="shared" si="43"/>
        <v>265.3223123735043</v>
      </c>
      <c r="G154" s="184">
        <f t="shared" ref="G154:Q154" si="46">((G68-$C$147)*$C$137)/10^3</f>
        <v>240.27521779936211</v>
      </c>
      <c r="H154" s="184">
        <f t="shared" si="46"/>
        <v>269.32995210877982</v>
      </c>
      <c r="I154" s="184">
        <f t="shared" si="46"/>
        <v>273.53530264511505</v>
      </c>
      <c r="J154" s="184">
        <f t="shared" si="46"/>
        <v>293.08271106594043</v>
      </c>
      <c r="K154" s="184">
        <f t="shared" si="46"/>
        <v>290.02762332359208</v>
      </c>
      <c r="L154" s="184">
        <f t="shared" si="46"/>
        <v>293.14325675131454</v>
      </c>
      <c r="M154" s="184">
        <f t="shared" si="46"/>
        <v>209.19725265607786</v>
      </c>
      <c r="N154" s="184">
        <f t="shared" si="46"/>
        <v>177.83425155100252</v>
      </c>
      <c r="O154" s="184">
        <f t="shared" si="46"/>
        <v>264.17055669532448</v>
      </c>
      <c r="P154" s="184">
        <f t="shared" si="46"/>
        <v>308.39580207760173</v>
      </c>
      <c r="Q154" s="185">
        <f t="shared" si="46"/>
        <v>317.6895959088576</v>
      </c>
    </row>
    <row r="155" spans="2:17" s="18" customFormat="1" x14ac:dyDescent="0.3">
      <c r="B155" s="152" t="s">
        <v>136</v>
      </c>
      <c r="C155" s="20"/>
      <c r="D155" s="184">
        <f t="shared" si="41"/>
        <v>239.60120240709466</v>
      </c>
      <c r="E155" s="184">
        <f t="shared" si="43"/>
        <v>243.80805442883315</v>
      </c>
      <c r="F155" s="184">
        <f t="shared" si="43"/>
        <v>245.45913018639126</v>
      </c>
      <c r="G155" s="184">
        <f t="shared" ref="G155:Q155" si="47">((G69-$C$147)*$C$137)/10^3</f>
        <v>230.65186071499798</v>
      </c>
      <c r="H155" s="184">
        <f t="shared" si="47"/>
        <v>256.88135165221502</v>
      </c>
      <c r="I155" s="184">
        <f t="shared" si="47"/>
        <v>276.00012588250524</v>
      </c>
      <c r="J155" s="184">
        <f t="shared" si="47"/>
        <v>262.66673965957125</v>
      </c>
      <c r="K155" s="184">
        <f t="shared" si="47"/>
        <v>275.6771818326697</v>
      </c>
      <c r="L155" s="184">
        <f t="shared" si="47"/>
        <v>287.51747942630135</v>
      </c>
      <c r="M155" s="184">
        <f t="shared" si="47"/>
        <v>273.50033979173895</v>
      </c>
      <c r="N155" s="184">
        <f t="shared" si="47"/>
        <v>289.31410563022644</v>
      </c>
      <c r="O155" s="184">
        <f t="shared" si="47"/>
        <v>292.68120718682519</v>
      </c>
      <c r="P155" s="184">
        <f t="shared" si="47"/>
        <v>271.09048533048338</v>
      </c>
      <c r="Q155" s="185">
        <f t="shared" si="47"/>
        <v>295.38546044094562</v>
      </c>
    </row>
    <row r="156" spans="2:17" s="18" customFormat="1" x14ac:dyDescent="0.3">
      <c r="B156" s="152" t="s">
        <v>137</v>
      </c>
      <c r="C156" s="20"/>
      <c r="D156" s="184">
        <f t="shared" si="41"/>
        <v>-2.6249999999999998E-5</v>
      </c>
      <c r="E156" s="184">
        <f t="shared" si="43"/>
        <v>-2.6249999999999998E-5</v>
      </c>
      <c r="F156" s="184">
        <f t="shared" si="43"/>
        <v>-2.6249999999999998E-5</v>
      </c>
      <c r="G156" s="184">
        <f t="shared" ref="G156:Q156" si="48">((G70-$C$147)*$C$137)/10^3</f>
        <v>-2.6249999999999998E-5</v>
      </c>
      <c r="H156" s="184">
        <f t="shared" si="48"/>
        <v>-2.6249999999999998E-5</v>
      </c>
      <c r="I156" s="184">
        <f t="shared" si="48"/>
        <v>-2.6249999999999998E-5</v>
      </c>
      <c r="J156" s="184">
        <f t="shared" si="48"/>
        <v>-2.6249999999999998E-5</v>
      </c>
      <c r="K156" s="184">
        <f t="shared" si="48"/>
        <v>-2.6249999999999998E-5</v>
      </c>
      <c r="L156" s="184">
        <f t="shared" si="48"/>
        <v>-2.6249999999999998E-5</v>
      </c>
      <c r="M156" s="184">
        <f t="shared" si="48"/>
        <v>-2.6249999999999998E-5</v>
      </c>
      <c r="N156" s="184">
        <f t="shared" si="48"/>
        <v>-2.6249999999999998E-5</v>
      </c>
      <c r="O156" s="184">
        <f t="shared" si="48"/>
        <v>-2.6249999999999998E-5</v>
      </c>
      <c r="P156" s="184">
        <f t="shared" si="48"/>
        <v>-2.6249999999999998E-5</v>
      </c>
      <c r="Q156" s="185">
        <f t="shared" si="48"/>
        <v>-2.6249999999999998E-5</v>
      </c>
    </row>
    <row r="157" spans="2:17" s="18" customFormat="1" x14ac:dyDescent="0.3">
      <c r="B157" s="152" t="s">
        <v>138</v>
      </c>
      <c r="C157" s="20"/>
      <c r="D157" s="184">
        <f t="shared" si="41"/>
        <v>-2.6249999999999998E-5</v>
      </c>
      <c r="E157" s="184">
        <f t="shared" si="43"/>
        <v>-2.6249999999999998E-5</v>
      </c>
      <c r="F157" s="184">
        <f t="shared" si="43"/>
        <v>-2.6249999999999998E-5</v>
      </c>
      <c r="G157" s="184">
        <f t="shared" ref="G157:Q157" si="49">((G71-$C$147)*$C$137)/10^3</f>
        <v>-2.6249999999999998E-5</v>
      </c>
      <c r="H157" s="184">
        <f t="shared" si="49"/>
        <v>-2.6249999999999998E-5</v>
      </c>
      <c r="I157" s="184">
        <f t="shared" si="49"/>
        <v>-2.6249999999999998E-5</v>
      </c>
      <c r="J157" s="184">
        <f t="shared" si="49"/>
        <v>-2.6249999999999998E-5</v>
      </c>
      <c r="K157" s="184">
        <f t="shared" si="49"/>
        <v>-2.6249999999999998E-5</v>
      </c>
      <c r="L157" s="184">
        <f t="shared" si="49"/>
        <v>-2.6249999999999998E-5</v>
      </c>
      <c r="M157" s="184">
        <f t="shared" si="49"/>
        <v>-2.6249999999999998E-5</v>
      </c>
      <c r="N157" s="184">
        <f t="shared" si="49"/>
        <v>-2.6249999999999998E-5</v>
      </c>
      <c r="O157" s="184">
        <f t="shared" si="49"/>
        <v>-2.6249999999999998E-5</v>
      </c>
      <c r="P157" s="184">
        <f t="shared" si="49"/>
        <v>-2.6249999999999998E-5</v>
      </c>
      <c r="Q157" s="185">
        <f t="shared" si="49"/>
        <v>-2.6249999999999998E-5</v>
      </c>
    </row>
    <row r="158" spans="2:17" s="18" customFormat="1" x14ac:dyDescent="0.3">
      <c r="B158" s="152" t="s">
        <v>139</v>
      </c>
      <c r="C158" s="20"/>
      <c r="D158" s="184">
        <f t="shared" si="41"/>
        <v>-2.6249999999999998E-5</v>
      </c>
      <c r="E158" s="184">
        <f t="shared" si="43"/>
        <v>-2.6249999999999998E-5</v>
      </c>
      <c r="F158" s="184">
        <f t="shared" si="43"/>
        <v>-2.6249999999999998E-5</v>
      </c>
      <c r="G158" s="184">
        <f t="shared" ref="G158:Q158" si="50">((G72-$C$147)*$C$137)/10^3</f>
        <v>-2.6249999999999998E-5</v>
      </c>
      <c r="H158" s="184">
        <f t="shared" si="50"/>
        <v>-2.6249999999999998E-5</v>
      </c>
      <c r="I158" s="184">
        <f t="shared" si="50"/>
        <v>-2.6249999999999998E-5</v>
      </c>
      <c r="J158" s="184">
        <f t="shared" si="50"/>
        <v>-2.6249999999999998E-5</v>
      </c>
      <c r="K158" s="184">
        <f t="shared" si="50"/>
        <v>-2.6249999999999998E-5</v>
      </c>
      <c r="L158" s="184">
        <f t="shared" si="50"/>
        <v>-2.6249999999999998E-5</v>
      </c>
      <c r="M158" s="184">
        <f t="shared" si="50"/>
        <v>-2.6249999999999998E-5</v>
      </c>
      <c r="N158" s="184">
        <f t="shared" si="50"/>
        <v>-2.6249999999999998E-5</v>
      </c>
      <c r="O158" s="184">
        <f t="shared" si="50"/>
        <v>-2.6249999999999998E-5</v>
      </c>
      <c r="P158" s="184">
        <f t="shared" si="50"/>
        <v>-2.6249999999999998E-5</v>
      </c>
      <c r="Q158" s="185">
        <f t="shared" si="50"/>
        <v>-2.6249999999999998E-5</v>
      </c>
    </row>
    <row r="159" spans="2:17" s="18" customFormat="1" x14ac:dyDescent="0.3">
      <c r="B159" s="152" t="s">
        <v>140</v>
      </c>
      <c r="C159" s="20"/>
      <c r="D159" s="184">
        <f t="shared" si="41"/>
        <v>-2.6249999999999998E-5</v>
      </c>
      <c r="E159" s="184">
        <f t="shared" si="43"/>
        <v>-2.6249999999999998E-5</v>
      </c>
      <c r="F159" s="184">
        <f t="shared" si="43"/>
        <v>-2.6249999999999998E-5</v>
      </c>
      <c r="G159" s="184">
        <f t="shared" ref="G159:Q159" si="51">((G73-$C$147)*$C$137)/10^3</f>
        <v>-2.6249999999999998E-5</v>
      </c>
      <c r="H159" s="184">
        <f t="shared" si="51"/>
        <v>-2.6249999999999998E-5</v>
      </c>
      <c r="I159" s="184">
        <f t="shared" si="51"/>
        <v>-2.6249999999999998E-5</v>
      </c>
      <c r="J159" s="184">
        <f t="shared" si="51"/>
        <v>-2.6249999999999998E-5</v>
      </c>
      <c r="K159" s="184">
        <f t="shared" si="51"/>
        <v>-2.6249999999999998E-5</v>
      </c>
      <c r="L159" s="184">
        <f t="shared" si="51"/>
        <v>-2.6249999999999998E-5</v>
      </c>
      <c r="M159" s="184">
        <f t="shared" si="51"/>
        <v>-2.6249999999999998E-5</v>
      </c>
      <c r="N159" s="184">
        <f t="shared" si="51"/>
        <v>-2.6249999999999998E-5</v>
      </c>
      <c r="O159" s="184">
        <f t="shared" si="51"/>
        <v>-2.6249999999999998E-5</v>
      </c>
      <c r="P159" s="184">
        <f t="shared" si="51"/>
        <v>-2.6249999999999998E-5</v>
      </c>
      <c r="Q159" s="185">
        <f t="shared" si="51"/>
        <v>-2.6249999999999998E-5</v>
      </c>
    </row>
    <row r="160" spans="2:17" s="18" customFormat="1" x14ac:dyDescent="0.3">
      <c r="B160" s="152" t="s">
        <v>141</v>
      </c>
      <c r="C160" s="20"/>
      <c r="D160" s="184">
        <f t="shared" si="41"/>
        <v>-2.6249999999999998E-5</v>
      </c>
      <c r="E160" s="184">
        <f t="shared" si="43"/>
        <v>-2.6249999999999998E-5</v>
      </c>
      <c r="F160" s="184">
        <f t="shared" si="43"/>
        <v>-2.6249999999999998E-5</v>
      </c>
      <c r="G160" s="184">
        <f t="shared" ref="G160:Q160" si="52">((G74-$C$147)*$C$137)/10^3</f>
        <v>-2.6249999999999998E-5</v>
      </c>
      <c r="H160" s="184">
        <f t="shared" si="52"/>
        <v>-2.6249999999999998E-5</v>
      </c>
      <c r="I160" s="184">
        <f t="shared" si="52"/>
        <v>-2.6249999999999998E-5</v>
      </c>
      <c r="J160" s="184">
        <f t="shared" si="52"/>
        <v>-2.6249999999999998E-5</v>
      </c>
      <c r="K160" s="184">
        <f t="shared" si="52"/>
        <v>-2.6249999999999998E-5</v>
      </c>
      <c r="L160" s="184">
        <f t="shared" si="52"/>
        <v>-2.6249999999999998E-5</v>
      </c>
      <c r="M160" s="184">
        <f t="shared" si="52"/>
        <v>-2.6249999999999998E-5</v>
      </c>
      <c r="N160" s="184">
        <f t="shared" si="52"/>
        <v>-2.6249999999999998E-5</v>
      </c>
      <c r="O160" s="184">
        <f t="shared" si="52"/>
        <v>-2.6249999999999998E-5</v>
      </c>
      <c r="P160" s="184">
        <f t="shared" si="52"/>
        <v>-2.6249999999999998E-5</v>
      </c>
      <c r="Q160" s="185">
        <f t="shared" si="52"/>
        <v>-2.6249999999999998E-5</v>
      </c>
    </row>
    <row r="161" spans="2:17" s="18" customFormat="1" x14ac:dyDescent="0.3">
      <c r="B161" s="152" t="s">
        <v>142</v>
      </c>
      <c r="C161" s="20"/>
      <c r="D161" s="184">
        <f t="shared" si="41"/>
        <v>-2.6249999999999998E-5</v>
      </c>
      <c r="E161" s="184">
        <f t="shared" si="43"/>
        <v>-2.6249999999999998E-5</v>
      </c>
      <c r="F161" s="184">
        <f t="shared" si="43"/>
        <v>-2.6249999999999998E-5</v>
      </c>
      <c r="G161" s="184">
        <f t="shared" ref="G161:Q161" si="53">((G75-$C$147)*$C$137)/10^3</f>
        <v>-2.6249999999999998E-5</v>
      </c>
      <c r="H161" s="184">
        <f t="shared" si="53"/>
        <v>-2.6249999999999998E-5</v>
      </c>
      <c r="I161" s="184">
        <f t="shared" si="53"/>
        <v>-2.6249999999999998E-5</v>
      </c>
      <c r="J161" s="184">
        <f t="shared" si="53"/>
        <v>-2.6249999999999998E-5</v>
      </c>
      <c r="K161" s="184">
        <f t="shared" si="53"/>
        <v>-2.6249999999999998E-5</v>
      </c>
      <c r="L161" s="184">
        <f t="shared" si="53"/>
        <v>-2.6249999999999998E-5</v>
      </c>
      <c r="M161" s="184">
        <f t="shared" si="53"/>
        <v>-2.6249999999999998E-5</v>
      </c>
      <c r="N161" s="184">
        <f t="shared" si="53"/>
        <v>-2.6249999999999998E-5</v>
      </c>
      <c r="O161" s="184">
        <f t="shared" si="53"/>
        <v>-2.6249999999999998E-5</v>
      </c>
      <c r="P161" s="184">
        <f t="shared" si="53"/>
        <v>-2.6249999999999998E-5</v>
      </c>
      <c r="Q161" s="185">
        <f t="shared" si="53"/>
        <v>-2.6249999999999998E-5</v>
      </c>
    </row>
    <row r="162" spans="2:17" s="18" customFormat="1" x14ac:dyDescent="0.3">
      <c r="B162" s="152" t="s">
        <v>143</v>
      </c>
      <c r="C162" s="20"/>
      <c r="D162" s="184">
        <f t="shared" si="41"/>
        <v>1865.2144458880887</v>
      </c>
      <c r="E162" s="184">
        <f t="shared" si="43"/>
        <v>2011.8874811148196</v>
      </c>
      <c r="F162" s="184">
        <f t="shared" si="43"/>
        <v>2339.6885489123247</v>
      </c>
      <c r="G162" s="184">
        <f t="shared" ref="G162:Q162" si="54">((G76-$C$147)*$C$137)/10^3</f>
        <v>3121.6918748749804</v>
      </c>
      <c r="H162" s="184">
        <f t="shared" si="54"/>
        <v>3874.5625805042491</v>
      </c>
      <c r="I162" s="184">
        <f t="shared" si="54"/>
        <v>4198.1740010396197</v>
      </c>
      <c r="J162" s="184">
        <f t="shared" si="54"/>
        <v>4299.1166210317633</v>
      </c>
      <c r="K162" s="184">
        <f t="shared" si="54"/>
        <v>4518.9250011434051</v>
      </c>
      <c r="L162" s="184">
        <f t="shared" si="54"/>
        <v>4518.8904682982547</v>
      </c>
      <c r="M162" s="184">
        <f t="shared" si="54"/>
        <v>4569.5907276643493</v>
      </c>
      <c r="N162" s="184">
        <f t="shared" si="54"/>
        <v>4628.7475209303675</v>
      </c>
      <c r="O162" s="184">
        <f t="shared" si="54"/>
        <v>4680.0414502959857</v>
      </c>
      <c r="P162" s="184">
        <f t="shared" si="54"/>
        <v>4749.2957185700852</v>
      </c>
      <c r="Q162" s="185">
        <f t="shared" si="54"/>
        <v>4687.7913615125935</v>
      </c>
    </row>
    <row r="163" spans="2:17" s="18" customFormat="1" x14ac:dyDescent="0.3">
      <c r="B163" s="152" t="s">
        <v>144</v>
      </c>
      <c r="C163" s="20"/>
      <c r="D163" s="184">
        <f t="shared" si="41"/>
        <v>285.52796737613937</v>
      </c>
      <c r="E163" s="184">
        <f t="shared" si="43"/>
        <v>386.82049329735344</v>
      </c>
      <c r="F163" s="184">
        <f t="shared" si="43"/>
        <v>525.02060348663417</v>
      </c>
      <c r="G163" s="184">
        <f t="shared" ref="G163:Q163" si="55">((G77-$C$147)*$C$137)/10^3</f>
        <v>512.11397100769852</v>
      </c>
      <c r="H163" s="184">
        <f t="shared" si="55"/>
        <v>565.45345176676051</v>
      </c>
      <c r="I163" s="184">
        <f t="shared" si="55"/>
        <v>607.44063258557014</v>
      </c>
      <c r="J163" s="184">
        <f t="shared" si="55"/>
        <v>675.22195894750541</v>
      </c>
      <c r="K163" s="184">
        <f t="shared" si="55"/>
        <v>677.82340832475904</v>
      </c>
      <c r="L163" s="184">
        <f t="shared" si="55"/>
        <v>673.85458033505392</v>
      </c>
      <c r="M163" s="184">
        <f t="shared" si="55"/>
        <v>648.85558597341674</v>
      </c>
      <c r="N163" s="184">
        <f t="shared" si="55"/>
        <v>679.04561414364173</v>
      </c>
      <c r="O163" s="184">
        <f t="shared" si="55"/>
        <v>696.79537828566515</v>
      </c>
      <c r="P163" s="184">
        <f t="shared" si="55"/>
        <v>707.86070568913806</v>
      </c>
      <c r="Q163" s="185">
        <f t="shared" si="55"/>
        <v>703.8131810776573</v>
      </c>
    </row>
    <row r="164" spans="2:17" s="18" customFormat="1" x14ac:dyDescent="0.3">
      <c r="B164" s="152" t="s">
        <v>145</v>
      </c>
      <c r="C164" s="20"/>
      <c r="D164" s="184">
        <f t="shared" si="41"/>
        <v>-2.6249999999999998E-5</v>
      </c>
      <c r="E164" s="184">
        <f t="shared" si="43"/>
        <v>-2.6249999999999998E-5</v>
      </c>
      <c r="F164" s="184">
        <f t="shared" si="43"/>
        <v>-2.6249999999999998E-5</v>
      </c>
      <c r="G164" s="184">
        <f t="shared" ref="G164:Q164" si="56">((G78-$C$147)*$C$137)/10^3</f>
        <v>-2.6249999999999998E-5</v>
      </c>
      <c r="H164" s="184">
        <f t="shared" si="56"/>
        <v>-2.6249999999999998E-5</v>
      </c>
      <c r="I164" s="184">
        <f t="shared" si="56"/>
        <v>-2.6249999999999998E-5</v>
      </c>
      <c r="J164" s="184">
        <f t="shared" si="56"/>
        <v>-2.6249999999999998E-5</v>
      </c>
      <c r="K164" s="184">
        <f t="shared" si="56"/>
        <v>-2.6249999999999998E-5</v>
      </c>
      <c r="L164" s="184">
        <f t="shared" si="56"/>
        <v>-2.6249999999999998E-5</v>
      </c>
      <c r="M164" s="184">
        <f t="shared" si="56"/>
        <v>-2.6249999999999998E-5</v>
      </c>
      <c r="N164" s="184">
        <f t="shared" si="56"/>
        <v>-2.6249999999999998E-5</v>
      </c>
      <c r="O164" s="184">
        <f t="shared" si="56"/>
        <v>-2.6249999999999998E-5</v>
      </c>
      <c r="P164" s="184">
        <f t="shared" si="56"/>
        <v>-2.6249999999999998E-5</v>
      </c>
      <c r="Q164" s="185">
        <f t="shared" si="56"/>
        <v>-2.6249999999999998E-5</v>
      </c>
    </row>
    <row r="165" spans="2:17" s="18" customFormat="1" x14ac:dyDescent="0.3">
      <c r="B165" s="152" t="s">
        <v>146</v>
      </c>
      <c r="C165" s="20"/>
      <c r="D165" s="184">
        <f t="shared" si="41"/>
        <v>-2.6249999999999998E-5</v>
      </c>
      <c r="E165" s="184">
        <f t="shared" si="43"/>
        <v>-2.6249999999999998E-5</v>
      </c>
      <c r="F165" s="184">
        <f t="shared" si="43"/>
        <v>-2.6249999999999998E-5</v>
      </c>
      <c r="G165" s="184">
        <f t="shared" ref="G165:Q165" si="57">((G79-$C$147)*$C$137)/10^3</f>
        <v>-2.6249999999999998E-5</v>
      </c>
      <c r="H165" s="184">
        <f t="shared" si="57"/>
        <v>-2.6249999999999998E-5</v>
      </c>
      <c r="I165" s="184">
        <f t="shared" si="57"/>
        <v>-2.6249999999999998E-5</v>
      </c>
      <c r="J165" s="184">
        <f t="shared" si="57"/>
        <v>-2.6249999999999998E-5</v>
      </c>
      <c r="K165" s="184">
        <f t="shared" si="57"/>
        <v>-2.6249999999999998E-5</v>
      </c>
      <c r="L165" s="184">
        <f t="shared" si="57"/>
        <v>-2.6249999999999998E-5</v>
      </c>
      <c r="M165" s="184">
        <f t="shared" si="57"/>
        <v>-2.6249999999999998E-5</v>
      </c>
      <c r="N165" s="184">
        <f t="shared" si="57"/>
        <v>-2.6249999999999998E-5</v>
      </c>
      <c r="O165" s="184">
        <f t="shared" si="57"/>
        <v>-2.6249999999999998E-5</v>
      </c>
      <c r="P165" s="184">
        <f t="shared" si="57"/>
        <v>-2.6249999999999998E-5</v>
      </c>
      <c r="Q165" s="185">
        <f t="shared" si="57"/>
        <v>-2.6249999999999998E-5</v>
      </c>
    </row>
    <row r="166" spans="2:17" s="18" customFormat="1" x14ac:dyDescent="0.3">
      <c r="B166" s="152" t="s">
        <v>147</v>
      </c>
      <c r="C166" s="20"/>
      <c r="D166" s="184">
        <f t="shared" si="41"/>
        <v>-2.6249999999999998E-5</v>
      </c>
      <c r="E166" s="184">
        <f t="shared" si="43"/>
        <v>-2.6249999999999998E-5</v>
      </c>
      <c r="F166" s="184">
        <f t="shared" si="43"/>
        <v>-2.6249999999999998E-5</v>
      </c>
      <c r="G166" s="184">
        <f t="shared" ref="G166:Q166" si="58">((G80-$C$147)*$C$137)/10^3</f>
        <v>-2.6249999999999998E-5</v>
      </c>
      <c r="H166" s="184">
        <f t="shared" si="58"/>
        <v>-2.6249999999999998E-5</v>
      </c>
      <c r="I166" s="184">
        <f t="shared" si="58"/>
        <v>-2.6249999999999998E-5</v>
      </c>
      <c r="J166" s="184">
        <f t="shared" si="58"/>
        <v>-2.6249999999999998E-5</v>
      </c>
      <c r="K166" s="184">
        <f t="shared" si="58"/>
        <v>-2.6249999999999998E-5</v>
      </c>
      <c r="L166" s="184">
        <f t="shared" si="58"/>
        <v>-2.6249999999999998E-5</v>
      </c>
      <c r="M166" s="184">
        <f t="shared" si="58"/>
        <v>-2.6249999999999998E-5</v>
      </c>
      <c r="N166" s="184">
        <f t="shared" si="58"/>
        <v>-2.6249999999999998E-5</v>
      </c>
      <c r="O166" s="184">
        <f t="shared" si="58"/>
        <v>-2.6249999999999998E-5</v>
      </c>
      <c r="P166" s="184">
        <f t="shared" si="58"/>
        <v>-2.6249999999999998E-5</v>
      </c>
      <c r="Q166" s="185">
        <f t="shared" si="58"/>
        <v>-2.6249999999999998E-5</v>
      </c>
    </row>
    <row r="167" spans="2:17" s="18" customFormat="1" x14ac:dyDescent="0.3">
      <c r="B167" s="152" t="s">
        <v>148</v>
      </c>
      <c r="C167" s="20"/>
      <c r="D167" s="184">
        <f t="shared" si="41"/>
        <v>527.39030913316401</v>
      </c>
      <c r="E167" s="184">
        <f t="shared" si="43"/>
        <v>550.98982042331477</v>
      </c>
      <c r="F167" s="184">
        <f t="shared" si="43"/>
        <v>549.8612638018717</v>
      </c>
      <c r="G167" s="184">
        <f t="shared" ref="G167:Q167" si="59">((G81-$C$147)*$C$137)/10^3</f>
        <v>494.82177175574589</v>
      </c>
      <c r="H167" s="184">
        <f t="shared" si="59"/>
        <v>524.56032379513476</v>
      </c>
      <c r="I167" s="184">
        <f t="shared" si="59"/>
        <v>561.73762449368644</v>
      </c>
      <c r="J167" s="184">
        <f t="shared" si="59"/>
        <v>573.17801540665789</v>
      </c>
      <c r="K167" s="184">
        <f t="shared" si="59"/>
        <v>623.85352702343243</v>
      </c>
      <c r="L167" s="184">
        <f t="shared" si="59"/>
        <v>648.89530936939138</v>
      </c>
      <c r="M167" s="184">
        <f t="shared" si="59"/>
        <v>658.09182119668208</v>
      </c>
      <c r="N167" s="184">
        <f t="shared" si="59"/>
        <v>692.51001419047452</v>
      </c>
      <c r="O167" s="184">
        <f t="shared" si="59"/>
        <v>710.57842755254899</v>
      </c>
      <c r="P167" s="184">
        <f t="shared" si="59"/>
        <v>727.72683979313194</v>
      </c>
      <c r="Q167" s="185">
        <f t="shared" si="59"/>
        <v>741.92269946612726</v>
      </c>
    </row>
    <row r="168" spans="2:17" s="18" customFormat="1" x14ac:dyDescent="0.3">
      <c r="B168" s="152" t="s">
        <v>149</v>
      </c>
      <c r="C168" s="20"/>
      <c r="D168" s="184">
        <f t="shared" si="41"/>
        <v>316.87050244544224</v>
      </c>
      <c r="E168" s="184">
        <f t="shared" si="43"/>
        <v>335.03080857520683</v>
      </c>
      <c r="F168" s="184">
        <f t="shared" si="43"/>
        <v>353.96857969717252</v>
      </c>
      <c r="G168" s="184">
        <f t="shared" ref="G168:Q168" si="60">((G82-$C$147)*$C$137)/10^3</f>
        <v>309.56374571229469</v>
      </c>
      <c r="H168" s="184">
        <f t="shared" si="60"/>
        <v>328.75334120449315</v>
      </c>
      <c r="I168" s="184">
        <f t="shared" si="60"/>
        <v>378.19177095456649</v>
      </c>
      <c r="J168" s="184">
        <f t="shared" si="60"/>
        <v>416.65752436000088</v>
      </c>
      <c r="K168" s="184">
        <f t="shared" si="60"/>
        <v>442.96399165491715</v>
      </c>
      <c r="L168" s="184">
        <f t="shared" si="60"/>
        <v>456.85314004198318</v>
      </c>
      <c r="M168" s="184">
        <f t="shared" si="60"/>
        <v>465.32820685060949</v>
      </c>
      <c r="N168" s="184">
        <f t="shared" si="60"/>
        <v>480.59129823676028</v>
      </c>
      <c r="O168" s="184">
        <f t="shared" si="60"/>
        <v>517.17714394161703</v>
      </c>
      <c r="P168" s="184">
        <f t="shared" si="60"/>
        <v>612.12400528393289</v>
      </c>
      <c r="Q168" s="185">
        <f t="shared" si="60"/>
        <v>712.61839871312009</v>
      </c>
    </row>
    <row r="169" spans="2:17" s="18" customFormat="1" x14ac:dyDescent="0.3">
      <c r="B169" s="152" t="s">
        <v>150</v>
      </c>
      <c r="C169" s="20"/>
      <c r="D169" s="184">
        <f t="shared" si="41"/>
        <v>-2.6249999999999998E-5</v>
      </c>
      <c r="E169" s="184">
        <f t="shared" si="43"/>
        <v>-2.6249999999999998E-5</v>
      </c>
      <c r="F169" s="184">
        <f t="shared" si="43"/>
        <v>-2.6249999999999998E-5</v>
      </c>
      <c r="G169" s="184">
        <f t="shared" ref="G169:Q169" si="61">((G83-$C$147)*$C$137)/10^3</f>
        <v>-2.6249999999999998E-5</v>
      </c>
      <c r="H169" s="184">
        <f t="shared" si="61"/>
        <v>-2.6249999999999998E-5</v>
      </c>
      <c r="I169" s="184">
        <f t="shared" si="61"/>
        <v>-2.6249999999999998E-5</v>
      </c>
      <c r="J169" s="184">
        <f t="shared" si="61"/>
        <v>-2.6249999999999998E-5</v>
      </c>
      <c r="K169" s="184">
        <f t="shared" si="61"/>
        <v>-2.6249999999999998E-5</v>
      </c>
      <c r="L169" s="184">
        <f t="shared" si="61"/>
        <v>-2.6249999999999998E-5</v>
      </c>
      <c r="M169" s="184">
        <f t="shared" si="61"/>
        <v>-2.6249999999999998E-5</v>
      </c>
      <c r="N169" s="184">
        <f t="shared" si="61"/>
        <v>-2.6249999999999998E-5</v>
      </c>
      <c r="O169" s="184">
        <f t="shared" si="61"/>
        <v>-2.6249999999999998E-5</v>
      </c>
      <c r="P169" s="184">
        <f t="shared" si="61"/>
        <v>-2.6249999999999998E-5</v>
      </c>
      <c r="Q169" s="185">
        <f t="shared" si="61"/>
        <v>-2.6249999999999998E-5</v>
      </c>
    </row>
    <row r="170" spans="2:17" s="18" customFormat="1" x14ac:dyDescent="0.3">
      <c r="B170" s="152" t="s">
        <v>151</v>
      </c>
      <c r="C170" s="20"/>
      <c r="D170" s="184">
        <f t="shared" si="41"/>
        <v>-2.6249999999999998E-5</v>
      </c>
      <c r="E170" s="184">
        <f t="shared" si="43"/>
        <v>-2.6249999999999998E-5</v>
      </c>
      <c r="F170" s="184">
        <f t="shared" si="43"/>
        <v>-2.6249999999999998E-5</v>
      </c>
      <c r="G170" s="184">
        <f t="shared" ref="G170:Q170" si="62">((G84-$C$147)*$C$137)/10^3</f>
        <v>-2.6249999999999998E-5</v>
      </c>
      <c r="H170" s="184">
        <f t="shared" si="62"/>
        <v>-2.6249999999999998E-5</v>
      </c>
      <c r="I170" s="184">
        <f t="shared" si="62"/>
        <v>-2.6249999999999998E-5</v>
      </c>
      <c r="J170" s="184">
        <f t="shared" si="62"/>
        <v>68.949082736120388</v>
      </c>
      <c r="K170" s="184">
        <f t="shared" si="62"/>
        <v>213.9316973011685</v>
      </c>
      <c r="L170" s="184">
        <f t="shared" si="62"/>
        <v>246.2635958367577</v>
      </c>
      <c r="M170" s="184">
        <f t="shared" si="62"/>
        <v>270.98486779837305</v>
      </c>
      <c r="N170" s="184">
        <f t="shared" si="62"/>
        <v>287.44709859982157</v>
      </c>
      <c r="O170" s="184">
        <f t="shared" si="62"/>
        <v>285.50218585786968</v>
      </c>
      <c r="P170" s="184">
        <f t="shared" si="62"/>
        <v>299.52115376651267</v>
      </c>
      <c r="Q170" s="185">
        <f t="shared" si="62"/>
        <v>272.9478047950106</v>
      </c>
    </row>
    <row r="171" spans="2:17" s="18" customFormat="1" x14ac:dyDescent="0.3">
      <c r="B171" s="152" t="s">
        <v>152</v>
      </c>
      <c r="C171" s="20"/>
      <c r="D171" s="184">
        <f t="shared" si="41"/>
        <v>714.67643121086826</v>
      </c>
      <c r="E171" s="184">
        <f t="shared" si="43"/>
        <v>832.05319377348872</v>
      </c>
      <c r="F171" s="184">
        <f t="shared" si="43"/>
        <v>874.97038652221966</v>
      </c>
      <c r="G171" s="184">
        <f t="shared" ref="G171:Q171" si="63">((G85-$C$147)*$C$137)/10^3</f>
        <v>756.75777473330413</v>
      </c>
      <c r="H171" s="184">
        <f t="shared" si="63"/>
        <v>810.25039231815515</v>
      </c>
      <c r="I171" s="184">
        <f t="shared" si="63"/>
        <v>858.76503370816454</v>
      </c>
      <c r="J171" s="184">
        <f t="shared" si="63"/>
        <v>906.09075290435476</v>
      </c>
      <c r="K171" s="184">
        <f t="shared" si="63"/>
        <v>912.36630122959275</v>
      </c>
      <c r="L171" s="184">
        <f t="shared" si="63"/>
        <v>911.71877527553693</v>
      </c>
      <c r="M171" s="184">
        <f t="shared" si="63"/>
        <v>912.7742436573327</v>
      </c>
      <c r="N171" s="184">
        <f t="shared" si="63"/>
        <v>957.54537604105008</v>
      </c>
      <c r="O171" s="184">
        <f t="shared" si="63"/>
        <v>981.71832944728374</v>
      </c>
      <c r="P171" s="184">
        <f t="shared" si="63"/>
        <v>1019.3174038016695</v>
      </c>
      <c r="Q171" s="185">
        <f t="shared" si="63"/>
        <v>1064.7821288921975</v>
      </c>
    </row>
    <row r="172" spans="2:17" s="18" customFormat="1" x14ac:dyDescent="0.3">
      <c r="B172" s="152" t="s">
        <v>153</v>
      </c>
      <c r="C172" s="20"/>
      <c r="D172" s="184">
        <f t="shared" si="41"/>
        <v>-2.6249999999999998E-5</v>
      </c>
      <c r="E172" s="184">
        <f t="shared" ref="E172:F186" si="64">((E86-$C$147)*$C$137)/10^3</f>
        <v>-2.6249999999999998E-5</v>
      </c>
      <c r="F172" s="184">
        <f t="shared" si="64"/>
        <v>-2.6249999999999998E-5</v>
      </c>
      <c r="G172" s="184">
        <f t="shared" ref="G172:Q172" si="65">((G86-$C$147)*$C$137)/10^3</f>
        <v>-2.6249999999999998E-5</v>
      </c>
      <c r="H172" s="184">
        <f t="shared" si="65"/>
        <v>-2.6249999999999998E-5</v>
      </c>
      <c r="I172" s="184">
        <f t="shared" si="65"/>
        <v>-2.6249999999999998E-5</v>
      </c>
      <c r="J172" s="184">
        <f t="shared" si="65"/>
        <v>-2.6249999999999998E-5</v>
      </c>
      <c r="K172" s="184">
        <f t="shared" si="65"/>
        <v>-2.6249999999999998E-5</v>
      </c>
      <c r="L172" s="184">
        <f t="shared" si="65"/>
        <v>-2.6249999999999998E-5</v>
      </c>
      <c r="M172" s="184">
        <f t="shared" si="65"/>
        <v>-2.6249999999999998E-5</v>
      </c>
      <c r="N172" s="184">
        <f t="shared" si="65"/>
        <v>-2.6249999999999998E-5</v>
      </c>
      <c r="O172" s="184">
        <f t="shared" si="65"/>
        <v>-2.6249999999999998E-5</v>
      </c>
      <c r="P172" s="184">
        <f t="shared" si="65"/>
        <v>-2.6249999999999998E-5</v>
      </c>
      <c r="Q172" s="185">
        <f t="shared" si="65"/>
        <v>-2.6249999999999998E-5</v>
      </c>
    </row>
    <row r="173" spans="2:17" s="18" customFormat="1" x14ac:dyDescent="0.3">
      <c r="B173" s="152" t="s">
        <v>154</v>
      </c>
      <c r="C173" s="20"/>
      <c r="D173" s="184">
        <f t="shared" si="41"/>
        <v>-2.6249999999999998E-5</v>
      </c>
      <c r="E173" s="184">
        <f t="shared" si="64"/>
        <v>-2.6249999999999998E-5</v>
      </c>
      <c r="F173" s="184">
        <f t="shared" si="64"/>
        <v>-2.6249999999999998E-5</v>
      </c>
      <c r="G173" s="184">
        <f t="shared" ref="G173:Q173" si="66">((G87-$C$147)*$C$137)/10^3</f>
        <v>-2.6249999999999998E-5</v>
      </c>
      <c r="H173" s="184">
        <f t="shared" si="66"/>
        <v>-2.6249999999999998E-5</v>
      </c>
      <c r="I173" s="184">
        <f t="shared" si="66"/>
        <v>-2.6249999999999998E-5</v>
      </c>
      <c r="J173" s="184">
        <f t="shared" si="66"/>
        <v>-2.6249999999999998E-5</v>
      </c>
      <c r="K173" s="184">
        <f t="shared" si="66"/>
        <v>-2.6249999999999998E-5</v>
      </c>
      <c r="L173" s="184">
        <f t="shared" si="66"/>
        <v>-2.6249999999999998E-5</v>
      </c>
      <c r="M173" s="184">
        <f t="shared" si="66"/>
        <v>-2.6249999999999998E-5</v>
      </c>
      <c r="N173" s="184">
        <f t="shared" si="66"/>
        <v>-2.6249999999999998E-5</v>
      </c>
      <c r="O173" s="184">
        <f t="shared" si="66"/>
        <v>-2.6249999999999998E-5</v>
      </c>
      <c r="P173" s="184">
        <f t="shared" si="66"/>
        <v>-2.6249999999999998E-5</v>
      </c>
      <c r="Q173" s="185">
        <f t="shared" si="66"/>
        <v>-2.6249999999999998E-5</v>
      </c>
    </row>
    <row r="174" spans="2:17" s="18" customFormat="1" x14ac:dyDescent="0.3">
      <c r="B174" s="152" t="s">
        <v>155</v>
      </c>
      <c r="C174" s="20"/>
      <c r="D174" s="184">
        <f t="shared" si="41"/>
        <v>-2.6249999999999998E-5</v>
      </c>
      <c r="E174" s="184">
        <f t="shared" si="64"/>
        <v>-2.6249999999999998E-5</v>
      </c>
      <c r="F174" s="184">
        <f t="shared" si="64"/>
        <v>-2.6249999999999998E-5</v>
      </c>
      <c r="G174" s="184">
        <f t="shared" ref="G174:Q174" si="67">((G88-$C$147)*$C$137)/10^3</f>
        <v>-2.6249999999999998E-5</v>
      </c>
      <c r="H174" s="184">
        <f t="shared" si="67"/>
        <v>-2.6249999999999998E-5</v>
      </c>
      <c r="I174" s="184">
        <f t="shared" si="67"/>
        <v>-2.6249999999999998E-5</v>
      </c>
      <c r="J174" s="184">
        <f t="shared" si="67"/>
        <v>-2.6249999999999998E-5</v>
      </c>
      <c r="K174" s="184">
        <f t="shared" si="67"/>
        <v>-2.6249999999999998E-5</v>
      </c>
      <c r="L174" s="184">
        <f t="shared" si="67"/>
        <v>-2.6249999999999998E-5</v>
      </c>
      <c r="M174" s="184">
        <f t="shared" si="67"/>
        <v>-2.6249999999999998E-5</v>
      </c>
      <c r="N174" s="184">
        <f t="shared" si="67"/>
        <v>-2.6249999999999998E-5</v>
      </c>
      <c r="O174" s="184">
        <f t="shared" si="67"/>
        <v>-2.6249999999999998E-5</v>
      </c>
      <c r="P174" s="184">
        <f t="shared" si="67"/>
        <v>-2.6249999999999998E-5</v>
      </c>
      <c r="Q174" s="185">
        <f t="shared" si="67"/>
        <v>-2.6249999999999998E-5</v>
      </c>
    </row>
    <row r="175" spans="2:17" s="18" customFormat="1" x14ac:dyDescent="0.3">
      <c r="B175" s="152" t="s">
        <v>156</v>
      </c>
      <c r="C175" s="20"/>
      <c r="D175" s="184">
        <f t="shared" si="41"/>
        <v>-2.6249999999999998E-5</v>
      </c>
      <c r="E175" s="184">
        <f t="shared" si="64"/>
        <v>-2.6249999999999998E-5</v>
      </c>
      <c r="F175" s="184">
        <f t="shared" si="64"/>
        <v>-2.6249999999999998E-5</v>
      </c>
      <c r="G175" s="184">
        <f t="shared" ref="G175:Q175" si="68">((G89-$C$147)*$C$137)/10^3</f>
        <v>-2.6249999999999998E-5</v>
      </c>
      <c r="H175" s="184">
        <f t="shared" si="68"/>
        <v>-2.6249999999999998E-5</v>
      </c>
      <c r="I175" s="184">
        <f t="shared" si="68"/>
        <v>-2.6249999999999998E-5</v>
      </c>
      <c r="J175" s="184">
        <f t="shared" si="68"/>
        <v>-2.6249999999999998E-5</v>
      </c>
      <c r="K175" s="184">
        <f t="shared" si="68"/>
        <v>-2.6249999999999998E-5</v>
      </c>
      <c r="L175" s="184">
        <f t="shared" si="68"/>
        <v>-2.6249999999999998E-5</v>
      </c>
      <c r="M175" s="184">
        <f t="shared" si="68"/>
        <v>-2.6249999999999998E-5</v>
      </c>
      <c r="N175" s="184">
        <f t="shared" si="68"/>
        <v>-2.6249999999999998E-5</v>
      </c>
      <c r="O175" s="184">
        <f t="shared" si="68"/>
        <v>-2.6249999999999998E-5</v>
      </c>
      <c r="P175" s="184">
        <f t="shared" si="68"/>
        <v>-2.6249999999999998E-5</v>
      </c>
      <c r="Q175" s="185">
        <f t="shared" si="68"/>
        <v>-2.6249999999999998E-5</v>
      </c>
    </row>
    <row r="176" spans="2:17" s="18" customFormat="1" x14ac:dyDescent="0.3">
      <c r="B176" s="152" t="s">
        <v>157</v>
      </c>
      <c r="C176" s="20"/>
      <c r="D176" s="184">
        <f t="shared" si="41"/>
        <v>-2.6249999999999998E-5</v>
      </c>
      <c r="E176" s="184">
        <f t="shared" si="64"/>
        <v>-2.6249999999999998E-5</v>
      </c>
      <c r="F176" s="184">
        <f t="shared" si="64"/>
        <v>-2.6249999999999998E-5</v>
      </c>
      <c r="G176" s="184">
        <f t="shared" ref="G176:Q176" si="69">((G90-$C$147)*$C$137)/10^3</f>
        <v>-2.6249999999999998E-5</v>
      </c>
      <c r="H176" s="184">
        <f t="shared" si="69"/>
        <v>-2.6249999999999998E-5</v>
      </c>
      <c r="I176" s="184">
        <f t="shared" si="69"/>
        <v>-2.6249999999999998E-5</v>
      </c>
      <c r="J176" s="184">
        <f t="shared" si="69"/>
        <v>-2.6249999999999998E-5</v>
      </c>
      <c r="K176" s="184">
        <f t="shared" si="69"/>
        <v>-2.6249999999999998E-5</v>
      </c>
      <c r="L176" s="184">
        <f t="shared" si="69"/>
        <v>-2.6249999999999998E-5</v>
      </c>
      <c r="M176" s="184">
        <f t="shared" si="69"/>
        <v>-2.6249999999999998E-5</v>
      </c>
      <c r="N176" s="184">
        <f t="shared" si="69"/>
        <v>61.704543878235725</v>
      </c>
      <c r="O176" s="184">
        <f t="shared" si="69"/>
        <v>296.23751702916127</v>
      </c>
      <c r="P176" s="184">
        <f t="shared" si="69"/>
        <v>525.54165344266744</v>
      </c>
      <c r="Q176" s="185">
        <f t="shared" si="69"/>
        <v>647.71768263901458</v>
      </c>
    </row>
    <row r="177" spans="2:17" s="18" customFormat="1" x14ac:dyDescent="0.3">
      <c r="B177" s="152" t="s">
        <v>158</v>
      </c>
      <c r="C177" s="20"/>
      <c r="D177" s="184">
        <f t="shared" si="41"/>
        <v>-2.6249999999999998E-5</v>
      </c>
      <c r="E177" s="184">
        <f t="shared" si="64"/>
        <v>-2.6249999999999998E-5</v>
      </c>
      <c r="F177" s="184">
        <f t="shared" si="64"/>
        <v>-2.6249999999999998E-5</v>
      </c>
      <c r="G177" s="184">
        <f t="shared" ref="G177:Q177" si="70">((G91-$C$147)*$C$137)/10^3</f>
        <v>-2.6249999999999998E-5</v>
      </c>
      <c r="H177" s="184">
        <f t="shared" si="70"/>
        <v>-2.6249999999999998E-5</v>
      </c>
      <c r="I177" s="184">
        <f t="shared" si="70"/>
        <v>-2.6249999999999998E-5</v>
      </c>
      <c r="J177" s="184">
        <f t="shared" si="70"/>
        <v>-2.6249999999999998E-5</v>
      </c>
      <c r="K177" s="184">
        <f t="shared" si="70"/>
        <v>-2.6249999999999998E-5</v>
      </c>
      <c r="L177" s="184">
        <f t="shared" si="70"/>
        <v>-2.6249999999999998E-5</v>
      </c>
      <c r="M177" s="184">
        <f t="shared" si="70"/>
        <v>-2.6249999999999998E-5</v>
      </c>
      <c r="N177" s="184">
        <f t="shared" si="70"/>
        <v>-2.6249999999999998E-5</v>
      </c>
      <c r="O177" s="184">
        <f t="shared" si="70"/>
        <v>-2.6249999999999998E-5</v>
      </c>
      <c r="P177" s="184">
        <f t="shared" si="70"/>
        <v>-2.6249999999999998E-5</v>
      </c>
      <c r="Q177" s="185">
        <f t="shared" si="70"/>
        <v>-2.6249999999999998E-5</v>
      </c>
    </row>
    <row r="178" spans="2:17" s="18" customFormat="1" x14ac:dyDescent="0.3">
      <c r="B178" s="152" t="s">
        <v>159</v>
      </c>
      <c r="C178" s="20"/>
      <c r="D178" s="184">
        <f t="shared" si="41"/>
        <v>-2.6249999999999998E-5</v>
      </c>
      <c r="E178" s="184">
        <f t="shared" si="64"/>
        <v>-2.6249999999999998E-5</v>
      </c>
      <c r="F178" s="184">
        <f t="shared" si="64"/>
        <v>-2.6249999999999998E-5</v>
      </c>
      <c r="G178" s="184">
        <f t="shared" ref="G178:Q178" si="71">((G92-$C$147)*$C$137)/10^3</f>
        <v>-2.6249999999999998E-5</v>
      </c>
      <c r="H178" s="184">
        <f t="shared" si="71"/>
        <v>-2.6249999999999998E-5</v>
      </c>
      <c r="I178" s="184">
        <f t="shared" si="71"/>
        <v>-2.6249999999999998E-5</v>
      </c>
      <c r="J178" s="184">
        <f t="shared" si="71"/>
        <v>-2.6249999999999998E-5</v>
      </c>
      <c r="K178" s="184">
        <f t="shared" si="71"/>
        <v>163.37299504131249</v>
      </c>
      <c r="L178" s="184">
        <f t="shared" si="71"/>
        <v>365.12439533105976</v>
      </c>
      <c r="M178" s="184">
        <f t="shared" si="71"/>
        <v>352.07767647114338</v>
      </c>
      <c r="N178" s="184">
        <f t="shared" si="71"/>
        <v>446.64973922441101</v>
      </c>
      <c r="O178" s="184">
        <f t="shared" si="71"/>
        <v>473.67759018872863</v>
      </c>
      <c r="P178" s="184">
        <f t="shared" si="71"/>
        <v>418.26631722216263</v>
      </c>
      <c r="Q178" s="185">
        <f t="shared" si="71"/>
        <v>529.6583002284018</v>
      </c>
    </row>
    <row r="179" spans="2:17" s="18" customFormat="1" x14ac:dyDescent="0.3">
      <c r="B179" s="152" t="s">
        <v>160</v>
      </c>
      <c r="C179" s="20"/>
      <c r="D179" s="184">
        <f t="shared" si="41"/>
        <v>-2.6249999999999998E-5</v>
      </c>
      <c r="E179" s="184">
        <f t="shared" si="64"/>
        <v>-2.6249999999999998E-5</v>
      </c>
      <c r="F179" s="184">
        <f t="shared" si="64"/>
        <v>-2.6249999999999998E-5</v>
      </c>
      <c r="G179" s="184">
        <f t="shared" ref="G179:Q179" si="72">((G93-$C$147)*$C$137)/10^3</f>
        <v>-2.6249999999999998E-5</v>
      </c>
      <c r="H179" s="184">
        <f t="shared" si="72"/>
        <v>-2.6249999999999998E-5</v>
      </c>
      <c r="I179" s="184">
        <f t="shared" si="72"/>
        <v>-2.6249999999999998E-5</v>
      </c>
      <c r="J179" s="184">
        <f t="shared" si="72"/>
        <v>-2.6249999999999998E-5</v>
      </c>
      <c r="K179" s="184">
        <f t="shared" si="72"/>
        <v>-2.6249999999999998E-5</v>
      </c>
      <c r="L179" s="184">
        <f t="shared" si="72"/>
        <v>-2.6249999999999998E-5</v>
      </c>
      <c r="M179" s="184">
        <f t="shared" si="72"/>
        <v>-2.6249999999999998E-5</v>
      </c>
      <c r="N179" s="184">
        <f t="shared" si="72"/>
        <v>-2.6249999999999998E-5</v>
      </c>
      <c r="O179" s="184">
        <f t="shared" si="72"/>
        <v>-2.6249999999999998E-5</v>
      </c>
      <c r="P179" s="184">
        <f t="shared" si="72"/>
        <v>-2.6249999999999998E-5</v>
      </c>
      <c r="Q179" s="185">
        <f t="shared" si="72"/>
        <v>-2.6249999999999998E-5</v>
      </c>
    </row>
    <row r="180" spans="2:17" s="18" customFormat="1" x14ac:dyDescent="0.3">
      <c r="B180" s="152" t="s">
        <v>161</v>
      </c>
      <c r="C180" s="20"/>
      <c r="D180" s="184">
        <f t="shared" si="41"/>
        <v>-2.6249999999999998E-5</v>
      </c>
      <c r="E180" s="184">
        <f t="shared" si="64"/>
        <v>-2.6249999999999998E-5</v>
      </c>
      <c r="F180" s="184">
        <f t="shared" si="64"/>
        <v>-2.6249999999999998E-5</v>
      </c>
      <c r="G180" s="184">
        <f t="shared" ref="G180:Q180" si="73">((G94-$C$147)*$C$137)/10^3</f>
        <v>-2.6249999999999998E-5</v>
      </c>
      <c r="H180" s="184">
        <f t="shared" si="73"/>
        <v>-2.6249999999999998E-5</v>
      </c>
      <c r="I180" s="184">
        <f t="shared" si="73"/>
        <v>-2.6249999999999998E-5</v>
      </c>
      <c r="J180" s="184">
        <f t="shared" si="73"/>
        <v>-2.6249999999999998E-5</v>
      </c>
      <c r="K180" s="184">
        <f t="shared" si="73"/>
        <v>-2.6249999999999998E-5</v>
      </c>
      <c r="L180" s="184">
        <f t="shared" si="73"/>
        <v>-2.6249999999999998E-5</v>
      </c>
      <c r="M180" s="184">
        <f t="shared" si="73"/>
        <v>-2.6249999999999998E-5</v>
      </c>
      <c r="N180" s="184">
        <f t="shared" si="73"/>
        <v>-2.6249999999999998E-5</v>
      </c>
      <c r="O180" s="184">
        <f t="shared" si="73"/>
        <v>-2.6249999999999998E-5</v>
      </c>
      <c r="P180" s="184">
        <f t="shared" si="73"/>
        <v>-2.6249999999999998E-5</v>
      </c>
      <c r="Q180" s="185">
        <f t="shared" si="73"/>
        <v>-2.6249999999999998E-5</v>
      </c>
    </row>
    <row r="181" spans="2:17" s="18" customFormat="1" x14ac:dyDescent="0.3">
      <c r="B181" s="152" t="s">
        <v>162</v>
      </c>
      <c r="C181" s="20"/>
      <c r="D181" s="184">
        <f t="shared" si="41"/>
        <v>440.84973921027847</v>
      </c>
      <c r="E181" s="184">
        <f t="shared" si="64"/>
        <v>461.48015885619122</v>
      </c>
      <c r="F181" s="184">
        <f t="shared" si="64"/>
        <v>451.98781785217386</v>
      </c>
      <c r="G181" s="184">
        <f t="shared" ref="G181:Q181" si="74">((G95-$C$147)*$C$137)/10^3</f>
        <v>400.3314607598121</v>
      </c>
      <c r="H181" s="184">
        <f t="shared" si="74"/>
        <v>423.16012073453783</v>
      </c>
      <c r="I181" s="184">
        <f t="shared" si="74"/>
        <v>481.68497252112206</v>
      </c>
      <c r="J181" s="184">
        <f t="shared" si="74"/>
        <v>479.69676502328417</v>
      </c>
      <c r="K181" s="184">
        <f t="shared" si="74"/>
        <v>442.89045758403279</v>
      </c>
      <c r="L181" s="184">
        <f t="shared" si="74"/>
        <v>464.2189105875845</v>
      </c>
      <c r="M181" s="184">
        <f t="shared" si="74"/>
        <v>483.45839002215712</v>
      </c>
      <c r="N181" s="184">
        <f t="shared" si="74"/>
        <v>449.05996168408421</v>
      </c>
      <c r="O181" s="184">
        <f t="shared" si="74"/>
        <v>453.8948292565297</v>
      </c>
      <c r="P181" s="184">
        <f t="shared" si="74"/>
        <v>482.44350025693052</v>
      </c>
      <c r="Q181" s="185">
        <f t="shared" si="74"/>
        <v>490.65952564798329</v>
      </c>
    </row>
    <row r="182" spans="2:17" s="18" customFormat="1" x14ac:dyDescent="0.3">
      <c r="B182" s="152" t="s">
        <v>182</v>
      </c>
      <c r="C182" s="20"/>
      <c r="D182" s="184">
        <f t="shared" si="41"/>
        <v>-2.6249999999999998E-5</v>
      </c>
      <c r="E182" s="184">
        <f t="shared" si="64"/>
        <v>-2.6249999999999998E-5</v>
      </c>
      <c r="F182" s="184">
        <f t="shared" si="64"/>
        <v>-2.6249999999999998E-5</v>
      </c>
      <c r="G182" s="184">
        <f t="shared" ref="G182:Q182" si="75">((G96-$C$147)*$C$137)/10^3</f>
        <v>-2.6249999999999998E-5</v>
      </c>
      <c r="H182" s="184">
        <f t="shared" si="75"/>
        <v>-2.6249999999999998E-5</v>
      </c>
      <c r="I182" s="184">
        <f t="shared" si="75"/>
        <v>-2.6249999999999998E-5</v>
      </c>
      <c r="J182" s="184">
        <f t="shared" si="75"/>
        <v>-2.6249999999999998E-5</v>
      </c>
      <c r="K182" s="184">
        <f t="shared" si="75"/>
        <v>-2.6249999999999998E-5</v>
      </c>
      <c r="L182" s="184">
        <f t="shared" si="75"/>
        <v>-2.6249999999999998E-5</v>
      </c>
      <c r="M182" s="184">
        <f t="shared" si="75"/>
        <v>-2.6249999999999998E-5</v>
      </c>
      <c r="N182" s="184">
        <f t="shared" si="75"/>
        <v>-2.6249999999999998E-5</v>
      </c>
      <c r="O182" s="184">
        <f t="shared" si="75"/>
        <v>-2.6249999999999998E-5</v>
      </c>
      <c r="P182" s="184">
        <f t="shared" si="75"/>
        <v>-2.6249999999999998E-5</v>
      </c>
      <c r="Q182" s="185">
        <f t="shared" si="75"/>
        <v>-2.6249999999999998E-5</v>
      </c>
    </row>
    <row r="183" spans="2:17" s="18" customFormat="1" x14ac:dyDescent="0.3">
      <c r="B183" s="152" t="s">
        <v>163</v>
      </c>
      <c r="C183" s="20"/>
      <c r="D183" s="184">
        <f t="shared" si="41"/>
        <v>-2.6249999999999998E-5</v>
      </c>
      <c r="E183" s="184">
        <f t="shared" si="64"/>
        <v>-2.6249999999999998E-5</v>
      </c>
      <c r="F183" s="184">
        <f t="shared" si="64"/>
        <v>-2.6249999999999998E-5</v>
      </c>
      <c r="G183" s="184">
        <f t="shared" ref="G183:Q183" si="76">((G97-$C$147)*$C$137)/10^3</f>
        <v>-2.6249999999999998E-5</v>
      </c>
      <c r="H183" s="184">
        <f t="shared" si="76"/>
        <v>-2.6249999999999998E-5</v>
      </c>
      <c r="I183" s="184">
        <f t="shared" si="76"/>
        <v>-2.6249999999999998E-5</v>
      </c>
      <c r="J183" s="184">
        <f t="shared" si="76"/>
        <v>-2.6249999999999998E-5</v>
      </c>
      <c r="K183" s="184">
        <f t="shared" si="76"/>
        <v>-2.6249999999999998E-5</v>
      </c>
      <c r="L183" s="184">
        <f t="shared" si="76"/>
        <v>-2.6249999999999998E-5</v>
      </c>
      <c r="M183" s="184">
        <f t="shared" si="76"/>
        <v>-2.6249999999999998E-5</v>
      </c>
      <c r="N183" s="184">
        <f t="shared" si="76"/>
        <v>-2.6249999999999998E-5</v>
      </c>
      <c r="O183" s="184">
        <f t="shared" si="76"/>
        <v>-2.6249999999999998E-5</v>
      </c>
      <c r="P183" s="184">
        <f t="shared" si="76"/>
        <v>-2.6249999999999998E-5</v>
      </c>
      <c r="Q183" s="185">
        <f t="shared" si="76"/>
        <v>-2.6249999999999998E-5</v>
      </c>
    </row>
    <row r="184" spans="2:17" s="18" customFormat="1" x14ac:dyDescent="0.3">
      <c r="B184" s="152" t="s">
        <v>164</v>
      </c>
      <c r="C184" s="20"/>
      <c r="D184" s="184">
        <f t="shared" si="41"/>
        <v>332.71784304787877</v>
      </c>
      <c r="E184" s="184">
        <f t="shared" si="64"/>
        <v>384.10301083034472</v>
      </c>
      <c r="F184" s="184">
        <f t="shared" si="64"/>
        <v>362.06247901023835</v>
      </c>
      <c r="G184" s="184">
        <f t="shared" ref="G184:Q184" si="77">((G98-$C$147)*$C$137)/10^3</f>
        <v>332.60063206620333</v>
      </c>
      <c r="H184" s="184">
        <f t="shared" si="77"/>
        <v>344.48562662801697</v>
      </c>
      <c r="I184" s="184">
        <f t="shared" si="77"/>
        <v>386.83805486417612</v>
      </c>
      <c r="J184" s="184">
        <f t="shared" si="77"/>
        <v>375.92882288249012</v>
      </c>
      <c r="K184" s="184">
        <f t="shared" si="77"/>
        <v>377.25229584824945</v>
      </c>
      <c r="L184" s="184">
        <f t="shared" si="77"/>
        <v>317.57687178296635</v>
      </c>
      <c r="M184" s="184">
        <f t="shared" si="77"/>
        <v>362.32017385225089</v>
      </c>
      <c r="N184" s="184">
        <f t="shared" si="77"/>
        <v>396.93156561338367</v>
      </c>
      <c r="O184" s="184">
        <f t="shared" si="77"/>
        <v>409.45897683247358</v>
      </c>
      <c r="P184" s="184">
        <f t="shared" si="77"/>
        <v>417.81880763772608</v>
      </c>
      <c r="Q184" s="185">
        <f t="shared" si="77"/>
        <v>440.12498696238629</v>
      </c>
    </row>
    <row r="185" spans="2:17" s="18" customFormat="1" x14ac:dyDescent="0.3">
      <c r="B185" s="152" t="s">
        <v>165</v>
      </c>
      <c r="C185" s="20"/>
      <c r="D185" s="184">
        <f t="shared" si="41"/>
        <v>-2.6249999999999998E-5</v>
      </c>
      <c r="E185" s="184">
        <f t="shared" si="64"/>
        <v>-2.6249999999999998E-5</v>
      </c>
      <c r="F185" s="184">
        <f t="shared" si="64"/>
        <v>-2.6249999999999998E-5</v>
      </c>
      <c r="G185" s="184">
        <f t="shared" ref="G185:Q185" si="78">((G99-$C$147)*$C$137)/10^3</f>
        <v>-2.6249999999999998E-5</v>
      </c>
      <c r="H185" s="184">
        <f t="shared" si="78"/>
        <v>-2.6249999999999998E-5</v>
      </c>
      <c r="I185" s="184">
        <f t="shared" si="78"/>
        <v>-2.6249999999999998E-5</v>
      </c>
      <c r="J185" s="184">
        <f t="shared" si="78"/>
        <v>-2.6249999999999998E-5</v>
      </c>
      <c r="K185" s="184">
        <f t="shared" si="78"/>
        <v>-2.6249999999999998E-5</v>
      </c>
      <c r="L185" s="184">
        <f t="shared" si="78"/>
        <v>-2.6249999999999998E-5</v>
      </c>
      <c r="M185" s="184">
        <f t="shared" si="78"/>
        <v>-2.6249999999999998E-5</v>
      </c>
      <c r="N185" s="184">
        <f t="shared" si="78"/>
        <v>-2.6249999999999998E-5</v>
      </c>
      <c r="O185" s="184">
        <f t="shared" si="78"/>
        <v>-2.6249999999999998E-5</v>
      </c>
      <c r="P185" s="184">
        <f t="shared" si="78"/>
        <v>-2.6249999999999998E-5</v>
      </c>
      <c r="Q185" s="185">
        <f t="shared" si="78"/>
        <v>-2.6249999999999998E-5</v>
      </c>
    </row>
    <row r="186" spans="2:17" s="18" customFormat="1" x14ac:dyDescent="0.3">
      <c r="B186" s="152" t="s">
        <v>166</v>
      </c>
      <c r="C186" s="20"/>
      <c r="D186" s="184">
        <f t="shared" si="41"/>
        <v>241.6308009210571</v>
      </c>
      <c r="E186" s="184">
        <f t="shared" si="64"/>
        <v>255.50686876059197</v>
      </c>
      <c r="F186" s="184">
        <f t="shared" si="64"/>
        <v>252.17570011533243</v>
      </c>
      <c r="G186" s="184">
        <f t="shared" ref="G186:Q186" si="79">((G100-$C$147)*$C$137)/10^3</f>
        <v>234.42721004755873</v>
      </c>
      <c r="H186" s="184">
        <f t="shared" si="79"/>
        <v>241.68520453271171</v>
      </c>
      <c r="I186" s="184">
        <f t="shared" si="79"/>
        <v>293.20703967790291</v>
      </c>
      <c r="J186" s="184">
        <f t="shared" si="79"/>
        <v>349.05064943739268</v>
      </c>
      <c r="K186" s="184">
        <f t="shared" si="79"/>
        <v>340.12211045972992</v>
      </c>
      <c r="L186" s="184">
        <f t="shared" si="79"/>
        <v>349.63105099288202</v>
      </c>
      <c r="M186" s="184">
        <f t="shared" si="79"/>
        <v>347.69608601968361</v>
      </c>
      <c r="N186" s="184">
        <f t="shared" si="79"/>
        <v>350.36212743033957</v>
      </c>
      <c r="O186" s="184">
        <f t="shared" si="79"/>
        <v>345.5714205180347</v>
      </c>
      <c r="P186" s="184">
        <f t="shared" si="79"/>
        <v>346.61962068151496</v>
      </c>
      <c r="Q186" s="185">
        <f t="shared" si="79"/>
        <v>361.12466026458338</v>
      </c>
    </row>
    <row r="187" spans="2:17" s="18" customFormat="1" x14ac:dyDescent="0.3">
      <c r="B187" s="162" t="s">
        <v>173</v>
      </c>
      <c r="C187" s="156" t="s">
        <v>167</v>
      </c>
      <c r="D187" s="634">
        <f t="shared" ref="D187:L187" si="80">SUM(D151:D186)</f>
        <v>5568.6253050000023</v>
      </c>
      <c r="E187" s="634">
        <f t="shared" si="80"/>
        <v>6123.2615550000028</v>
      </c>
      <c r="F187" s="634">
        <f t="shared" si="80"/>
        <v>6634.6915050000043</v>
      </c>
      <c r="G187" s="634">
        <f t="shared" si="80"/>
        <v>6999.7806562500036</v>
      </c>
      <c r="H187" s="634">
        <f t="shared" si="80"/>
        <v>8014.90903875</v>
      </c>
      <c r="I187" s="634">
        <f t="shared" si="80"/>
        <v>8689.0341824648549</v>
      </c>
      <c r="J187" s="634">
        <f t="shared" si="80"/>
        <v>9087.3831772467838</v>
      </c>
      <c r="K187" s="634">
        <f t="shared" si="80"/>
        <v>9646.3881182431651</v>
      </c>
      <c r="L187" s="634">
        <f t="shared" si="80"/>
        <v>9886.0123565320591</v>
      </c>
      <c r="M187" s="634">
        <f t="shared" ref="M187:Q187" si="81">SUM(M151:M186)</f>
        <v>9939.8567532895377</v>
      </c>
      <c r="N187" s="634">
        <f t="shared" si="81"/>
        <v>10312.592805000004</v>
      </c>
      <c r="O187" s="634">
        <f t="shared" si="81"/>
        <v>10827.122805000001</v>
      </c>
      <c r="P187" s="634">
        <f t="shared" si="81"/>
        <v>11321.796555000001</v>
      </c>
      <c r="Q187" s="635">
        <f t="shared" si="81"/>
        <v>11715.265305000004</v>
      </c>
    </row>
    <row r="188" spans="2:17" s="60" customFormat="1" x14ac:dyDescent="0.3">
      <c r="B188" s="75"/>
      <c r="C188" s="75"/>
      <c r="D188" s="75"/>
      <c r="E188" s="75"/>
      <c r="F188" s="73"/>
      <c r="G188" s="73"/>
      <c r="H188" s="73"/>
      <c r="I188" s="73"/>
      <c r="J188" s="73"/>
      <c r="K188" s="73"/>
      <c r="L188" s="73"/>
      <c r="M188" s="73"/>
      <c r="N188" s="73"/>
      <c r="O188" s="75"/>
    </row>
    <row r="189" spans="2:17" x14ac:dyDescent="0.3">
      <c r="B189" s="13"/>
      <c r="C189" s="14"/>
      <c r="D189" s="14"/>
      <c r="E189" s="14"/>
      <c r="O189" s="11"/>
    </row>
    <row r="190" spans="2:17" s="18" customFormat="1" x14ac:dyDescent="0.3">
      <c r="B190" s="15" t="s">
        <v>51</v>
      </c>
      <c r="C190" s="16" t="s">
        <v>52</v>
      </c>
      <c r="D190" s="16">
        <v>2005</v>
      </c>
      <c r="E190" s="16">
        <v>2006</v>
      </c>
      <c r="F190" s="16">
        <v>2007</v>
      </c>
      <c r="G190" s="16">
        <v>2008</v>
      </c>
      <c r="H190" s="16">
        <v>2009</v>
      </c>
      <c r="I190" s="16">
        <v>2010</v>
      </c>
      <c r="J190" s="16">
        <v>2011</v>
      </c>
      <c r="K190" s="16">
        <v>2012</v>
      </c>
      <c r="L190" s="16">
        <v>2013</v>
      </c>
      <c r="M190" s="16">
        <v>2014</v>
      </c>
      <c r="N190" s="16">
        <v>2015</v>
      </c>
      <c r="O190" s="16">
        <v>2016</v>
      </c>
      <c r="P190" s="16">
        <v>2017</v>
      </c>
      <c r="Q190" s="17">
        <v>2018</v>
      </c>
    </row>
    <row r="191" spans="2:17" s="60" customFormat="1" x14ac:dyDescent="0.3">
      <c r="B191" s="22" t="s">
        <v>174</v>
      </c>
      <c r="C191" s="23" t="s">
        <v>10</v>
      </c>
      <c r="D191" s="62">
        <v>0</v>
      </c>
      <c r="E191" s="62">
        <v>0</v>
      </c>
      <c r="F191" s="62">
        <v>0</v>
      </c>
      <c r="G191" s="62">
        <v>0</v>
      </c>
      <c r="H191" s="62">
        <v>0</v>
      </c>
      <c r="I191" s="62">
        <v>0</v>
      </c>
      <c r="J191" s="62">
        <v>0</v>
      </c>
      <c r="K191" s="62">
        <v>0</v>
      </c>
      <c r="L191" s="62">
        <v>0</v>
      </c>
      <c r="M191" s="62">
        <v>0</v>
      </c>
      <c r="N191" s="62">
        <v>0</v>
      </c>
      <c r="O191" s="62">
        <v>0</v>
      </c>
      <c r="P191" s="62">
        <v>0</v>
      </c>
      <c r="Q191" s="63">
        <v>0</v>
      </c>
    </row>
    <row r="192" spans="2:17" x14ac:dyDescent="0.3">
      <c r="B192" s="64"/>
      <c r="C192" s="65"/>
      <c r="D192" s="65"/>
      <c r="E192" s="65"/>
      <c r="F192" s="34"/>
      <c r="G192" s="34"/>
      <c r="H192" s="34"/>
      <c r="I192" s="34"/>
      <c r="J192" s="34"/>
      <c r="K192" s="34"/>
      <c r="L192" s="34"/>
      <c r="M192" s="34"/>
      <c r="N192" s="34"/>
      <c r="O192" s="11"/>
    </row>
    <row r="193" spans="2:17" x14ac:dyDescent="0.3">
      <c r="B193" s="34"/>
      <c r="C193" s="34"/>
      <c r="D193" s="34"/>
      <c r="E193" s="34"/>
      <c r="F193" s="34"/>
      <c r="G193" s="34"/>
      <c r="H193" s="34"/>
      <c r="I193" s="34"/>
      <c r="J193" s="34"/>
      <c r="K193" s="34"/>
      <c r="L193" s="34"/>
      <c r="M193" s="34"/>
      <c r="N193" s="34"/>
      <c r="O193" s="11"/>
    </row>
    <row r="194" spans="2:17" s="18" customFormat="1" x14ac:dyDescent="0.3">
      <c r="B194" s="15" t="s">
        <v>96</v>
      </c>
      <c r="C194" s="16" t="s">
        <v>86</v>
      </c>
      <c r="D194" s="16">
        <v>2005</v>
      </c>
      <c r="E194" s="16">
        <v>2006</v>
      </c>
      <c r="F194" s="16">
        <v>2007</v>
      </c>
      <c r="G194" s="16">
        <v>2008</v>
      </c>
      <c r="H194" s="16">
        <v>2009</v>
      </c>
      <c r="I194" s="16">
        <v>2010</v>
      </c>
      <c r="J194" s="16">
        <v>2011</v>
      </c>
      <c r="K194" s="16">
        <v>2012</v>
      </c>
      <c r="L194" s="16">
        <v>2013</v>
      </c>
      <c r="M194" s="16">
        <v>2014</v>
      </c>
      <c r="N194" s="16">
        <v>2015</v>
      </c>
      <c r="O194" s="16">
        <v>2016</v>
      </c>
      <c r="P194" s="16">
        <v>2017</v>
      </c>
      <c r="Q194" s="17">
        <v>2018</v>
      </c>
    </row>
    <row r="195" spans="2:17" s="18" customFormat="1" x14ac:dyDescent="0.3">
      <c r="B195" s="154" t="s">
        <v>174</v>
      </c>
      <c r="C195" s="27"/>
      <c r="D195" s="173"/>
      <c r="E195" s="173"/>
      <c r="F195" s="173"/>
      <c r="G195" s="173"/>
      <c r="H195" s="173"/>
      <c r="I195" s="173"/>
      <c r="J195" s="173"/>
      <c r="K195" s="172"/>
      <c r="L195" s="377"/>
      <c r="M195" s="377"/>
      <c r="N195" s="173"/>
      <c r="O195" s="35"/>
      <c r="Q195" s="419"/>
    </row>
    <row r="196" spans="2:17" s="18" customFormat="1" x14ac:dyDescent="0.3">
      <c r="B196" s="152" t="s">
        <v>132</v>
      </c>
      <c r="C196" s="20"/>
      <c r="D196" s="184">
        <f>D151*(1-$D$191)</f>
        <v>-2.6249999999999998E-5</v>
      </c>
      <c r="E196" s="184">
        <f>E151*(1-$E$191)</f>
        <v>-2.6249999999999998E-5</v>
      </c>
      <c r="F196" s="184">
        <f t="shared" ref="F196" si="82">F151*(1-$F$191)</f>
        <v>-2.6249999999999998E-5</v>
      </c>
      <c r="G196" s="184">
        <f>G151*(1-$G$191)</f>
        <v>-2.6249999999999998E-5</v>
      </c>
      <c r="H196" s="184">
        <f>H151*(1-$H$191)</f>
        <v>-2.6249999999999998E-5</v>
      </c>
      <c r="I196" s="184">
        <f>I151*(1-$I$191)</f>
        <v>-2.6249999999999998E-5</v>
      </c>
      <c r="J196" s="184">
        <f>J151*(1-$J$191)</f>
        <v>-2.6249999999999998E-5</v>
      </c>
      <c r="K196" s="184">
        <f>K151*(1-$K$191)</f>
        <v>-2.6249999999999998E-5</v>
      </c>
      <c r="L196" s="184">
        <f>L151*(1-$L$191)</f>
        <v>-2.6249999999999998E-5</v>
      </c>
      <c r="M196" s="184">
        <f>M151*(1-$M$191)</f>
        <v>-2.6249999999999998E-5</v>
      </c>
      <c r="N196" s="184">
        <f>N151*(1-$N$191)</f>
        <v>-2.6249999999999998E-5</v>
      </c>
      <c r="O196" s="184">
        <f>O151*(1-$O$191)</f>
        <v>-2.6249999999999998E-5</v>
      </c>
      <c r="P196" s="184">
        <f>P151*(1-$P$191)</f>
        <v>-2.6249999999999998E-5</v>
      </c>
      <c r="Q196" s="185">
        <f>Q151*(1-$Q$191)</f>
        <v>-2.6249999999999998E-5</v>
      </c>
    </row>
    <row r="197" spans="2:17" s="18" customFormat="1" x14ac:dyDescent="0.3">
      <c r="B197" s="152" t="s">
        <v>133</v>
      </c>
      <c r="C197" s="20"/>
      <c r="D197" s="184">
        <f t="shared" ref="D197:D231" si="83">D152*(1-$D$191)</f>
        <v>340.61627557640429</v>
      </c>
      <c r="E197" s="184">
        <f t="shared" ref="E197:E231" si="84">E152*(1-$E$191)</f>
        <v>395.8823061732013</v>
      </c>
      <c r="F197" s="184">
        <f t="shared" ref="F197" si="85">F152*(1-$F$191)</f>
        <v>414.1753392921371</v>
      </c>
      <c r="G197" s="184">
        <f t="shared" ref="G197:G231" si="86">G152*(1-$G$191)</f>
        <v>366.54579302804086</v>
      </c>
      <c r="H197" s="184">
        <f t="shared" ref="H197:H231" si="87">H152*(1-$H$191)</f>
        <v>375.78734975494382</v>
      </c>
      <c r="I197" s="184">
        <f t="shared" ref="I197:I231" si="88">I152*(1-$I$191)</f>
        <v>373.46028034242141</v>
      </c>
      <c r="J197" s="184">
        <f t="shared" ref="J197:J231" si="89">J152*(1-$J$191)</f>
        <v>387.74416379169867</v>
      </c>
      <c r="K197" s="184">
        <f t="shared" ref="K197:K231" si="90">K152*(1-$K$191)</f>
        <v>367.18213122630033</v>
      </c>
      <c r="L197" s="184">
        <f t="shared" ref="L197:L231" si="91">L152*(1-$L$191)</f>
        <v>352.32512625296806</v>
      </c>
      <c r="M197" s="184">
        <f t="shared" ref="M197:M231" si="92">M152*(1-$M$191)</f>
        <v>385.98198508572068</v>
      </c>
      <c r="N197" s="184">
        <f t="shared" ref="N197:N231" si="93">N152*(1-$N$191)</f>
        <v>414.85016534620144</v>
      </c>
      <c r="O197" s="184">
        <f t="shared" ref="O197:O231" si="94">O152*(1-$O$191)</f>
        <v>419.61836941195128</v>
      </c>
      <c r="P197" s="184">
        <f t="shared" ref="P197:P231" si="95">P152*(1-$P$191)</f>
        <v>435.77511894644266</v>
      </c>
      <c r="Q197" s="185">
        <f t="shared" ref="Q197:Q231" si="96">Q152*(1-$Q$191)</f>
        <v>449.03009595112007</v>
      </c>
    </row>
    <row r="198" spans="2:17" s="18" customFormat="1" x14ac:dyDescent="0.3">
      <c r="B198" s="152" t="s">
        <v>134</v>
      </c>
      <c r="C198" s="20"/>
      <c r="D198" s="184">
        <f t="shared" si="83"/>
        <v>-2.6249999999999998E-5</v>
      </c>
      <c r="E198" s="184">
        <f t="shared" si="84"/>
        <v>-2.6249999999999998E-5</v>
      </c>
      <c r="F198" s="184">
        <f t="shared" ref="F198" si="97">F153*(1-$F$191)</f>
        <v>-2.6249999999999998E-5</v>
      </c>
      <c r="G198" s="184">
        <f t="shared" si="86"/>
        <v>-2.6249999999999998E-5</v>
      </c>
      <c r="H198" s="184">
        <f t="shared" si="87"/>
        <v>-2.6249999999999998E-5</v>
      </c>
      <c r="I198" s="184">
        <f t="shared" si="88"/>
        <v>-2.6249999999999998E-5</v>
      </c>
      <c r="J198" s="184">
        <f t="shared" si="89"/>
        <v>-2.6249999999999998E-5</v>
      </c>
      <c r="K198" s="184">
        <f t="shared" si="90"/>
        <v>-2.6249999999999998E-5</v>
      </c>
      <c r="L198" s="184">
        <f t="shared" si="91"/>
        <v>-2.6249999999999998E-5</v>
      </c>
      <c r="M198" s="184">
        <f t="shared" si="92"/>
        <v>-2.6249999999999998E-5</v>
      </c>
      <c r="N198" s="184">
        <f t="shared" si="93"/>
        <v>-2.6249999999999998E-5</v>
      </c>
      <c r="O198" s="184">
        <f t="shared" si="94"/>
        <v>-2.6249999999999998E-5</v>
      </c>
      <c r="P198" s="184">
        <f t="shared" si="95"/>
        <v>-2.6249999999999998E-5</v>
      </c>
      <c r="Q198" s="185">
        <f t="shared" si="96"/>
        <v>-2.6249999999999998E-5</v>
      </c>
    </row>
    <row r="199" spans="2:17" s="18" customFormat="1" x14ac:dyDescent="0.3">
      <c r="B199" s="152" t="s">
        <v>135</v>
      </c>
      <c r="C199" s="20"/>
      <c r="D199" s="184">
        <f t="shared" si="83"/>
        <v>263.53044403358393</v>
      </c>
      <c r="E199" s="184">
        <f t="shared" si="84"/>
        <v>265.70001501665405</v>
      </c>
      <c r="F199" s="184">
        <f t="shared" ref="F199" si="98">F154*(1-$F$191)</f>
        <v>265.3223123735043</v>
      </c>
      <c r="G199" s="184">
        <f t="shared" si="86"/>
        <v>240.27521779936211</v>
      </c>
      <c r="H199" s="184">
        <f t="shared" si="87"/>
        <v>269.32995210877982</v>
      </c>
      <c r="I199" s="184">
        <f t="shared" si="88"/>
        <v>273.53530264511505</v>
      </c>
      <c r="J199" s="184">
        <f t="shared" si="89"/>
        <v>293.08271106594043</v>
      </c>
      <c r="K199" s="184">
        <f t="shared" si="90"/>
        <v>290.02762332359208</v>
      </c>
      <c r="L199" s="184">
        <f t="shared" si="91"/>
        <v>293.14325675131454</v>
      </c>
      <c r="M199" s="184">
        <f t="shared" si="92"/>
        <v>209.19725265607786</v>
      </c>
      <c r="N199" s="184">
        <f t="shared" si="93"/>
        <v>177.83425155100252</v>
      </c>
      <c r="O199" s="184">
        <f t="shared" si="94"/>
        <v>264.17055669532448</v>
      </c>
      <c r="P199" s="184">
        <f t="shared" si="95"/>
        <v>308.39580207760173</v>
      </c>
      <c r="Q199" s="185">
        <f t="shared" si="96"/>
        <v>317.6895959088576</v>
      </c>
    </row>
    <row r="200" spans="2:17" s="18" customFormat="1" x14ac:dyDescent="0.3">
      <c r="B200" s="152" t="s">
        <v>136</v>
      </c>
      <c r="C200" s="20"/>
      <c r="D200" s="184">
        <f t="shared" si="83"/>
        <v>239.60120240709466</v>
      </c>
      <c r="E200" s="184">
        <f t="shared" si="84"/>
        <v>243.80805442883315</v>
      </c>
      <c r="F200" s="184">
        <f t="shared" ref="F200" si="99">F155*(1-$F$191)</f>
        <v>245.45913018639126</v>
      </c>
      <c r="G200" s="184">
        <f t="shared" si="86"/>
        <v>230.65186071499798</v>
      </c>
      <c r="H200" s="184">
        <f t="shared" si="87"/>
        <v>256.88135165221502</v>
      </c>
      <c r="I200" s="184">
        <f t="shared" si="88"/>
        <v>276.00012588250524</v>
      </c>
      <c r="J200" s="184">
        <f t="shared" si="89"/>
        <v>262.66673965957125</v>
      </c>
      <c r="K200" s="184">
        <f t="shared" si="90"/>
        <v>275.6771818326697</v>
      </c>
      <c r="L200" s="184">
        <f t="shared" si="91"/>
        <v>287.51747942630135</v>
      </c>
      <c r="M200" s="184">
        <f t="shared" si="92"/>
        <v>273.50033979173895</v>
      </c>
      <c r="N200" s="184">
        <f t="shared" si="93"/>
        <v>289.31410563022644</v>
      </c>
      <c r="O200" s="184">
        <f t="shared" si="94"/>
        <v>292.68120718682519</v>
      </c>
      <c r="P200" s="184">
        <f t="shared" si="95"/>
        <v>271.09048533048338</v>
      </c>
      <c r="Q200" s="185">
        <f t="shared" si="96"/>
        <v>295.38546044094562</v>
      </c>
    </row>
    <row r="201" spans="2:17" s="18" customFormat="1" x14ac:dyDescent="0.3">
      <c r="B201" s="152" t="s">
        <v>137</v>
      </c>
      <c r="C201" s="20"/>
      <c r="D201" s="184">
        <f t="shared" si="83"/>
        <v>-2.6249999999999998E-5</v>
      </c>
      <c r="E201" s="184">
        <f t="shared" si="84"/>
        <v>-2.6249999999999998E-5</v>
      </c>
      <c r="F201" s="184">
        <f t="shared" ref="F201" si="100">F156*(1-$F$191)</f>
        <v>-2.6249999999999998E-5</v>
      </c>
      <c r="G201" s="184">
        <f t="shared" si="86"/>
        <v>-2.6249999999999998E-5</v>
      </c>
      <c r="H201" s="184">
        <f t="shared" si="87"/>
        <v>-2.6249999999999998E-5</v>
      </c>
      <c r="I201" s="184">
        <f t="shared" si="88"/>
        <v>-2.6249999999999998E-5</v>
      </c>
      <c r="J201" s="184">
        <f t="shared" si="89"/>
        <v>-2.6249999999999998E-5</v>
      </c>
      <c r="K201" s="184">
        <f t="shared" si="90"/>
        <v>-2.6249999999999998E-5</v>
      </c>
      <c r="L201" s="184">
        <f t="shared" si="91"/>
        <v>-2.6249999999999998E-5</v>
      </c>
      <c r="M201" s="184">
        <f t="shared" si="92"/>
        <v>-2.6249999999999998E-5</v>
      </c>
      <c r="N201" s="184">
        <f t="shared" si="93"/>
        <v>-2.6249999999999998E-5</v>
      </c>
      <c r="O201" s="184">
        <f t="shared" si="94"/>
        <v>-2.6249999999999998E-5</v>
      </c>
      <c r="P201" s="184">
        <f t="shared" si="95"/>
        <v>-2.6249999999999998E-5</v>
      </c>
      <c r="Q201" s="185">
        <f t="shared" si="96"/>
        <v>-2.6249999999999998E-5</v>
      </c>
    </row>
    <row r="202" spans="2:17" s="18" customFormat="1" x14ac:dyDescent="0.3">
      <c r="B202" s="152" t="s">
        <v>138</v>
      </c>
      <c r="C202" s="20"/>
      <c r="D202" s="184">
        <f t="shared" si="83"/>
        <v>-2.6249999999999998E-5</v>
      </c>
      <c r="E202" s="184">
        <f t="shared" si="84"/>
        <v>-2.6249999999999998E-5</v>
      </c>
      <c r="F202" s="184">
        <f t="shared" ref="F202" si="101">F157*(1-$F$191)</f>
        <v>-2.6249999999999998E-5</v>
      </c>
      <c r="G202" s="184">
        <f t="shared" si="86"/>
        <v>-2.6249999999999998E-5</v>
      </c>
      <c r="H202" s="184">
        <f t="shared" si="87"/>
        <v>-2.6249999999999998E-5</v>
      </c>
      <c r="I202" s="184">
        <f t="shared" si="88"/>
        <v>-2.6249999999999998E-5</v>
      </c>
      <c r="J202" s="184">
        <f t="shared" si="89"/>
        <v>-2.6249999999999998E-5</v>
      </c>
      <c r="K202" s="184">
        <f t="shared" si="90"/>
        <v>-2.6249999999999998E-5</v>
      </c>
      <c r="L202" s="184">
        <f t="shared" si="91"/>
        <v>-2.6249999999999998E-5</v>
      </c>
      <c r="M202" s="184">
        <f t="shared" si="92"/>
        <v>-2.6249999999999998E-5</v>
      </c>
      <c r="N202" s="184">
        <f t="shared" si="93"/>
        <v>-2.6249999999999998E-5</v>
      </c>
      <c r="O202" s="184">
        <f t="shared" si="94"/>
        <v>-2.6249999999999998E-5</v>
      </c>
      <c r="P202" s="184">
        <f t="shared" si="95"/>
        <v>-2.6249999999999998E-5</v>
      </c>
      <c r="Q202" s="185">
        <f t="shared" si="96"/>
        <v>-2.6249999999999998E-5</v>
      </c>
    </row>
    <row r="203" spans="2:17" s="18" customFormat="1" x14ac:dyDescent="0.3">
      <c r="B203" s="152" t="s">
        <v>139</v>
      </c>
      <c r="C203" s="20"/>
      <c r="D203" s="184">
        <f t="shared" si="83"/>
        <v>-2.6249999999999998E-5</v>
      </c>
      <c r="E203" s="184">
        <f t="shared" si="84"/>
        <v>-2.6249999999999998E-5</v>
      </c>
      <c r="F203" s="184">
        <f t="shared" ref="F203" si="102">F158*(1-$F$191)</f>
        <v>-2.6249999999999998E-5</v>
      </c>
      <c r="G203" s="184">
        <f t="shared" si="86"/>
        <v>-2.6249999999999998E-5</v>
      </c>
      <c r="H203" s="184">
        <f t="shared" si="87"/>
        <v>-2.6249999999999998E-5</v>
      </c>
      <c r="I203" s="184">
        <f t="shared" si="88"/>
        <v>-2.6249999999999998E-5</v>
      </c>
      <c r="J203" s="184">
        <f t="shared" si="89"/>
        <v>-2.6249999999999998E-5</v>
      </c>
      <c r="K203" s="184">
        <f t="shared" si="90"/>
        <v>-2.6249999999999998E-5</v>
      </c>
      <c r="L203" s="184">
        <f t="shared" si="91"/>
        <v>-2.6249999999999998E-5</v>
      </c>
      <c r="M203" s="184">
        <f t="shared" si="92"/>
        <v>-2.6249999999999998E-5</v>
      </c>
      <c r="N203" s="184">
        <f t="shared" si="93"/>
        <v>-2.6249999999999998E-5</v>
      </c>
      <c r="O203" s="184">
        <f t="shared" si="94"/>
        <v>-2.6249999999999998E-5</v>
      </c>
      <c r="P203" s="184">
        <f t="shared" si="95"/>
        <v>-2.6249999999999998E-5</v>
      </c>
      <c r="Q203" s="185">
        <f t="shared" si="96"/>
        <v>-2.6249999999999998E-5</v>
      </c>
    </row>
    <row r="204" spans="2:17" s="18" customFormat="1" x14ac:dyDescent="0.3">
      <c r="B204" s="152" t="s">
        <v>140</v>
      </c>
      <c r="C204" s="20"/>
      <c r="D204" s="184">
        <f t="shared" si="83"/>
        <v>-2.6249999999999998E-5</v>
      </c>
      <c r="E204" s="184">
        <f t="shared" si="84"/>
        <v>-2.6249999999999998E-5</v>
      </c>
      <c r="F204" s="184">
        <f t="shared" ref="F204" si="103">F159*(1-$F$191)</f>
        <v>-2.6249999999999998E-5</v>
      </c>
      <c r="G204" s="184">
        <f t="shared" si="86"/>
        <v>-2.6249999999999998E-5</v>
      </c>
      <c r="H204" s="184">
        <f t="shared" si="87"/>
        <v>-2.6249999999999998E-5</v>
      </c>
      <c r="I204" s="184">
        <f t="shared" si="88"/>
        <v>-2.6249999999999998E-5</v>
      </c>
      <c r="J204" s="184">
        <f t="shared" si="89"/>
        <v>-2.6249999999999998E-5</v>
      </c>
      <c r="K204" s="184">
        <f t="shared" si="90"/>
        <v>-2.6249999999999998E-5</v>
      </c>
      <c r="L204" s="184">
        <f t="shared" si="91"/>
        <v>-2.6249999999999998E-5</v>
      </c>
      <c r="M204" s="184">
        <f t="shared" si="92"/>
        <v>-2.6249999999999998E-5</v>
      </c>
      <c r="N204" s="184">
        <f t="shared" si="93"/>
        <v>-2.6249999999999998E-5</v>
      </c>
      <c r="O204" s="184">
        <f t="shared" si="94"/>
        <v>-2.6249999999999998E-5</v>
      </c>
      <c r="P204" s="184">
        <f t="shared" si="95"/>
        <v>-2.6249999999999998E-5</v>
      </c>
      <c r="Q204" s="185">
        <f t="shared" si="96"/>
        <v>-2.6249999999999998E-5</v>
      </c>
    </row>
    <row r="205" spans="2:17" s="18" customFormat="1" x14ac:dyDescent="0.3">
      <c r="B205" s="152" t="s">
        <v>141</v>
      </c>
      <c r="C205" s="20"/>
      <c r="D205" s="184">
        <f t="shared" si="83"/>
        <v>-2.6249999999999998E-5</v>
      </c>
      <c r="E205" s="184">
        <f t="shared" si="84"/>
        <v>-2.6249999999999998E-5</v>
      </c>
      <c r="F205" s="184">
        <f t="shared" ref="F205" si="104">F160*(1-$F$191)</f>
        <v>-2.6249999999999998E-5</v>
      </c>
      <c r="G205" s="184">
        <f t="shared" si="86"/>
        <v>-2.6249999999999998E-5</v>
      </c>
      <c r="H205" s="184">
        <f t="shared" si="87"/>
        <v>-2.6249999999999998E-5</v>
      </c>
      <c r="I205" s="184">
        <f t="shared" si="88"/>
        <v>-2.6249999999999998E-5</v>
      </c>
      <c r="J205" s="184">
        <f t="shared" si="89"/>
        <v>-2.6249999999999998E-5</v>
      </c>
      <c r="K205" s="184">
        <f t="shared" si="90"/>
        <v>-2.6249999999999998E-5</v>
      </c>
      <c r="L205" s="184">
        <f t="shared" si="91"/>
        <v>-2.6249999999999998E-5</v>
      </c>
      <c r="M205" s="184">
        <f t="shared" si="92"/>
        <v>-2.6249999999999998E-5</v>
      </c>
      <c r="N205" s="184">
        <f t="shared" si="93"/>
        <v>-2.6249999999999998E-5</v>
      </c>
      <c r="O205" s="184">
        <f t="shared" si="94"/>
        <v>-2.6249999999999998E-5</v>
      </c>
      <c r="P205" s="184">
        <f t="shared" si="95"/>
        <v>-2.6249999999999998E-5</v>
      </c>
      <c r="Q205" s="185">
        <f t="shared" si="96"/>
        <v>-2.6249999999999998E-5</v>
      </c>
    </row>
    <row r="206" spans="2:17" s="18" customFormat="1" x14ac:dyDescent="0.3">
      <c r="B206" s="152" t="s">
        <v>142</v>
      </c>
      <c r="C206" s="20"/>
      <c r="D206" s="184">
        <f t="shared" si="83"/>
        <v>-2.6249999999999998E-5</v>
      </c>
      <c r="E206" s="184">
        <f t="shared" si="84"/>
        <v>-2.6249999999999998E-5</v>
      </c>
      <c r="F206" s="184">
        <f t="shared" ref="F206" si="105">F161*(1-$F$191)</f>
        <v>-2.6249999999999998E-5</v>
      </c>
      <c r="G206" s="184">
        <f t="shared" si="86"/>
        <v>-2.6249999999999998E-5</v>
      </c>
      <c r="H206" s="184">
        <f t="shared" si="87"/>
        <v>-2.6249999999999998E-5</v>
      </c>
      <c r="I206" s="184">
        <f t="shared" si="88"/>
        <v>-2.6249999999999998E-5</v>
      </c>
      <c r="J206" s="184">
        <f t="shared" si="89"/>
        <v>-2.6249999999999998E-5</v>
      </c>
      <c r="K206" s="184">
        <f t="shared" si="90"/>
        <v>-2.6249999999999998E-5</v>
      </c>
      <c r="L206" s="184">
        <f t="shared" si="91"/>
        <v>-2.6249999999999998E-5</v>
      </c>
      <c r="M206" s="184">
        <f t="shared" si="92"/>
        <v>-2.6249999999999998E-5</v>
      </c>
      <c r="N206" s="184">
        <f t="shared" si="93"/>
        <v>-2.6249999999999998E-5</v>
      </c>
      <c r="O206" s="184">
        <f t="shared" si="94"/>
        <v>-2.6249999999999998E-5</v>
      </c>
      <c r="P206" s="184">
        <f t="shared" si="95"/>
        <v>-2.6249999999999998E-5</v>
      </c>
      <c r="Q206" s="185">
        <f t="shared" si="96"/>
        <v>-2.6249999999999998E-5</v>
      </c>
    </row>
    <row r="207" spans="2:17" s="18" customFormat="1" x14ac:dyDescent="0.3">
      <c r="B207" s="152" t="s">
        <v>143</v>
      </c>
      <c r="C207" s="20"/>
      <c r="D207" s="184">
        <f t="shared" si="83"/>
        <v>1865.2144458880887</v>
      </c>
      <c r="E207" s="184">
        <f t="shared" si="84"/>
        <v>2011.8874811148196</v>
      </c>
      <c r="F207" s="184">
        <f t="shared" ref="F207" si="106">F162*(1-$F$191)</f>
        <v>2339.6885489123247</v>
      </c>
      <c r="G207" s="184">
        <f t="shared" si="86"/>
        <v>3121.6918748749804</v>
      </c>
      <c r="H207" s="184">
        <f t="shared" si="87"/>
        <v>3874.5625805042491</v>
      </c>
      <c r="I207" s="184">
        <f t="shared" si="88"/>
        <v>4198.1740010396197</v>
      </c>
      <c r="J207" s="184">
        <f t="shared" si="89"/>
        <v>4299.1166210317633</v>
      </c>
      <c r="K207" s="184">
        <f t="shared" si="90"/>
        <v>4518.9250011434051</v>
      </c>
      <c r="L207" s="184">
        <f t="shared" si="91"/>
        <v>4518.8904682982547</v>
      </c>
      <c r="M207" s="184">
        <f t="shared" si="92"/>
        <v>4569.5907276643493</v>
      </c>
      <c r="N207" s="184">
        <f t="shared" si="93"/>
        <v>4628.7475209303675</v>
      </c>
      <c r="O207" s="184">
        <f t="shared" si="94"/>
        <v>4680.0414502959857</v>
      </c>
      <c r="P207" s="184">
        <f t="shared" si="95"/>
        <v>4749.2957185700852</v>
      </c>
      <c r="Q207" s="185">
        <f t="shared" si="96"/>
        <v>4687.7913615125935</v>
      </c>
    </row>
    <row r="208" spans="2:17" s="18" customFormat="1" x14ac:dyDescent="0.3">
      <c r="B208" s="152" t="s">
        <v>144</v>
      </c>
      <c r="C208" s="20"/>
      <c r="D208" s="184">
        <f t="shared" si="83"/>
        <v>285.52796737613937</v>
      </c>
      <c r="E208" s="184">
        <f t="shared" si="84"/>
        <v>386.82049329735344</v>
      </c>
      <c r="F208" s="184">
        <f t="shared" ref="F208" si="107">F163*(1-$F$191)</f>
        <v>525.02060348663417</v>
      </c>
      <c r="G208" s="184">
        <f t="shared" si="86"/>
        <v>512.11397100769852</v>
      </c>
      <c r="H208" s="184">
        <f t="shared" si="87"/>
        <v>565.45345176676051</v>
      </c>
      <c r="I208" s="184">
        <f t="shared" si="88"/>
        <v>607.44063258557014</v>
      </c>
      <c r="J208" s="184">
        <f t="shared" si="89"/>
        <v>675.22195894750541</v>
      </c>
      <c r="K208" s="184">
        <f t="shared" si="90"/>
        <v>677.82340832475904</v>
      </c>
      <c r="L208" s="184">
        <f t="shared" si="91"/>
        <v>673.85458033505392</v>
      </c>
      <c r="M208" s="184">
        <f t="shared" si="92"/>
        <v>648.85558597341674</v>
      </c>
      <c r="N208" s="184">
        <f t="shared" si="93"/>
        <v>679.04561414364173</v>
      </c>
      <c r="O208" s="184">
        <f t="shared" si="94"/>
        <v>696.79537828566515</v>
      </c>
      <c r="P208" s="184">
        <f t="shared" si="95"/>
        <v>707.86070568913806</v>
      </c>
      <c r="Q208" s="185">
        <f t="shared" si="96"/>
        <v>703.8131810776573</v>
      </c>
    </row>
    <row r="209" spans="2:17" s="18" customFormat="1" x14ac:dyDescent="0.3">
      <c r="B209" s="152" t="s">
        <v>145</v>
      </c>
      <c r="C209" s="20"/>
      <c r="D209" s="184">
        <f t="shared" si="83"/>
        <v>-2.6249999999999998E-5</v>
      </c>
      <c r="E209" s="184">
        <f t="shared" si="84"/>
        <v>-2.6249999999999998E-5</v>
      </c>
      <c r="F209" s="184">
        <f t="shared" ref="F209" si="108">F164*(1-$F$191)</f>
        <v>-2.6249999999999998E-5</v>
      </c>
      <c r="G209" s="184">
        <f t="shared" si="86"/>
        <v>-2.6249999999999998E-5</v>
      </c>
      <c r="H209" s="184">
        <f t="shared" si="87"/>
        <v>-2.6249999999999998E-5</v>
      </c>
      <c r="I209" s="184">
        <f t="shared" si="88"/>
        <v>-2.6249999999999998E-5</v>
      </c>
      <c r="J209" s="184">
        <f t="shared" si="89"/>
        <v>-2.6249999999999998E-5</v>
      </c>
      <c r="K209" s="184">
        <f t="shared" si="90"/>
        <v>-2.6249999999999998E-5</v>
      </c>
      <c r="L209" s="184">
        <f t="shared" si="91"/>
        <v>-2.6249999999999998E-5</v>
      </c>
      <c r="M209" s="184">
        <f t="shared" si="92"/>
        <v>-2.6249999999999998E-5</v>
      </c>
      <c r="N209" s="184">
        <f t="shared" si="93"/>
        <v>-2.6249999999999998E-5</v>
      </c>
      <c r="O209" s="184">
        <f t="shared" si="94"/>
        <v>-2.6249999999999998E-5</v>
      </c>
      <c r="P209" s="184">
        <f t="shared" si="95"/>
        <v>-2.6249999999999998E-5</v>
      </c>
      <c r="Q209" s="185">
        <f t="shared" si="96"/>
        <v>-2.6249999999999998E-5</v>
      </c>
    </row>
    <row r="210" spans="2:17" s="18" customFormat="1" x14ac:dyDescent="0.3">
      <c r="B210" s="152" t="s">
        <v>146</v>
      </c>
      <c r="C210" s="20"/>
      <c r="D210" s="184">
        <f t="shared" si="83"/>
        <v>-2.6249999999999998E-5</v>
      </c>
      <c r="E210" s="184">
        <f t="shared" si="84"/>
        <v>-2.6249999999999998E-5</v>
      </c>
      <c r="F210" s="184">
        <f t="shared" ref="F210" si="109">F165*(1-$F$191)</f>
        <v>-2.6249999999999998E-5</v>
      </c>
      <c r="G210" s="184">
        <f t="shared" si="86"/>
        <v>-2.6249999999999998E-5</v>
      </c>
      <c r="H210" s="184">
        <f t="shared" si="87"/>
        <v>-2.6249999999999998E-5</v>
      </c>
      <c r="I210" s="184">
        <f t="shared" si="88"/>
        <v>-2.6249999999999998E-5</v>
      </c>
      <c r="J210" s="184">
        <f t="shared" si="89"/>
        <v>-2.6249999999999998E-5</v>
      </c>
      <c r="K210" s="184">
        <f t="shared" si="90"/>
        <v>-2.6249999999999998E-5</v>
      </c>
      <c r="L210" s="184">
        <f t="shared" si="91"/>
        <v>-2.6249999999999998E-5</v>
      </c>
      <c r="M210" s="184">
        <f t="shared" si="92"/>
        <v>-2.6249999999999998E-5</v>
      </c>
      <c r="N210" s="184">
        <f t="shared" si="93"/>
        <v>-2.6249999999999998E-5</v>
      </c>
      <c r="O210" s="184">
        <f t="shared" si="94"/>
        <v>-2.6249999999999998E-5</v>
      </c>
      <c r="P210" s="184">
        <f t="shared" si="95"/>
        <v>-2.6249999999999998E-5</v>
      </c>
      <c r="Q210" s="185">
        <f t="shared" si="96"/>
        <v>-2.6249999999999998E-5</v>
      </c>
    </row>
    <row r="211" spans="2:17" s="18" customFormat="1" x14ac:dyDescent="0.3">
      <c r="B211" s="152" t="s">
        <v>147</v>
      </c>
      <c r="C211" s="20"/>
      <c r="D211" s="184">
        <f t="shared" si="83"/>
        <v>-2.6249999999999998E-5</v>
      </c>
      <c r="E211" s="184">
        <f t="shared" si="84"/>
        <v>-2.6249999999999998E-5</v>
      </c>
      <c r="F211" s="184">
        <f t="shared" ref="F211" si="110">F166*(1-$F$191)</f>
        <v>-2.6249999999999998E-5</v>
      </c>
      <c r="G211" s="184">
        <f t="shared" si="86"/>
        <v>-2.6249999999999998E-5</v>
      </c>
      <c r="H211" s="184">
        <f t="shared" si="87"/>
        <v>-2.6249999999999998E-5</v>
      </c>
      <c r="I211" s="184">
        <f t="shared" si="88"/>
        <v>-2.6249999999999998E-5</v>
      </c>
      <c r="J211" s="184">
        <f t="shared" si="89"/>
        <v>-2.6249999999999998E-5</v>
      </c>
      <c r="K211" s="184">
        <f t="shared" si="90"/>
        <v>-2.6249999999999998E-5</v>
      </c>
      <c r="L211" s="184">
        <f t="shared" si="91"/>
        <v>-2.6249999999999998E-5</v>
      </c>
      <c r="M211" s="184">
        <f t="shared" si="92"/>
        <v>-2.6249999999999998E-5</v>
      </c>
      <c r="N211" s="184">
        <f t="shared" si="93"/>
        <v>-2.6249999999999998E-5</v>
      </c>
      <c r="O211" s="184">
        <f t="shared" si="94"/>
        <v>-2.6249999999999998E-5</v>
      </c>
      <c r="P211" s="184">
        <f t="shared" si="95"/>
        <v>-2.6249999999999998E-5</v>
      </c>
      <c r="Q211" s="185">
        <f t="shared" si="96"/>
        <v>-2.6249999999999998E-5</v>
      </c>
    </row>
    <row r="212" spans="2:17" s="18" customFormat="1" x14ac:dyDescent="0.3">
      <c r="B212" s="152" t="s">
        <v>148</v>
      </c>
      <c r="C212" s="20"/>
      <c r="D212" s="184">
        <f t="shared" si="83"/>
        <v>527.39030913316401</v>
      </c>
      <c r="E212" s="184">
        <f t="shared" si="84"/>
        <v>550.98982042331477</v>
      </c>
      <c r="F212" s="184">
        <f t="shared" ref="F212" si="111">F167*(1-$F$191)</f>
        <v>549.8612638018717</v>
      </c>
      <c r="G212" s="184">
        <f t="shared" si="86"/>
        <v>494.82177175574589</v>
      </c>
      <c r="H212" s="184">
        <f t="shared" si="87"/>
        <v>524.56032379513476</v>
      </c>
      <c r="I212" s="184">
        <f t="shared" si="88"/>
        <v>561.73762449368644</v>
      </c>
      <c r="J212" s="184">
        <f t="shared" si="89"/>
        <v>573.17801540665789</v>
      </c>
      <c r="K212" s="184">
        <f t="shared" si="90"/>
        <v>623.85352702343243</v>
      </c>
      <c r="L212" s="184">
        <f t="shared" si="91"/>
        <v>648.89530936939138</v>
      </c>
      <c r="M212" s="184">
        <f t="shared" si="92"/>
        <v>658.09182119668208</v>
      </c>
      <c r="N212" s="184">
        <f t="shared" si="93"/>
        <v>692.51001419047452</v>
      </c>
      <c r="O212" s="184">
        <f t="shared" si="94"/>
        <v>710.57842755254899</v>
      </c>
      <c r="P212" s="184">
        <f t="shared" si="95"/>
        <v>727.72683979313194</v>
      </c>
      <c r="Q212" s="185">
        <f t="shared" si="96"/>
        <v>741.92269946612726</v>
      </c>
    </row>
    <row r="213" spans="2:17" s="18" customFormat="1" x14ac:dyDescent="0.3">
      <c r="B213" s="152" t="s">
        <v>149</v>
      </c>
      <c r="C213" s="20"/>
      <c r="D213" s="184">
        <f t="shared" si="83"/>
        <v>316.87050244544224</v>
      </c>
      <c r="E213" s="184">
        <f t="shared" si="84"/>
        <v>335.03080857520683</v>
      </c>
      <c r="F213" s="184">
        <f t="shared" ref="F213" si="112">F168*(1-$F$191)</f>
        <v>353.96857969717252</v>
      </c>
      <c r="G213" s="184">
        <f t="shared" si="86"/>
        <v>309.56374571229469</v>
      </c>
      <c r="H213" s="184">
        <f t="shared" si="87"/>
        <v>328.75334120449315</v>
      </c>
      <c r="I213" s="184">
        <f t="shared" si="88"/>
        <v>378.19177095456649</v>
      </c>
      <c r="J213" s="184">
        <f t="shared" si="89"/>
        <v>416.65752436000088</v>
      </c>
      <c r="K213" s="184">
        <f t="shared" si="90"/>
        <v>442.96399165491715</v>
      </c>
      <c r="L213" s="184">
        <f t="shared" si="91"/>
        <v>456.85314004198318</v>
      </c>
      <c r="M213" s="184">
        <f t="shared" si="92"/>
        <v>465.32820685060949</v>
      </c>
      <c r="N213" s="184">
        <f t="shared" si="93"/>
        <v>480.59129823676028</v>
      </c>
      <c r="O213" s="184">
        <f t="shared" si="94"/>
        <v>517.17714394161703</v>
      </c>
      <c r="P213" s="184">
        <f t="shared" si="95"/>
        <v>612.12400528393289</v>
      </c>
      <c r="Q213" s="185">
        <f t="shared" si="96"/>
        <v>712.61839871312009</v>
      </c>
    </row>
    <row r="214" spans="2:17" s="18" customFormat="1" x14ac:dyDescent="0.3">
      <c r="B214" s="152" t="s">
        <v>150</v>
      </c>
      <c r="C214" s="20"/>
      <c r="D214" s="184">
        <f t="shared" si="83"/>
        <v>-2.6249999999999998E-5</v>
      </c>
      <c r="E214" s="184">
        <f t="shared" si="84"/>
        <v>-2.6249999999999998E-5</v>
      </c>
      <c r="F214" s="184">
        <f t="shared" ref="F214" si="113">F169*(1-$F$191)</f>
        <v>-2.6249999999999998E-5</v>
      </c>
      <c r="G214" s="184">
        <f t="shared" si="86"/>
        <v>-2.6249999999999998E-5</v>
      </c>
      <c r="H214" s="184">
        <f t="shared" si="87"/>
        <v>-2.6249999999999998E-5</v>
      </c>
      <c r="I214" s="184">
        <f t="shared" si="88"/>
        <v>-2.6249999999999998E-5</v>
      </c>
      <c r="J214" s="184">
        <f t="shared" si="89"/>
        <v>-2.6249999999999998E-5</v>
      </c>
      <c r="K214" s="184">
        <f t="shared" si="90"/>
        <v>-2.6249999999999998E-5</v>
      </c>
      <c r="L214" s="184">
        <f t="shared" si="91"/>
        <v>-2.6249999999999998E-5</v>
      </c>
      <c r="M214" s="184">
        <f t="shared" si="92"/>
        <v>-2.6249999999999998E-5</v>
      </c>
      <c r="N214" s="184">
        <f t="shared" si="93"/>
        <v>-2.6249999999999998E-5</v>
      </c>
      <c r="O214" s="184">
        <f t="shared" si="94"/>
        <v>-2.6249999999999998E-5</v>
      </c>
      <c r="P214" s="184">
        <f t="shared" si="95"/>
        <v>-2.6249999999999998E-5</v>
      </c>
      <c r="Q214" s="185">
        <f t="shared" si="96"/>
        <v>-2.6249999999999998E-5</v>
      </c>
    </row>
    <row r="215" spans="2:17" s="18" customFormat="1" x14ac:dyDescent="0.3">
      <c r="B215" s="152" t="s">
        <v>151</v>
      </c>
      <c r="C215" s="20"/>
      <c r="D215" s="184">
        <f t="shared" si="83"/>
        <v>-2.6249999999999998E-5</v>
      </c>
      <c r="E215" s="184">
        <f t="shared" si="84"/>
        <v>-2.6249999999999998E-5</v>
      </c>
      <c r="F215" s="184">
        <f t="shared" ref="F215" si="114">F170*(1-$F$191)</f>
        <v>-2.6249999999999998E-5</v>
      </c>
      <c r="G215" s="184">
        <f t="shared" si="86"/>
        <v>-2.6249999999999998E-5</v>
      </c>
      <c r="H215" s="184">
        <f t="shared" si="87"/>
        <v>-2.6249999999999998E-5</v>
      </c>
      <c r="I215" s="184">
        <f t="shared" si="88"/>
        <v>-2.6249999999999998E-5</v>
      </c>
      <c r="J215" s="184">
        <f t="shared" si="89"/>
        <v>68.949082736120388</v>
      </c>
      <c r="K215" s="184">
        <f t="shared" si="90"/>
        <v>213.9316973011685</v>
      </c>
      <c r="L215" s="184">
        <f t="shared" si="91"/>
        <v>246.2635958367577</v>
      </c>
      <c r="M215" s="184">
        <f t="shared" si="92"/>
        <v>270.98486779837305</v>
      </c>
      <c r="N215" s="184">
        <f t="shared" si="93"/>
        <v>287.44709859982157</v>
      </c>
      <c r="O215" s="184">
        <f t="shared" si="94"/>
        <v>285.50218585786968</v>
      </c>
      <c r="P215" s="184">
        <f t="shared" si="95"/>
        <v>299.52115376651267</v>
      </c>
      <c r="Q215" s="185">
        <f t="shared" si="96"/>
        <v>272.9478047950106</v>
      </c>
    </row>
    <row r="216" spans="2:17" s="18" customFormat="1" x14ac:dyDescent="0.3">
      <c r="B216" s="152" t="s">
        <v>152</v>
      </c>
      <c r="C216" s="20"/>
      <c r="D216" s="184">
        <f t="shared" si="83"/>
        <v>714.67643121086826</v>
      </c>
      <c r="E216" s="184">
        <f t="shared" si="84"/>
        <v>832.05319377348872</v>
      </c>
      <c r="F216" s="184">
        <f t="shared" ref="F216" si="115">F171*(1-$F$191)</f>
        <v>874.97038652221966</v>
      </c>
      <c r="G216" s="184">
        <f t="shared" si="86"/>
        <v>756.75777473330413</v>
      </c>
      <c r="H216" s="184">
        <f t="shared" si="87"/>
        <v>810.25039231815515</v>
      </c>
      <c r="I216" s="184">
        <f t="shared" si="88"/>
        <v>858.76503370816454</v>
      </c>
      <c r="J216" s="184">
        <f t="shared" si="89"/>
        <v>906.09075290435476</v>
      </c>
      <c r="K216" s="184">
        <f t="shared" si="90"/>
        <v>912.36630122959275</v>
      </c>
      <c r="L216" s="184">
        <f t="shared" si="91"/>
        <v>911.71877527553693</v>
      </c>
      <c r="M216" s="184">
        <f t="shared" si="92"/>
        <v>912.7742436573327</v>
      </c>
      <c r="N216" s="184">
        <f t="shared" si="93"/>
        <v>957.54537604105008</v>
      </c>
      <c r="O216" s="184">
        <f t="shared" si="94"/>
        <v>981.71832944728374</v>
      </c>
      <c r="P216" s="184">
        <f t="shared" si="95"/>
        <v>1019.3174038016695</v>
      </c>
      <c r="Q216" s="185">
        <f t="shared" si="96"/>
        <v>1064.7821288921975</v>
      </c>
    </row>
    <row r="217" spans="2:17" s="18" customFormat="1" x14ac:dyDescent="0.3">
      <c r="B217" s="152" t="s">
        <v>153</v>
      </c>
      <c r="C217" s="20"/>
      <c r="D217" s="184">
        <f t="shared" si="83"/>
        <v>-2.6249999999999998E-5</v>
      </c>
      <c r="E217" s="184">
        <f t="shared" si="84"/>
        <v>-2.6249999999999998E-5</v>
      </c>
      <c r="F217" s="184">
        <f t="shared" ref="F217" si="116">F172*(1-$F$191)</f>
        <v>-2.6249999999999998E-5</v>
      </c>
      <c r="G217" s="184">
        <f t="shared" si="86"/>
        <v>-2.6249999999999998E-5</v>
      </c>
      <c r="H217" s="184">
        <f t="shared" si="87"/>
        <v>-2.6249999999999998E-5</v>
      </c>
      <c r="I217" s="184">
        <f t="shared" si="88"/>
        <v>-2.6249999999999998E-5</v>
      </c>
      <c r="J217" s="184">
        <f t="shared" si="89"/>
        <v>-2.6249999999999998E-5</v>
      </c>
      <c r="K217" s="184">
        <f t="shared" si="90"/>
        <v>-2.6249999999999998E-5</v>
      </c>
      <c r="L217" s="184">
        <f t="shared" si="91"/>
        <v>-2.6249999999999998E-5</v>
      </c>
      <c r="M217" s="184">
        <f t="shared" si="92"/>
        <v>-2.6249999999999998E-5</v>
      </c>
      <c r="N217" s="184">
        <f t="shared" si="93"/>
        <v>-2.6249999999999998E-5</v>
      </c>
      <c r="O217" s="184">
        <f t="shared" si="94"/>
        <v>-2.6249999999999998E-5</v>
      </c>
      <c r="P217" s="184">
        <f t="shared" si="95"/>
        <v>-2.6249999999999998E-5</v>
      </c>
      <c r="Q217" s="185">
        <f t="shared" si="96"/>
        <v>-2.6249999999999998E-5</v>
      </c>
    </row>
    <row r="218" spans="2:17" s="18" customFormat="1" x14ac:dyDescent="0.3">
      <c r="B218" s="152" t="s">
        <v>154</v>
      </c>
      <c r="C218" s="20"/>
      <c r="D218" s="184">
        <f t="shared" si="83"/>
        <v>-2.6249999999999998E-5</v>
      </c>
      <c r="E218" s="184">
        <f t="shared" si="84"/>
        <v>-2.6249999999999998E-5</v>
      </c>
      <c r="F218" s="184">
        <f t="shared" ref="F218" si="117">F173*(1-$F$191)</f>
        <v>-2.6249999999999998E-5</v>
      </c>
      <c r="G218" s="184">
        <f t="shared" si="86"/>
        <v>-2.6249999999999998E-5</v>
      </c>
      <c r="H218" s="184">
        <f t="shared" si="87"/>
        <v>-2.6249999999999998E-5</v>
      </c>
      <c r="I218" s="184">
        <f t="shared" si="88"/>
        <v>-2.6249999999999998E-5</v>
      </c>
      <c r="J218" s="184">
        <f t="shared" si="89"/>
        <v>-2.6249999999999998E-5</v>
      </c>
      <c r="K218" s="184">
        <f t="shared" si="90"/>
        <v>-2.6249999999999998E-5</v>
      </c>
      <c r="L218" s="184">
        <f t="shared" si="91"/>
        <v>-2.6249999999999998E-5</v>
      </c>
      <c r="M218" s="184">
        <f t="shared" si="92"/>
        <v>-2.6249999999999998E-5</v>
      </c>
      <c r="N218" s="184">
        <f t="shared" si="93"/>
        <v>-2.6249999999999998E-5</v>
      </c>
      <c r="O218" s="184">
        <f t="shared" si="94"/>
        <v>-2.6249999999999998E-5</v>
      </c>
      <c r="P218" s="184">
        <f t="shared" si="95"/>
        <v>-2.6249999999999998E-5</v>
      </c>
      <c r="Q218" s="185">
        <f t="shared" si="96"/>
        <v>-2.6249999999999998E-5</v>
      </c>
    </row>
    <row r="219" spans="2:17" s="18" customFormat="1" x14ac:dyDescent="0.3">
      <c r="B219" s="152" t="s">
        <v>155</v>
      </c>
      <c r="C219" s="20"/>
      <c r="D219" s="184">
        <f t="shared" si="83"/>
        <v>-2.6249999999999998E-5</v>
      </c>
      <c r="E219" s="184">
        <f t="shared" si="84"/>
        <v>-2.6249999999999998E-5</v>
      </c>
      <c r="F219" s="184">
        <f t="shared" ref="F219" si="118">F174*(1-$F$191)</f>
        <v>-2.6249999999999998E-5</v>
      </c>
      <c r="G219" s="184">
        <f t="shared" si="86"/>
        <v>-2.6249999999999998E-5</v>
      </c>
      <c r="H219" s="184">
        <f t="shared" si="87"/>
        <v>-2.6249999999999998E-5</v>
      </c>
      <c r="I219" s="184">
        <f t="shared" si="88"/>
        <v>-2.6249999999999998E-5</v>
      </c>
      <c r="J219" s="184">
        <f t="shared" si="89"/>
        <v>-2.6249999999999998E-5</v>
      </c>
      <c r="K219" s="184">
        <f t="shared" si="90"/>
        <v>-2.6249999999999998E-5</v>
      </c>
      <c r="L219" s="184">
        <f t="shared" si="91"/>
        <v>-2.6249999999999998E-5</v>
      </c>
      <c r="M219" s="184">
        <f t="shared" si="92"/>
        <v>-2.6249999999999998E-5</v>
      </c>
      <c r="N219" s="184">
        <f t="shared" si="93"/>
        <v>-2.6249999999999998E-5</v>
      </c>
      <c r="O219" s="184">
        <f t="shared" si="94"/>
        <v>-2.6249999999999998E-5</v>
      </c>
      <c r="P219" s="184">
        <f t="shared" si="95"/>
        <v>-2.6249999999999998E-5</v>
      </c>
      <c r="Q219" s="185">
        <f t="shared" si="96"/>
        <v>-2.6249999999999998E-5</v>
      </c>
    </row>
    <row r="220" spans="2:17" s="18" customFormat="1" x14ac:dyDescent="0.3">
      <c r="B220" s="152" t="s">
        <v>156</v>
      </c>
      <c r="C220" s="20"/>
      <c r="D220" s="184">
        <f t="shared" si="83"/>
        <v>-2.6249999999999998E-5</v>
      </c>
      <c r="E220" s="184">
        <f t="shared" si="84"/>
        <v>-2.6249999999999998E-5</v>
      </c>
      <c r="F220" s="184">
        <f t="shared" ref="F220" si="119">F175*(1-$F$191)</f>
        <v>-2.6249999999999998E-5</v>
      </c>
      <c r="G220" s="184">
        <f t="shared" si="86"/>
        <v>-2.6249999999999998E-5</v>
      </c>
      <c r="H220" s="184">
        <f t="shared" si="87"/>
        <v>-2.6249999999999998E-5</v>
      </c>
      <c r="I220" s="184">
        <f t="shared" si="88"/>
        <v>-2.6249999999999998E-5</v>
      </c>
      <c r="J220" s="184">
        <f t="shared" si="89"/>
        <v>-2.6249999999999998E-5</v>
      </c>
      <c r="K220" s="184">
        <f t="shared" si="90"/>
        <v>-2.6249999999999998E-5</v>
      </c>
      <c r="L220" s="184">
        <f t="shared" si="91"/>
        <v>-2.6249999999999998E-5</v>
      </c>
      <c r="M220" s="184">
        <f t="shared" si="92"/>
        <v>-2.6249999999999998E-5</v>
      </c>
      <c r="N220" s="184">
        <f t="shared" si="93"/>
        <v>-2.6249999999999998E-5</v>
      </c>
      <c r="O220" s="184">
        <f t="shared" si="94"/>
        <v>-2.6249999999999998E-5</v>
      </c>
      <c r="P220" s="184">
        <f t="shared" si="95"/>
        <v>-2.6249999999999998E-5</v>
      </c>
      <c r="Q220" s="185">
        <f t="shared" si="96"/>
        <v>-2.6249999999999998E-5</v>
      </c>
    </row>
    <row r="221" spans="2:17" s="18" customFormat="1" x14ac:dyDescent="0.3">
      <c r="B221" s="152" t="s">
        <v>157</v>
      </c>
      <c r="C221" s="20"/>
      <c r="D221" s="184">
        <f t="shared" si="83"/>
        <v>-2.6249999999999998E-5</v>
      </c>
      <c r="E221" s="184">
        <f t="shared" si="84"/>
        <v>-2.6249999999999998E-5</v>
      </c>
      <c r="F221" s="184">
        <f t="shared" ref="F221" si="120">F176*(1-$F$191)</f>
        <v>-2.6249999999999998E-5</v>
      </c>
      <c r="G221" s="184">
        <f t="shared" si="86"/>
        <v>-2.6249999999999998E-5</v>
      </c>
      <c r="H221" s="184">
        <f t="shared" si="87"/>
        <v>-2.6249999999999998E-5</v>
      </c>
      <c r="I221" s="184">
        <f t="shared" si="88"/>
        <v>-2.6249999999999998E-5</v>
      </c>
      <c r="J221" s="184">
        <f t="shared" si="89"/>
        <v>-2.6249999999999998E-5</v>
      </c>
      <c r="K221" s="184">
        <f t="shared" si="90"/>
        <v>-2.6249999999999998E-5</v>
      </c>
      <c r="L221" s="184">
        <f t="shared" si="91"/>
        <v>-2.6249999999999998E-5</v>
      </c>
      <c r="M221" s="184">
        <f t="shared" si="92"/>
        <v>-2.6249999999999998E-5</v>
      </c>
      <c r="N221" s="184">
        <f t="shared" si="93"/>
        <v>61.704543878235725</v>
      </c>
      <c r="O221" s="184">
        <f t="shared" si="94"/>
        <v>296.23751702916127</v>
      </c>
      <c r="P221" s="184">
        <f t="shared" si="95"/>
        <v>525.54165344266744</v>
      </c>
      <c r="Q221" s="185">
        <f t="shared" si="96"/>
        <v>647.71768263901458</v>
      </c>
    </row>
    <row r="222" spans="2:17" s="18" customFormat="1" x14ac:dyDescent="0.3">
      <c r="B222" s="152" t="s">
        <v>158</v>
      </c>
      <c r="C222" s="20"/>
      <c r="D222" s="184">
        <f t="shared" si="83"/>
        <v>-2.6249999999999998E-5</v>
      </c>
      <c r="E222" s="184">
        <f t="shared" si="84"/>
        <v>-2.6249999999999998E-5</v>
      </c>
      <c r="F222" s="184">
        <f t="shared" ref="F222" si="121">F177*(1-$F$191)</f>
        <v>-2.6249999999999998E-5</v>
      </c>
      <c r="G222" s="184">
        <f t="shared" si="86"/>
        <v>-2.6249999999999998E-5</v>
      </c>
      <c r="H222" s="184">
        <f t="shared" si="87"/>
        <v>-2.6249999999999998E-5</v>
      </c>
      <c r="I222" s="184">
        <f t="shared" si="88"/>
        <v>-2.6249999999999998E-5</v>
      </c>
      <c r="J222" s="184">
        <f t="shared" si="89"/>
        <v>-2.6249999999999998E-5</v>
      </c>
      <c r="K222" s="184">
        <f t="shared" si="90"/>
        <v>-2.6249999999999998E-5</v>
      </c>
      <c r="L222" s="184">
        <f t="shared" si="91"/>
        <v>-2.6249999999999998E-5</v>
      </c>
      <c r="M222" s="184">
        <f t="shared" si="92"/>
        <v>-2.6249999999999998E-5</v>
      </c>
      <c r="N222" s="184">
        <f t="shared" si="93"/>
        <v>-2.6249999999999998E-5</v>
      </c>
      <c r="O222" s="184">
        <f t="shared" si="94"/>
        <v>-2.6249999999999998E-5</v>
      </c>
      <c r="P222" s="184">
        <f t="shared" si="95"/>
        <v>-2.6249999999999998E-5</v>
      </c>
      <c r="Q222" s="185">
        <f t="shared" si="96"/>
        <v>-2.6249999999999998E-5</v>
      </c>
    </row>
    <row r="223" spans="2:17" s="18" customFormat="1" x14ac:dyDescent="0.3">
      <c r="B223" s="152" t="s">
        <v>159</v>
      </c>
      <c r="C223" s="20"/>
      <c r="D223" s="184">
        <f t="shared" si="83"/>
        <v>-2.6249999999999998E-5</v>
      </c>
      <c r="E223" s="184">
        <f t="shared" si="84"/>
        <v>-2.6249999999999998E-5</v>
      </c>
      <c r="F223" s="184">
        <f t="shared" ref="F223" si="122">F178*(1-$F$191)</f>
        <v>-2.6249999999999998E-5</v>
      </c>
      <c r="G223" s="184">
        <f t="shared" si="86"/>
        <v>-2.6249999999999998E-5</v>
      </c>
      <c r="H223" s="184">
        <f t="shared" si="87"/>
        <v>-2.6249999999999998E-5</v>
      </c>
      <c r="I223" s="184">
        <f t="shared" si="88"/>
        <v>-2.6249999999999998E-5</v>
      </c>
      <c r="J223" s="184">
        <f t="shared" si="89"/>
        <v>-2.6249999999999998E-5</v>
      </c>
      <c r="K223" s="184">
        <f t="shared" si="90"/>
        <v>163.37299504131249</v>
      </c>
      <c r="L223" s="184">
        <f t="shared" si="91"/>
        <v>365.12439533105976</v>
      </c>
      <c r="M223" s="184">
        <f t="shared" si="92"/>
        <v>352.07767647114338</v>
      </c>
      <c r="N223" s="184">
        <f t="shared" si="93"/>
        <v>446.64973922441101</v>
      </c>
      <c r="O223" s="184">
        <f t="shared" si="94"/>
        <v>473.67759018872863</v>
      </c>
      <c r="P223" s="184">
        <f t="shared" si="95"/>
        <v>418.26631722216263</v>
      </c>
      <c r="Q223" s="185">
        <f t="shared" si="96"/>
        <v>529.6583002284018</v>
      </c>
    </row>
    <row r="224" spans="2:17" s="18" customFormat="1" x14ac:dyDescent="0.3">
      <c r="B224" s="152" t="s">
        <v>160</v>
      </c>
      <c r="C224" s="20"/>
      <c r="D224" s="184">
        <f t="shared" si="83"/>
        <v>-2.6249999999999998E-5</v>
      </c>
      <c r="E224" s="184">
        <f t="shared" si="84"/>
        <v>-2.6249999999999998E-5</v>
      </c>
      <c r="F224" s="184">
        <f t="shared" ref="F224" si="123">F179*(1-$F$191)</f>
        <v>-2.6249999999999998E-5</v>
      </c>
      <c r="G224" s="184">
        <f t="shared" si="86"/>
        <v>-2.6249999999999998E-5</v>
      </c>
      <c r="H224" s="184">
        <f t="shared" si="87"/>
        <v>-2.6249999999999998E-5</v>
      </c>
      <c r="I224" s="184">
        <f t="shared" si="88"/>
        <v>-2.6249999999999998E-5</v>
      </c>
      <c r="J224" s="184">
        <f t="shared" si="89"/>
        <v>-2.6249999999999998E-5</v>
      </c>
      <c r="K224" s="184">
        <f t="shared" si="90"/>
        <v>-2.6249999999999998E-5</v>
      </c>
      <c r="L224" s="184">
        <f t="shared" si="91"/>
        <v>-2.6249999999999998E-5</v>
      </c>
      <c r="M224" s="184">
        <f t="shared" si="92"/>
        <v>-2.6249999999999998E-5</v>
      </c>
      <c r="N224" s="184">
        <f t="shared" si="93"/>
        <v>-2.6249999999999998E-5</v>
      </c>
      <c r="O224" s="184">
        <f t="shared" si="94"/>
        <v>-2.6249999999999998E-5</v>
      </c>
      <c r="P224" s="184">
        <f t="shared" si="95"/>
        <v>-2.6249999999999998E-5</v>
      </c>
      <c r="Q224" s="185">
        <f t="shared" si="96"/>
        <v>-2.6249999999999998E-5</v>
      </c>
    </row>
    <row r="225" spans="2:17" s="18" customFormat="1" x14ac:dyDescent="0.3">
      <c r="B225" s="152" t="s">
        <v>161</v>
      </c>
      <c r="C225" s="20"/>
      <c r="D225" s="184">
        <f t="shared" si="83"/>
        <v>-2.6249999999999998E-5</v>
      </c>
      <c r="E225" s="184">
        <f t="shared" si="84"/>
        <v>-2.6249999999999998E-5</v>
      </c>
      <c r="F225" s="184">
        <f t="shared" ref="F225" si="124">F180*(1-$F$191)</f>
        <v>-2.6249999999999998E-5</v>
      </c>
      <c r="G225" s="184">
        <f t="shared" si="86"/>
        <v>-2.6249999999999998E-5</v>
      </c>
      <c r="H225" s="184">
        <f t="shared" si="87"/>
        <v>-2.6249999999999998E-5</v>
      </c>
      <c r="I225" s="184">
        <f t="shared" si="88"/>
        <v>-2.6249999999999998E-5</v>
      </c>
      <c r="J225" s="184">
        <f t="shared" si="89"/>
        <v>-2.6249999999999998E-5</v>
      </c>
      <c r="K225" s="184">
        <f t="shared" si="90"/>
        <v>-2.6249999999999998E-5</v>
      </c>
      <c r="L225" s="184">
        <f t="shared" si="91"/>
        <v>-2.6249999999999998E-5</v>
      </c>
      <c r="M225" s="184">
        <f t="shared" si="92"/>
        <v>-2.6249999999999998E-5</v>
      </c>
      <c r="N225" s="184">
        <f t="shared" si="93"/>
        <v>-2.6249999999999998E-5</v>
      </c>
      <c r="O225" s="184">
        <f t="shared" si="94"/>
        <v>-2.6249999999999998E-5</v>
      </c>
      <c r="P225" s="184">
        <f t="shared" si="95"/>
        <v>-2.6249999999999998E-5</v>
      </c>
      <c r="Q225" s="185">
        <f t="shared" si="96"/>
        <v>-2.6249999999999998E-5</v>
      </c>
    </row>
    <row r="226" spans="2:17" s="18" customFormat="1" x14ac:dyDescent="0.3">
      <c r="B226" s="152" t="s">
        <v>162</v>
      </c>
      <c r="C226" s="20"/>
      <c r="D226" s="184">
        <f t="shared" si="83"/>
        <v>440.84973921027847</v>
      </c>
      <c r="E226" s="184">
        <f t="shared" si="84"/>
        <v>461.48015885619122</v>
      </c>
      <c r="F226" s="184">
        <f t="shared" ref="F226" si="125">F181*(1-$F$191)</f>
        <v>451.98781785217386</v>
      </c>
      <c r="G226" s="184">
        <f t="shared" si="86"/>
        <v>400.3314607598121</v>
      </c>
      <c r="H226" s="184">
        <f t="shared" si="87"/>
        <v>423.16012073453783</v>
      </c>
      <c r="I226" s="184">
        <f t="shared" si="88"/>
        <v>481.68497252112206</v>
      </c>
      <c r="J226" s="184">
        <f t="shared" si="89"/>
        <v>479.69676502328417</v>
      </c>
      <c r="K226" s="184">
        <f t="shared" si="90"/>
        <v>442.89045758403279</v>
      </c>
      <c r="L226" s="184">
        <f t="shared" si="91"/>
        <v>464.2189105875845</v>
      </c>
      <c r="M226" s="184">
        <f t="shared" si="92"/>
        <v>483.45839002215712</v>
      </c>
      <c r="N226" s="184">
        <f t="shared" si="93"/>
        <v>449.05996168408421</v>
      </c>
      <c r="O226" s="184">
        <f t="shared" si="94"/>
        <v>453.8948292565297</v>
      </c>
      <c r="P226" s="184">
        <f t="shared" si="95"/>
        <v>482.44350025693052</v>
      </c>
      <c r="Q226" s="185">
        <f t="shared" si="96"/>
        <v>490.65952564798329</v>
      </c>
    </row>
    <row r="227" spans="2:17" s="18" customFormat="1" x14ac:dyDescent="0.3">
      <c r="B227" s="152" t="s">
        <v>182</v>
      </c>
      <c r="C227" s="20"/>
      <c r="D227" s="184">
        <f t="shared" si="83"/>
        <v>-2.6249999999999998E-5</v>
      </c>
      <c r="E227" s="184">
        <f t="shared" si="84"/>
        <v>-2.6249999999999998E-5</v>
      </c>
      <c r="F227" s="184">
        <f t="shared" ref="F227" si="126">F182*(1-$F$191)</f>
        <v>-2.6249999999999998E-5</v>
      </c>
      <c r="G227" s="184">
        <f t="shared" si="86"/>
        <v>-2.6249999999999998E-5</v>
      </c>
      <c r="H227" s="184">
        <f t="shared" si="87"/>
        <v>-2.6249999999999998E-5</v>
      </c>
      <c r="I227" s="184">
        <f t="shared" si="88"/>
        <v>-2.6249999999999998E-5</v>
      </c>
      <c r="J227" s="184">
        <f t="shared" si="89"/>
        <v>-2.6249999999999998E-5</v>
      </c>
      <c r="K227" s="184">
        <f t="shared" si="90"/>
        <v>-2.6249999999999998E-5</v>
      </c>
      <c r="L227" s="184">
        <f t="shared" si="91"/>
        <v>-2.6249999999999998E-5</v>
      </c>
      <c r="M227" s="184">
        <f t="shared" si="92"/>
        <v>-2.6249999999999998E-5</v>
      </c>
      <c r="N227" s="184">
        <f t="shared" si="93"/>
        <v>-2.6249999999999998E-5</v>
      </c>
      <c r="O227" s="184">
        <f t="shared" si="94"/>
        <v>-2.6249999999999998E-5</v>
      </c>
      <c r="P227" s="184">
        <f t="shared" si="95"/>
        <v>-2.6249999999999998E-5</v>
      </c>
      <c r="Q227" s="185">
        <f t="shared" si="96"/>
        <v>-2.6249999999999998E-5</v>
      </c>
    </row>
    <row r="228" spans="2:17" s="18" customFormat="1" x14ac:dyDescent="0.3">
      <c r="B228" s="152" t="s">
        <v>163</v>
      </c>
      <c r="C228" s="20"/>
      <c r="D228" s="184">
        <f t="shared" si="83"/>
        <v>-2.6249999999999998E-5</v>
      </c>
      <c r="E228" s="184">
        <f t="shared" si="84"/>
        <v>-2.6249999999999998E-5</v>
      </c>
      <c r="F228" s="184">
        <f t="shared" ref="F228" si="127">F183*(1-$F$191)</f>
        <v>-2.6249999999999998E-5</v>
      </c>
      <c r="G228" s="184">
        <f t="shared" si="86"/>
        <v>-2.6249999999999998E-5</v>
      </c>
      <c r="H228" s="184">
        <f t="shared" si="87"/>
        <v>-2.6249999999999998E-5</v>
      </c>
      <c r="I228" s="184">
        <f t="shared" si="88"/>
        <v>-2.6249999999999998E-5</v>
      </c>
      <c r="J228" s="184">
        <f t="shared" si="89"/>
        <v>-2.6249999999999998E-5</v>
      </c>
      <c r="K228" s="184">
        <f t="shared" si="90"/>
        <v>-2.6249999999999998E-5</v>
      </c>
      <c r="L228" s="184">
        <f t="shared" si="91"/>
        <v>-2.6249999999999998E-5</v>
      </c>
      <c r="M228" s="184">
        <f t="shared" si="92"/>
        <v>-2.6249999999999998E-5</v>
      </c>
      <c r="N228" s="184">
        <f t="shared" si="93"/>
        <v>-2.6249999999999998E-5</v>
      </c>
      <c r="O228" s="184">
        <f t="shared" si="94"/>
        <v>-2.6249999999999998E-5</v>
      </c>
      <c r="P228" s="184">
        <f t="shared" si="95"/>
        <v>-2.6249999999999998E-5</v>
      </c>
      <c r="Q228" s="185">
        <f t="shared" si="96"/>
        <v>-2.6249999999999998E-5</v>
      </c>
    </row>
    <row r="229" spans="2:17" s="18" customFormat="1" x14ac:dyDescent="0.3">
      <c r="B229" s="152" t="s">
        <v>164</v>
      </c>
      <c r="C229" s="20"/>
      <c r="D229" s="184">
        <f t="shared" si="83"/>
        <v>332.71784304787877</v>
      </c>
      <c r="E229" s="184">
        <f t="shared" si="84"/>
        <v>384.10301083034472</v>
      </c>
      <c r="F229" s="184">
        <f t="shared" ref="F229" si="128">F184*(1-$F$191)</f>
        <v>362.06247901023835</v>
      </c>
      <c r="G229" s="184">
        <f t="shared" si="86"/>
        <v>332.60063206620333</v>
      </c>
      <c r="H229" s="184">
        <f t="shared" si="87"/>
        <v>344.48562662801697</v>
      </c>
      <c r="I229" s="184">
        <f t="shared" si="88"/>
        <v>386.83805486417612</v>
      </c>
      <c r="J229" s="184">
        <f t="shared" si="89"/>
        <v>375.92882288249012</v>
      </c>
      <c r="K229" s="184">
        <f t="shared" si="90"/>
        <v>377.25229584824945</v>
      </c>
      <c r="L229" s="184">
        <f t="shared" si="91"/>
        <v>317.57687178296635</v>
      </c>
      <c r="M229" s="184">
        <f t="shared" si="92"/>
        <v>362.32017385225089</v>
      </c>
      <c r="N229" s="184">
        <f t="shared" si="93"/>
        <v>396.93156561338367</v>
      </c>
      <c r="O229" s="184">
        <f t="shared" si="94"/>
        <v>409.45897683247358</v>
      </c>
      <c r="P229" s="184">
        <f t="shared" si="95"/>
        <v>417.81880763772608</v>
      </c>
      <c r="Q229" s="185">
        <f t="shared" si="96"/>
        <v>440.12498696238629</v>
      </c>
    </row>
    <row r="230" spans="2:17" s="18" customFormat="1" x14ac:dyDescent="0.3">
      <c r="B230" s="152" t="s">
        <v>165</v>
      </c>
      <c r="C230" s="20"/>
      <c r="D230" s="184">
        <f t="shared" si="83"/>
        <v>-2.6249999999999998E-5</v>
      </c>
      <c r="E230" s="184">
        <f t="shared" si="84"/>
        <v>-2.6249999999999998E-5</v>
      </c>
      <c r="F230" s="184">
        <f t="shared" ref="F230" si="129">F185*(1-$F$191)</f>
        <v>-2.6249999999999998E-5</v>
      </c>
      <c r="G230" s="184">
        <f t="shared" si="86"/>
        <v>-2.6249999999999998E-5</v>
      </c>
      <c r="H230" s="184">
        <f t="shared" si="87"/>
        <v>-2.6249999999999998E-5</v>
      </c>
      <c r="I230" s="184">
        <f t="shared" si="88"/>
        <v>-2.6249999999999998E-5</v>
      </c>
      <c r="J230" s="184">
        <f t="shared" si="89"/>
        <v>-2.6249999999999998E-5</v>
      </c>
      <c r="K230" s="184">
        <f t="shared" si="90"/>
        <v>-2.6249999999999998E-5</v>
      </c>
      <c r="L230" s="184">
        <f t="shared" si="91"/>
        <v>-2.6249999999999998E-5</v>
      </c>
      <c r="M230" s="184">
        <f t="shared" si="92"/>
        <v>-2.6249999999999998E-5</v>
      </c>
      <c r="N230" s="184">
        <f t="shared" si="93"/>
        <v>-2.6249999999999998E-5</v>
      </c>
      <c r="O230" s="184">
        <f t="shared" si="94"/>
        <v>-2.6249999999999998E-5</v>
      </c>
      <c r="P230" s="184">
        <f t="shared" si="95"/>
        <v>-2.6249999999999998E-5</v>
      </c>
      <c r="Q230" s="185">
        <f t="shared" si="96"/>
        <v>-2.6249999999999998E-5</v>
      </c>
    </row>
    <row r="231" spans="2:17" s="18" customFormat="1" x14ac:dyDescent="0.3">
      <c r="B231" s="152" t="s">
        <v>166</v>
      </c>
      <c r="C231" s="20"/>
      <c r="D231" s="184">
        <f t="shared" si="83"/>
        <v>241.6308009210571</v>
      </c>
      <c r="E231" s="184">
        <f t="shared" si="84"/>
        <v>255.50686876059197</v>
      </c>
      <c r="F231" s="184">
        <f t="shared" ref="F231" si="130">F186*(1-$F$191)</f>
        <v>252.17570011533243</v>
      </c>
      <c r="G231" s="184">
        <f t="shared" si="86"/>
        <v>234.42721004755873</v>
      </c>
      <c r="H231" s="184">
        <f t="shared" si="87"/>
        <v>241.68520453271171</v>
      </c>
      <c r="I231" s="184">
        <f t="shared" si="88"/>
        <v>293.20703967790291</v>
      </c>
      <c r="J231" s="184">
        <f t="shared" si="89"/>
        <v>349.05064943739268</v>
      </c>
      <c r="K231" s="184">
        <f t="shared" si="90"/>
        <v>340.12211045972992</v>
      </c>
      <c r="L231" s="184">
        <f t="shared" si="91"/>
        <v>349.63105099288202</v>
      </c>
      <c r="M231" s="184">
        <f t="shared" si="92"/>
        <v>347.69608601968361</v>
      </c>
      <c r="N231" s="184">
        <f t="shared" si="93"/>
        <v>350.36212743033957</v>
      </c>
      <c r="O231" s="184">
        <f t="shared" si="94"/>
        <v>345.5714205180347</v>
      </c>
      <c r="P231" s="184">
        <f t="shared" si="95"/>
        <v>346.61962068151496</v>
      </c>
      <c r="Q231" s="185">
        <f t="shared" si="96"/>
        <v>361.12466026458338</v>
      </c>
    </row>
    <row r="232" spans="2:17" s="18" customFormat="1" x14ac:dyDescent="0.3">
      <c r="B232" s="162" t="s">
        <v>173</v>
      </c>
      <c r="C232" s="156" t="s">
        <v>167</v>
      </c>
      <c r="D232" s="598">
        <f t="shared" ref="D232:L232" si="131">SUM(D196:D231)</f>
        <v>5568.6253050000023</v>
      </c>
      <c r="E232" s="598">
        <f t="shared" si="131"/>
        <v>6123.2615550000028</v>
      </c>
      <c r="F232" s="598">
        <f t="shared" si="131"/>
        <v>6634.6915050000043</v>
      </c>
      <c r="G232" s="598">
        <f t="shared" si="131"/>
        <v>6999.7806562500036</v>
      </c>
      <c r="H232" s="598">
        <f t="shared" si="131"/>
        <v>8014.90903875</v>
      </c>
      <c r="I232" s="598">
        <f t="shared" si="131"/>
        <v>8689.0341824648549</v>
      </c>
      <c r="J232" s="598">
        <f t="shared" si="131"/>
        <v>9087.3831772467838</v>
      </c>
      <c r="K232" s="598">
        <f t="shared" si="131"/>
        <v>9646.3881182431651</v>
      </c>
      <c r="L232" s="598">
        <f t="shared" si="131"/>
        <v>9886.0123565320591</v>
      </c>
      <c r="M232" s="598">
        <f t="shared" ref="M232:Q232" si="132">SUM(M196:M231)</f>
        <v>9939.8567532895377</v>
      </c>
      <c r="N232" s="598">
        <f t="shared" si="132"/>
        <v>10312.592805000004</v>
      </c>
      <c r="O232" s="598">
        <f t="shared" si="132"/>
        <v>10827.122805000001</v>
      </c>
      <c r="P232" s="598">
        <f t="shared" si="132"/>
        <v>11321.796555000001</v>
      </c>
      <c r="Q232" s="599">
        <f t="shared" si="132"/>
        <v>11715.265305000004</v>
      </c>
    </row>
    <row r="233" spans="2:17" s="60" customFormat="1" x14ac:dyDescent="0.3">
      <c r="F233" s="74"/>
      <c r="G233" s="74"/>
      <c r="H233" s="74"/>
      <c r="I233" s="74"/>
      <c r="J233" s="74"/>
      <c r="K233" s="74"/>
      <c r="L233" s="74"/>
      <c r="M233" s="74"/>
      <c r="N233" s="74"/>
      <c r="O233" s="75"/>
    </row>
    <row r="234" spans="2:17" x14ac:dyDescent="0.3">
      <c r="B234" s="34"/>
      <c r="C234" s="34"/>
      <c r="D234" s="34"/>
      <c r="E234" s="34"/>
      <c r="F234" s="34"/>
      <c r="G234" s="34"/>
      <c r="H234" s="34"/>
      <c r="I234" s="34"/>
      <c r="J234" s="34"/>
      <c r="K234" s="34"/>
      <c r="L234" s="34"/>
      <c r="M234" s="34"/>
      <c r="N234" s="34"/>
      <c r="O234" s="11"/>
    </row>
    <row r="235" spans="2:17" s="18" customFormat="1" x14ac:dyDescent="0.3">
      <c r="B235" s="15" t="s">
        <v>102</v>
      </c>
      <c r="C235" s="16" t="s">
        <v>86</v>
      </c>
      <c r="D235" s="16">
        <v>2005</v>
      </c>
      <c r="E235" s="16">
        <v>2006</v>
      </c>
      <c r="F235" s="16">
        <v>2007</v>
      </c>
      <c r="G235" s="16">
        <v>2008</v>
      </c>
      <c r="H235" s="16">
        <v>2009</v>
      </c>
      <c r="I235" s="16">
        <v>2010</v>
      </c>
      <c r="J235" s="16">
        <v>2011</v>
      </c>
      <c r="K235" s="16">
        <v>2012</v>
      </c>
      <c r="L235" s="16">
        <v>2013</v>
      </c>
      <c r="M235" s="16">
        <v>2014</v>
      </c>
      <c r="N235" s="16">
        <v>2015</v>
      </c>
      <c r="O235" s="16">
        <v>2016</v>
      </c>
      <c r="P235" s="16">
        <v>2017</v>
      </c>
      <c r="Q235" s="17">
        <v>2018</v>
      </c>
    </row>
    <row r="236" spans="2:17" s="67" customFormat="1" x14ac:dyDescent="0.3">
      <c r="B236" s="154" t="s">
        <v>174</v>
      </c>
      <c r="C236" s="27"/>
      <c r="D236" s="171"/>
      <c r="E236" s="171"/>
      <c r="F236" s="171"/>
      <c r="G236" s="171"/>
      <c r="H236" s="171"/>
      <c r="I236" s="171"/>
      <c r="J236" s="171"/>
      <c r="K236" s="172"/>
      <c r="L236" s="377"/>
      <c r="M236" s="377"/>
      <c r="N236" s="171"/>
      <c r="O236" s="199"/>
      <c r="Q236" s="420"/>
    </row>
    <row r="237" spans="2:17" s="18" customFormat="1" x14ac:dyDescent="0.3">
      <c r="B237" s="152" t="s">
        <v>132</v>
      </c>
      <c r="C237" s="20"/>
      <c r="D237" s="184">
        <f t="shared" ref="D237:L237" si="133">D196*21</f>
        <v>-5.5124999999999998E-4</v>
      </c>
      <c r="E237" s="184">
        <f t="shared" si="133"/>
        <v>-5.5124999999999998E-4</v>
      </c>
      <c r="F237" s="184">
        <f t="shared" si="133"/>
        <v>-5.5124999999999998E-4</v>
      </c>
      <c r="G237" s="184">
        <f t="shared" si="133"/>
        <v>-5.5124999999999998E-4</v>
      </c>
      <c r="H237" s="184">
        <f t="shared" si="133"/>
        <v>-5.5124999999999998E-4</v>
      </c>
      <c r="I237" s="184">
        <f t="shared" si="133"/>
        <v>-5.5124999999999998E-4</v>
      </c>
      <c r="J237" s="184">
        <f t="shared" si="133"/>
        <v>-5.5124999999999998E-4</v>
      </c>
      <c r="K237" s="184">
        <f t="shared" si="133"/>
        <v>-5.5124999999999998E-4</v>
      </c>
      <c r="L237" s="184">
        <f t="shared" si="133"/>
        <v>-5.5124999999999998E-4</v>
      </c>
      <c r="M237" s="184">
        <f t="shared" ref="M237:Q237" si="134">M196*21</f>
        <v>-5.5124999999999998E-4</v>
      </c>
      <c r="N237" s="184">
        <f t="shared" si="134"/>
        <v>-5.5124999999999998E-4</v>
      </c>
      <c r="O237" s="184">
        <f t="shared" si="134"/>
        <v>-5.5124999999999998E-4</v>
      </c>
      <c r="P237" s="184">
        <f t="shared" si="134"/>
        <v>-5.5124999999999998E-4</v>
      </c>
      <c r="Q237" s="185">
        <f t="shared" si="134"/>
        <v>-5.5124999999999998E-4</v>
      </c>
    </row>
    <row r="238" spans="2:17" s="18" customFormat="1" x14ac:dyDescent="0.3">
      <c r="B238" s="152" t="s">
        <v>133</v>
      </c>
      <c r="C238" s="20"/>
      <c r="D238" s="184">
        <f t="shared" ref="D238:L238" si="135">D197*21</f>
        <v>7152.9417871044898</v>
      </c>
      <c r="E238" s="184">
        <f t="shared" si="135"/>
        <v>8313.5284296372265</v>
      </c>
      <c r="F238" s="184">
        <f t="shared" si="135"/>
        <v>8697.6821251348792</v>
      </c>
      <c r="G238" s="184">
        <f t="shared" si="135"/>
        <v>7697.4616535888581</v>
      </c>
      <c r="H238" s="184">
        <f t="shared" si="135"/>
        <v>7891.5343448538206</v>
      </c>
      <c r="I238" s="184">
        <f t="shared" si="135"/>
        <v>7842.6658871908494</v>
      </c>
      <c r="J238" s="184">
        <f t="shared" si="135"/>
        <v>8142.6274396256722</v>
      </c>
      <c r="K238" s="184">
        <f t="shared" si="135"/>
        <v>7710.8247557523073</v>
      </c>
      <c r="L238" s="184">
        <f t="shared" si="135"/>
        <v>7398.8276513123292</v>
      </c>
      <c r="M238" s="184">
        <f t="shared" ref="M238:Q238" si="136">M197*21</f>
        <v>8105.6216868001338</v>
      </c>
      <c r="N238" s="184">
        <f t="shared" si="136"/>
        <v>8711.8534722702298</v>
      </c>
      <c r="O238" s="184">
        <f t="shared" si="136"/>
        <v>8811.9857576509767</v>
      </c>
      <c r="P238" s="184">
        <f t="shared" si="136"/>
        <v>9151.277497875295</v>
      </c>
      <c r="Q238" s="185">
        <f t="shared" si="136"/>
        <v>9429.632014973522</v>
      </c>
    </row>
    <row r="239" spans="2:17" s="18" customFormat="1" x14ac:dyDescent="0.3">
      <c r="B239" s="152" t="s">
        <v>134</v>
      </c>
      <c r="C239" s="20"/>
      <c r="D239" s="184">
        <f t="shared" ref="D239:L239" si="137">D198*21</f>
        <v>-5.5124999999999998E-4</v>
      </c>
      <c r="E239" s="184">
        <f t="shared" si="137"/>
        <v>-5.5124999999999998E-4</v>
      </c>
      <c r="F239" s="184">
        <f t="shared" si="137"/>
        <v>-5.5124999999999998E-4</v>
      </c>
      <c r="G239" s="184">
        <f t="shared" si="137"/>
        <v>-5.5124999999999998E-4</v>
      </c>
      <c r="H239" s="184">
        <f t="shared" si="137"/>
        <v>-5.5124999999999998E-4</v>
      </c>
      <c r="I239" s="184">
        <f t="shared" si="137"/>
        <v>-5.5124999999999998E-4</v>
      </c>
      <c r="J239" s="184">
        <f t="shared" si="137"/>
        <v>-5.5124999999999998E-4</v>
      </c>
      <c r="K239" s="184">
        <f t="shared" si="137"/>
        <v>-5.5124999999999998E-4</v>
      </c>
      <c r="L239" s="184">
        <f t="shared" si="137"/>
        <v>-5.5124999999999998E-4</v>
      </c>
      <c r="M239" s="184">
        <f t="shared" ref="M239:Q239" si="138">M198*21</f>
        <v>-5.5124999999999998E-4</v>
      </c>
      <c r="N239" s="184">
        <f t="shared" si="138"/>
        <v>-5.5124999999999998E-4</v>
      </c>
      <c r="O239" s="184">
        <f t="shared" si="138"/>
        <v>-5.5124999999999998E-4</v>
      </c>
      <c r="P239" s="184">
        <f t="shared" si="138"/>
        <v>-5.5124999999999998E-4</v>
      </c>
      <c r="Q239" s="185">
        <f t="shared" si="138"/>
        <v>-5.5124999999999998E-4</v>
      </c>
    </row>
    <row r="240" spans="2:17" s="18" customFormat="1" x14ac:dyDescent="0.3">
      <c r="B240" s="152" t="s">
        <v>135</v>
      </c>
      <c r="C240" s="20"/>
      <c r="D240" s="184">
        <f t="shared" ref="D240:L240" si="139">D199*21</f>
        <v>5534.1393247052629</v>
      </c>
      <c r="E240" s="184">
        <f t="shared" si="139"/>
        <v>5579.7003153497353</v>
      </c>
      <c r="F240" s="184">
        <f t="shared" si="139"/>
        <v>5571.7685598435901</v>
      </c>
      <c r="G240" s="184">
        <f t="shared" si="139"/>
        <v>5045.7795737866045</v>
      </c>
      <c r="H240" s="184">
        <f t="shared" si="139"/>
        <v>5655.9289942843761</v>
      </c>
      <c r="I240" s="184">
        <f t="shared" si="139"/>
        <v>5744.2413555474159</v>
      </c>
      <c r="J240" s="184">
        <f t="shared" si="139"/>
        <v>6154.7369323847488</v>
      </c>
      <c r="K240" s="184">
        <f t="shared" si="139"/>
        <v>6090.5800897954341</v>
      </c>
      <c r="L240" s="184">
        <f t="shared" si="139"/>
        <v>6156.0083917776055</v>
      </c>
      <c r="M240" s="184">
        <f t="shared" ref="M240:Q240" si="140">M199*21</f>
        <v>4393.1423057776356</v>
      </c>
      <c r="N240" s="184">
        <f t="shared" si="140"/>
        <v>3734.5192825710528</v>
      </c>
      <c r="O240" s="184">
        <f t="shared" si="140"/>
        <v>5547.5816906018144</v>
      </c>
      <c r="P240" s="184">
        <f t="shared" si="140"/>
        <v>6476.3118436296363</v>
      </c>
      <c r="Q240" s="185">
        <f t="shared" si="140"/>
        <v>6671.4815140860092</v>
      </c>
    </row>
    <row r="241" spans="2:17" s="18" customFormat="1" x14ac:dyDescent="0.3">
      <c r="B241" s="152" t="s">
        <v>136</v>
      </c>
      <c r="C241" s="20"/>
      <c r="D241" s="184">
        <f t="shared" ref="D241:L241" si="141">D200*21</f>
        <v>5031.6252505489883</v>
      </c>
      <c r="E241" s="184">
        <f t="shared" si="141"/>
        <v>5119.9691430054963</v>
      </c>
      <c r="F241" s="184">
        <f t="shared" si="141"/>
        <v>5154.6417339142163</v>
      </c>
      <c r="G241" s="184">
        <f t="shared" si="141"/>
        <v>4843.6890750149578</v>
      </c>
      <c r="H241" s="184">
        <f t="shared" si="141"/>
        <v>5394.5083846965153</v>
      </c>
      <c r="I241" s="184">
        <f t="shared" si="141"/>
        <v>5796.0026435326099</v>
      </c>
      <c r="J241" s="184">
        <f t="shared" si="141"/>
        <v>5516.0015328509962</v>
      </c>
      <c r="K241" s="184">
        <f t="shared" si="141"/>
        <v>5789.2208184860638</v>
      </c>
      <c r="L241" s="184">
        <f t="shared" si="141"/>
        <v>6037.8670679523284</v>
      </c>
      <c r="M241" s="184">
        <f t="shared" ref="M241:Q241" si="142">M200*21</f>
        <v>5743.507135626518</v>
      </c>
      <c r="N241" s="184">
        <f t="shared" si="142"/>
        <v>6075.5962182347548</v>
      </c>
      <c r="O241" s="184">
        <f t="shared" si="142"/>
        <v>6146.3053509233287</v>
      </c>
      <c r="P241" s="184">
        <f t="shared" si="142"/>
        <v>5692.9001919401508</v>
      </c>
      <c r="Q241" s="185">
        <f t="shared" si="142"/>
        <v>6203.0946692598582</v>
      </c>
    </row>
    <row r="242" spans="2:17" s="18" customFormat="1" x14ac:dyDescent="0.3">
      <c r="B242" s="152" t="s">
        <v>137</v>
      </c>
      <c r="C242" s="20"/>
      <c r="D242" s="184">
        <f t="shared" ref="D242:L242" si="143">D201*21</f>
        <v>-5.5124999999999998E-4</v>
      </c>
      <c r="E242" s="184">
        <f t="shared" si="143"/>
        <v>-5.5124999999999998E-4</v>
      </c>
      <c r="F242" s="184">
        <f t="shared" si="143"/>
        <v>-5.5124999999999998E-4</v>
      </c>
      <c r="G242" s="184">
        <f t="shared" si="143"/>
        <v>-5.5124999999999998E-4</v>
      </c>
      <c r="H242" s="184">
        <f t="shared" si="143"/>
        <v>-5.5124999999999998E-4</v>
      </c>
      <c r="I242" s="184">
        <f t="shared" si="143"/>
        <v>-5.5124999999999998E-4</v>
      </c>
      <c r="J242" s="184">
        <f t="shared" si="143"/>
        <v>-5.5124999999999998E-4</v>
      </c>
      <c r="K242" s="184">
        <f t="shared" si="143"/>
        <v>-5.5124999999999998E-4</v>
      </c>
      <c r="L242" s="184">
        <f t="shared" si="143"/>
        <v>-5.5124999999999998E-4</v>
      </c>
      <c r="M242" s="184">
        <f t="shared" ref="M242:Q242" si="144">M201*21</f>
        <v>-5.5124999999999998E-4</v>
      </c>
      <c r="N242" s="184">
        <f t="shared" si="144"/>
        <v>-5.5124999999999998E-4</v>
      </c>
      <c r="O242" s="184">
        <f t="shared" si="144"/>
        <v>-5.5124999999999998E-4</v>
      </c>
      <c r="P242" s="184">
        <f t="shared" si="144"/>
        <v>-5.5124999999999998E-4</v>
      </c>
      <c r="Q242" s="185">
        <f t="shared" si="144"/>
        <v>-5.5124999999999998E-4</v>
      </c>
    </row>
    <row r="243" spans="2:17" s="18" customFormat="1" x14ac:dyDescent="0.3">
      <c r="B243" s="152" t="s">
        <v>138</v>
      </c>
      <c r="C243" s="20"/>
      <c r="D243" s="184">
        <f t="shared" ref="D243:L243" si="145">D202*21</f>
        <v>-5.5124999999999998E-4</v>
      </c>
      <c r="E243" s="184">
        <f t="shared" si="145"/>
        <v>-5.5124999999999998E-4</v>
      </c>
      <c r="F243" s="184">
        <f t="shared" si="145"/>
        <v>-5.5124999999999998E-4</v>
      </c>
      <c r="G243" s="184">
        <f t="shared" si="145"/>
        <v>-5.5124999999999998E-4</v>
      </c>
      <c r="H243" s="184">
        <f t="shared" si="145"/>
        <v>-5.5124999999999998E-4</v>
      </c>
      <c r="I243" s="184">
        <f t="shared" si="145"/>
        <v>-5.5124999999999998E-4</v>
      </c>
      <c r="J243" s="184">
        <f t="shared" si="145"/>
        <v>-5.5124999999999998E-4</v>
      </c>
      <c r="K243" s="184">
        <f t="shared" si="145"/>
        <v>-5.5124999999999998E-4</v>
      </c>
      <c r="L243" s="184">
        <f t="shared" si="145"/>
        <v>-5.5124999999999998E-4</v>
      </c>
      <c r="M243" s="184">
        <f t="shared" ref="M243:Q243" si="146">M202*21</f>
        <v>-5.5124999999999998E-4</v>
      </c>
      <c r="N243" s="184">
        <f t="shared" si="146"/>
        <v>-5.5124999999999998E-4</v>
      </c>
      <c r="O243" s="184">
        <f t="shared" si="146"/>
        <v>-5.5124999999999998E-4</v>
      </c>
      <c r="P243" s="184">
        <f t="shared" si="146"/>
        <v>-5.5124999999999998E-4</v>
      </c>
      <c r="Q243" s="185">
        <f t="shared" si="146"/>
        <v>-5.5124999999999998E-4</v>
      </c>
    </row>
    <row r="244" spans="2:17" s="18" customFormat="1" x14ac:dyDescent="0.3">
      <c r="B244" s="152" t="s">
        <v>139</v>
      </c>
      <c r="C244" s="20"/>
      <c r="D244" s="184">
        <f t="shared" ref="D244:L244" si="147">D203*21</f>
        <v>-5.5124999999999998E-4</v>
      </c>
      <c r="E244" s="184">
        <f t="shared" si="147"/>
        <v>-5.5124999999999998E-4</v>
      </c>
      <c r="F244" s="184">
        <f t="shared" si="147"/>
        <v>-5.5124999999999998E-4</v>
      </c>
      <c r="G244" s="184">
        <f t="shared" si="147"/>
        <v>-5.5124999999999998E-4</v>
      </c>
      <c r="H244" s="184">
        <f t="shared" si="147"/>
        <v>-5.5124999999999998E-4</v>
      </c>
      <c r="I244" s="184">
        <f t="shared" si="147"/>
        <v>-5.5124999999999998E-4</v>
      </c>
      <c r="J244" s="184">
        <f t="shared" si="147"/>
        <v>-5.5124999999999998E-4</v>
      </c>
      <c r="K244" s="184">
        <f t="shared" si="147"/>
        <v>-5.5124999999999998E-4</v>
      </c>
      <c r="L244" s="184">
        <f t="shared" si="147"/>
        <v>-5.5124999999999998E-4</v>
      </c>
      <c r="M244" s="184">
        <f t="shared" ref="M244:Q244" si="148">M203*21</f>
        <v>-5.5124999999999998E-4</v>
      </c>
      <c r="N244" s="184">
        <f t="shared" si="148"/>
        <v>-5.5124999999999998E-4</v>
      </c>
      <c r="O244" s="184">
        <f t="shared" si="148"/>
        <v>-5.5124999999999998E-4</v>
      </c>
      <c r="P244" s="184">
        <f t="shared" si="148"/>
        <v>-5.5124999999999998E-4</v>
      </c>
      <c r="Q244" s="185">
        <f t="shared" si="148"/>
        <v>-5.5124999999999998E-4</v>
      </c>
    </row>
    <row r="245" spans="2:17" s="18" customFormat="1" x14ac:dyDescent="0.3">
      <c r="B245" s="152" t="s">
        <v>140</v>
      </c>
      <c r="C245" s="20"/>
      <c r="D245" s="184">
        <f t="shared" ref="D245:L245" si="149">D204*21</f>
        <v>-5.5124999999999998E-4</v>
      </c>
      <c r="E245" s="184">
        <f t="shared" si="149"/>
        <v>-5.5124999999999998E-4</v>
      </c>
      <c r="F245" s="184">
        <f t="shared" si="149"/>
        <v>-5.5124999999999998E-4</v>
      </c>
      <c r="G245" s="184">
        <f t="shared" si="149"/>
        <v>-5.5124999999999998E-4</v>
      </c>
      <c r="H245" s="184">
        <f t="shared" si="149"/>
        <v>-5.5124999999999998E-4</v>
      </c>
      <c r="I245" s="184">
        <f t="shared" si="149"/>
        <v>-5.5124999999999998E-4</v>
      </c>
      <c r="J245" s="184">
        <f t="shared" si="149"/>
        <v>-5.5124999999999998E-4</v>
      </c>
      <c r="K245" s="184">
        <f t="shared" si="149"/>
        <v>-5.5124999999999998E-4</v>
      </c>
      <c r="L245" s="184">
        <f t="shared" si="149"/>
        <v>-5.5124999999999998E-4</v>
      </c>
      <c r="M245" s="184">
        <f t="shared" ref="M245:Q245" si="150">M204*21</f>
        <v>-5.5124999999999998E-4</v>
      </c>
      <c r="N245" s="184">
        <f t="shared" si="150"/>
        <v>-5.5124999999999998E-4</v>
      </c>
      <c r="O245" s="184">
        <f t="shared" si="150"/>
        <v>-5.5124999999999998E-4</v>
      </c>
      <c r="P245" s="184">
        <f t="shared" si="150"/>
        <v>-5.5124999999999998E-4</v>
      </c>
      <c r="Q245" s="185">
        <f t="shared" si="150"/>
        <v>-5.5124999999999998E-4</v>
      </c>
    </row>
    <row r="246" spans="2:17" s="18" customFormat="1" x14ac:dyDescent="0.3">
      <c r="B246" s="152" t="s">
        <v>141</v>
      </c>
      <c r="C246" s="20"/>
      <c r="D246" s="184">
        <f t="shared" ref="D246:L246" si="151">D205*21</f>
        <v>-5.5124999999999998E-4</v>
      </c>
      <c r="E246" s="184">
        <f t="shared" si="151"/>
        <v>-5.5124999999999998E-4</v>
      </c>
      <c r="F246" s="184">
        <f t="shared" si="151"/>
        <v>-5.5124999999999998E-4</v>
      </c>
      <c r="G246" s="184">
        <f t="shared" si="151"/>
        <v>-5.5124999999999998E-4</v>
      </c>
      <c r="H246" s="184">
        <f t="shared" si="151"/>
        <v>-5.5124999999999998E-4</v>
      </c>
      <c r="I246" s="184">
        <f t="shared" si="151"/>
        <v>-5.5124999999999998E-4</v>
      </c>
      <c r="J246" s="184">
        <f t="shared" si="151"/>
        <v>-5.5124999999999998E-4</v>
      </c>
      <c r="K246" s="184">
        <f t="shared" si="151"/>
        <v>-5.5124999999999998E-4</v>
      </c>
      <c r="L246" s="184">
        <f t="shared" si="151"/>
        <v>-5.5124999999999998E-4</v>
      </c>
      <c r="M246" s="184">
        <f t="shared" ref="M246:Q246" si="152">M205*21</f>
        <v>-5.5124999999999998E-4</v>
      </c>
      <c r="N246" s="184">
        <f t="shared" si="152"/>
        <v>-5.5124999999999998E-4</v>
      </c>
      <c r="O246" s="184">
        <f t="shared" si="152"/>
        <v>-5.5124999999999998E-4</v>
      </c>
      <c r="P246" s="184">
        <f t="shared" si="152"/>
        <v>-5.5124999999999998E-4</v>
      </c>
      <c r="Q246" s="185">
        <f t="shared" si="152"/>
        <v>-5.5124999999999998E-4</v>
      </c>
    </row>
    <row r="247" spans="2:17" s="18" customFormat="1" x14ac:dyDescent="0.3">
      <c r="B247" s="152" t="s">
        <v>142</v>
      </c>
      <c r="C247" s="20"/>
      <c r="D247" s="184">
        <f t="shared" ref="D247:L247" si="153">D206*21</f>
        <v>-5.5124999999999998E-4</v>
      </c>
      <c r="E247" s="184">
        <f t="shared" si="153"/>
        <v>-5.5124999999999998E-4</v>
      </c>
      <c r="F247" s="184">
        <f t="shared" si="153"/>
        <v>-5.5124999999999998E-4</v>
      </c>
      <c r="G247" s="184">
        <f t="shared" si="153"/>
        <v>-5.5124999999999998E-4</v>
      </c>
      <c r="H247" s="184">
        <f t="shared" si="153"/>
        <v>-5.5124999999999998E-4</v>
      </c>
      <c r="I247" s="184">
        <f t="shared" si="153"/>
        <v>-5.5124999999999998E-4</v>
      </c>
      <c r="J247" s="184">
        <f t="shared" si="153"/>
        <v>-5.5124999999999998E-4</v>
      </c>
      <c r="K247" s="184">
        <f t="shared" si="153"/>
        <v>-5.5124999999999998E-4</v>
      </c>
      <c r="L247" s="184">
        <f t="shared" si="153"/>
        <v>-5.5124999999999998E-4</v>
      </c>
      <c r="M247" s="184">
        <f t="shared" ref="M247:Q247" si="154">M206*21</f>
        <v>-5.5124999999999998E-4</v>
      </c>
      <c r="N247" s="184">
        <f t="shared" si="154"/>
        <v>-5.5124999999999998E-4</v>
      </c>
      <c r="O247" s="184">
        <f t="shared" si="154"/>
        <v>-5.5124999999999998E-4</v>
      </c>
      <c r="P247" s="184">
        <f t="shared" si="154"/>
        <v>-5.5124999999999998E-4</v>
      </c>
      <c r="Q247" s="185">
        <f t="shared" si="154"/>
        <v>-5.5124999999999998E-4</v>
      </c>
    </row>
    <row r="248" spans="2:17" s="18" customFormat="1" x14ac:dyDescent="0.3">
      <c r="B248" s="152" t="s">
        <v>143</v>
      </c>
      <c r="C248" s="20"/>
      <c r="D248" s="184">
        <f t="shared" ref="D248:L248" si="155">D207*21</f>
        <v>39169.503363649863</v>
      </c>
      <c r="E248" s="184">
        <f t="shared" si="155"/>
        <v>42249.637103411209</v>
      </c>
      <c r="F248" s="184">
        <f t="shared" si="155"/>
        <v>49133.459527158819</v>
      </c>
      <c r="G248" s="184">
        <f t="shared" si="155"/>
        <v>65555.529372374585</v>
      </c>
      <c r="H248" s="184">
        <f t="shared" si="155"/>
        <v>81365.814190589226</v>
      </c>
      <c r="I248" s="184">
        <f t="shared" si="155"/>
        <v>88161.654021832015</v>
      </c>
      <c r="J248" s="184">
        <f t="shared" si="155"/>
        <v>90281.449041667031</v>
      </c>
      <c r="K248" s="184">
        <f t="shared" si="155"/>
        <v>94897.425024011507</v>
      </c>
      <c r="L248" s="184">
        <f t="shared" si="155"/>
        <v>94896.699834263345</v>
      </c>
      <c r="M248" s="184">
        <f t="shared" ref="M248:Q248" si="156">M207*21</f>
        <v>95961.405280951338</v>
      </c>
      <c r="N248" s="184">
        <f t="shared" si="156"/>
        <v>97203.697939537713</v>
      </c>
      <c r="O248" s="184">
        <f t="shared" si="156"/>
        <v>98280.870456215693</v>
      </c>
      <c r="P248" s="184">
        <f t="shared" si="156"/>
        <v>99735.210089971792</v>
      </c>
      <c r="Q248" s="185">
        <f t="shared" si="156"/>
        <v>98443.618591764462</v>
      </c>
    </row>
    <row r="249" spans="2:17" s="18" customFormat="1" x14ac:dyDescent="0.3">
      <c r="B249" s="152" t="s">
        <v>144</v>
      </c>
      <c r="C249" s="20"/>
      <c r="D249" s="184">
        <f t="shared" ref="D249:L249" si="157">D208*21</f>
        <v>5996.0873148989267</v>
      </c>
      <c r="E249" s="184">
        <f t="shared" si="157"/>
        <v>8123.2303592444223</v>
      </c>
      <c r="F249" s="184">
        <f t="shared" si="157"/>
        <v>11025.432673219319</v>
      </c>
      <c r="G249" s="184">
        <f t="shared" si="157"/>
        <v>10754.39339116167</v>
      </c>
      <c r="H249" s="184">
        <f t="shared" si="157"/>
        <v>11874.522487101971</v>
      </c>
      <c r="I249" s="184">
        <f t="shared" si="157"/>
        <v>12756.253284296972</v>
      </c>
      <c r="J249" s="184">
        <f t="shared" si="157"/>
        <v>14179.661137897614</v>
      </c>
      <c r="K249" s="184">
        <f t="shared" si="157"/>
        <v>14234.291574819939</v>
      </c>
      <c r="L249" s="184">
        <f t="shared" si="157"/>
        <v>14150.946187036132</v>
      </c>
      <c r="M249" s="184">
        <f t="shared" ref="M249:Q249" si="158">M208*21</f>
        <v>13625.967305441751</v>
      </c>
      <c r="N249" s="184">
        <f t="shared" si="158"/>
        <v>14259.957897016477</v>
      </c>
      <c r="O249" s="184">
        <f t="shared" si="158"/>
        <v>14632.702943998967</v>
      </c>
      <c r="P249" s="184">
        <f t="shared" si="158"/>
        <v>14865.0748194719</v>
      </c>
      <c r="Q249" s="185">
        <f t="shared" si="158"/>
        <v>14780.076802630803</v>
      </c>
    </row>
    <row r="250" spans="2:17" s="18" customFormat="1" x14ac:dyDescent="0.3">
      <c r="B250" s="152" t="s">
        <v>145</v>
      </c>
      <c r="C250" s="20"/>
      <c r="D250" s="184">
        <f t="shared" ref="D250:L250" si="159">D209*21</f>
        <v>-5.5124999999999998E-4</v>
      </c>
      <c r="E250" s="184">
        <f t="shared" si="159"/>
        <v>-5.5124999999999998E-4</v>
      </c>
      <c r="F250" s="184">
        <f t="shared" si="159"/>
        <v>-5.5124999999999998E-4</v>
      </c>
      <c r="G250" s="184">
        <f t="shared" si="159"/>
        <v>-5.5124999999999998E-4</v>
      </c>
      <c r="H250" s="184">
        <f t="shared" si="159"/>
        <v>-5.5124999999999998E-4</v>
      </c>
      <c r="I250" s="184">
        <f t="shared" si="159"/>
        <v>-5.5124999999999998E-4</v>
      </c>
      <c r="J250" s="184">
        <f t="shared" si="159"/>
        <v>-5.5124999999999998E-4</v>
      </c>
      <c r="K250" s="184">
        <f t="shared" si="159"/>
        <v>-5.5124999999999998E-4</v>
      </c>
      <c r="L250" s="184">
        <f t="shared" si="159"/>
        <v>-5.5124999999999998E-4</v>
      </c>
      <c r="M250" s="184">
        <f t="shared" ref="M250:Q250" si="160">M209*21</f>
        <v>-5.5124999999999998E-4</v>
      </c>
      <c r="N250" s="184">
        <f t="shared" si="160"/>
        <v>-5.5124999999999998E-4</v>
      </c>
      <c r="O250" s="184">
        <f t="shared" si="160"/>
        <v>-5.5124999999999998E-4</v>
      </c>
      <c r="P250" s="184">
        <f t="shared" si="160"/>
        <v>-5.5124999999999998E-4</v>
      </c>
      <c r="Q250" s="185">
        <f t="shared" si="160"/>
        <v>-5.5124999999999998E-4</v>
      </c>
    </row>
    <row r="251" spans="2:17" s="18" customFormat="1" x14ac:dyDescent="0.3">
      <c r="B251" s="152" t="s">
        <v>146</v>
      </c>
      <c r="C251" s="20"/>
      <c r="D251" s="184">
        <f t="shared" ref="D251:L251" si="161">D210*21</f>
        <v>-5.5124999999999998E-4</v>
      </c>
      <c r="E251" s="184">
        <f t="shared" si="161"/>
        <v>-5.5124999999999998E-4</v>
      </c>
      <c r="F251" s="184">
        <f t="shared" si="161"/>
        <v>-5.5124999999999998E-4</v>
      </c>
      <c r="G251" s="184">
        <f t="shared" si="161"/>
        <v>-5.5124999999999998E-4</v>
      </c>
      <c r="H251" s="184">
        <f t="shared" si="161"/>
        <v>-5.5124999999999998E-4</v>
      </c>
      <c r="I251" s="184">
        <f t="shared" si="161"/>
        <v>-5.5124999999999998E-4</v>
      </c>
      <c r="J251" s="184">
        <f t="shared" si="161"/>
        <v>-5.5124999999999998E-4</v>
      </c>
      <c r="K251" s="184">
        <f t="shared" si="161"/>
        <v>-5.5124999999999998E-4</v>
      </c>
      <c r="L251" s="184">
        <f t="shared" si="161"/>
        <v>-5.5124999999999998E-4</v>
      </c>
      <c r="M251" s="184">
        <f t="shared" ref="M251:Q251" si="162">M210*21</f>
        <v>-5.5124999999999998E-4</v>
      </c>
      <c r="N251" s="184">
        <f t="shared" si="162"/>
        <v>-5.5124999999999998E-4</v>
      </c>
      <c r="O251" s="184">
        <f t="shared" si="162"/>
        <v>-5.5124999999999998E-4</v>
      </c>
      <c r="P251" s="184">
        <f t="shared" si="162"/>
        <v>-5.5124999999999998E-4</v>
      </c>
      <c r="Q251" s="185">
        <f t="shared" si="162"/>
        <v>-5.5124999999999998E-4</v>
      </c>
    </row>
    <row r="252" spans="2:17" s="18" customFormat="1" x14ac:dyDescent="0.3">
      <c r="B252" s="152" t="s">
        <v>147</v>
      </c>
      <c r="C252" s="20"/>
      <c r="D252" s="184">
        <f t="shared" ref="D252:L252" si="163">D211*21</f>
        <v>-5.5124999999999998E-4</v>
      </c>
      <c r="E252" s="184">
        <f t="shared" si="163"/>
        <v>-5.5124999999999998E-4</v>
      </c>
      <c r="F252" s="184">
        <f t="shared" si="163"/>
        <v>-5.5124999999999998E-4</v>
      </c>
      <c r="G252" s="184">
        <f t="shared" si="163"/>
        <v>-5.5124999999999998E-4</v>
      </c>
      <c r="H252" s="184">
        <f t="shared" si="163"/>
        <v>-5.5124999999999998E-4</v>
      </c>
      <c r="I252" s="184">
        <f t="shared" si="163"/>
        <v>-5.5124999999999998E-4</v>
      </c>
      <c r="J252" s="184">
        <f t="shared" si="163"/>
        <v>-5.5124999999999998E-4</v>
      </c>
      <c r="K252" s="184">
        <f t="shared" si="163"/>
        <v>-5.5124999999999998E-4</v>
      </c>
      <c r="L252" s="184">
        <f t="shared" si="163"/>
        <v>-5.5124999999999998E-4</v>
      </c>
      <c r="M252" s="184">
        <f t="shared" ref="M252:Q252" si="164">M211*21</f>
        <v>-5.5124999999999998E-4</v>
      </c>
      <c r="N252" s="184">
        <f t="shared" si="164"/>
        <v>-5.5124999999999998E-4</v>
      </c>
      <c r="O252" s="184">
        <f t="shared" si="164"/>
        <v>-5.5124999999999998E-4</v>
      </c>
      <c r="P252" s="184">
        <f t="shared" si="164"/>
        <v>-5.5124999999999998E-4</v>
      </c>
      <c r="Q252" s="185">
        <f t="shared" si="164"/>
        <v>-5.5124999999999998E-4</v>
      </c>
    </row>
    <row r="253" spans="2:17" s="18" customFormat="1" x14ac:dyDescent="0.3">
      <c r="B253" s="152" t="s">
        <v>148</v>
      </c>
      <c r="C253" s="20"/>
      <c r="D253" s="184">
        <f t="shared" ref="D253:L253" si="165">D212*21</f>
        <v>11075.196491796443</v>
      </c>
      <c r="E253" s="184">
        <f t="shared" si="165"/>
        <v>11570.78622888961</v>
      </c>
      <c r="F253" s="184">
        <f t="shared" si="165"/>
        <v>11547.086539839305</v>
      </c>
      <c r="G253" s="184">
        <f t="shared" si="165"/>
        <v>10391.257206870663</v>
      </c>
      <c r="H253" s="184">
        <f t="shared" si="165"/>
        <v>11015.766799697831</v>
      </c>
      <c r="I253" s="184">
        <f t="shared" si="165"/>
        <v>11796.490114367416</v>
      </c>
      <c r="J253" s="184">
        <f t="shared" si="165"/>
        <v>12036.738323539816</v>
      </c>
      <c r="K253" s="184">
        <f t="shared" si="165"/>
        <v>13100.92406749208</v>
      </c>
      <c r="L253" s="184">
        <f t="shared" si="165"/>
        <v>13626.80149675722</v>
      </c>
      <c r="M253" s="184">
        <f t="shared" ref="M253:Q253" si="166">M212*21</f>
        <v>13819.928245130324</v>
      </c>
      <c r="N253" s="184">
        <f t="shared" si="166"/>
        <v>14542.710297999965</v>
      </c>
      <c r="O253" s="184">
        <f t="shared" si="166"/>
        <v>14922.146978603529</v>
      </c>
      <c r="P253" s="184">
        <f t="shared" si="166"/>
        <v>15282.26363565577</v>
      </c>
      <c r="Q253" s="185">
        <f t="shared" si="166"/>
        <v>15580.376688788672</v>
      </c>
    </row>
    <row r="254" spans="2:17" s="18" customFormat="1" x14ac:dyDescent="0.3">
      <c r="B254" s="152" t="s">
        <v>149</v>
      </c>
      <c r="C254" s="20"/>
      <c r="D254" s="184">
        <f t="shared" ref="D254:L254" si="167">D213*21</f>
        <v>6654.2805513542871</v>
      </c>
      <c r="E254" s="184">
        <f t="shared" si="167"/>
        <v>7035.6469800793438</v>
      </c>
      <c r="F254" s="184">
        <f t="shared" si="167"/>
        <v>7433.3401736406231</v>
      </c>
      <c r="G254" s="184">
        <f t="shared" si="167"/>
        <v>6500.8386599581881</v>
      </c>
      <c r="H254" s="184">
        <f t="shared" si="167"/>
        <v>6903.8201652943562</v>
      </c>
      <c r="I254" s="184">
        <f t="shared" si="167"/>
        <v>7942.0271900458965</v>
      </c>
      <c r="J254" s="184">
        <f t="shared" si="167"/>
        <v>8749.8080115600187</v>
      </c>
      <c r="K254" s="184">
        <f t="shared" si="167"/>
        <v>9302.2438247532609</v>
      </c>
      <c r="L254" s="184">
        <f t="shared" si="167"/>
        <v>9593.9159408816467</v>
      </c>
      <c r="M254" s="184">
        <f t="shared" ref="M254:Q254" si="168">M213*21</f>
        <v>9771.892343862799</v>
      </c>
      <c r="N254" s="184">
        <f t="shared" si="168"/>
        <v>10092.417262971965</v>
      </c>
      <c r="O254" s="184">
        <f t="shared" si="168"/>
        <v>10860.720022773958</v>
      </c>
      <c r="P254" s="184">
        <f t="shared" si="168"/>
        <v>12854.604110962591</v>
      </c>
      <c r="Q254" s="185">
        <f t="shared" si="168"/>
        <v>14964.986372975522</v>
      </c>
    </row>
    <row r="255" spans="2:17" s="18" customFormat="1" x14ac:dyDescent="0.3">
      <c r="B255" s="152" t="s">
        <v>150</v>
      </c>
      <c r="C255" s="20"/>
      <c r="D255" s="184">
        <f t="shared" ref="D255:L255" si="169">D214*21</f>
        <v>-5.5124999999999998E-4</v>
      </c>
      <c r="E255" s="184">
        <f t="shared" si="169"/>
        <v>-5.5124999999999998E-4</v>
      </c>
      <c r="F255" s="184">
        <f t="shared" si="169"/>
        <v>-5.5124999999999998E-4</v>
      </c>
      <c r="G255" s="184">
        <f t="shared" si="169"/>
        <v>-5.5124999999999998E-4</v>
      </c>
      <c r="H255" s="184">
        <f t="shared" si="169"/>
        <v>-5.5124999999999998E-4</v>
      </c>
      <c r="I255" s="184">
        <f t="shared" si="169"/>
        <v>-5.5124999999999998E-4</v>
      </c>
      <c r="J255" s="184">
        <f t="shared" si="169"/>
        <v>-5.5124999999999998E-4</v>
      </c>
      <c r="K255" s="184">
        <f t="shared" si="169"/>
        <v>-5.5124999999999998E-4</v>
      </c>
      <c r="L255" s="184">
        <f t="shared" si="169"/>
        <v>-5.5124999999999998E-4</v>
      </c>
      <c r="M255" s="184">
        <f t="shared" ref="M255:Q255" si="170">M214*21</f>
        <v>-5.5124999999999998E-4</v>
      </c>
      <c r="N255" s="184">
        <f t="shared" si="170"/>
        <v>-5.5124999999999998E-4</v>
      </c>
      <c r="O255" s="184">
        <f t="shared" si="170"/>
        <v>-5.5124999999999998E-4</v>
      </c>
      <c r="P255" s="184">
        <f t="shared" si="170"/>
        <v>-5.5124999999999998E-4</v>
      </c>
      <c r="Q255" s="185">
        <f t="shared" si="170"/>
        <v>-5.5124999999999998E-4</v>
      </c>
    </row>
    <row r="256" spans="2:17" s="18" customFormat="1" x14ac:dyDescent="0.3">
      <c r="B256" s="152" t="s">
        <v>151</v>
      </c>
      <c r="C256" s="20"/>
      <c r="D256" s="184">
        <f t="shared" ref="D256:L256" si="171">D215*21</f>
        <v>-5.5124999999999998E-4</v>
      </c>
      <c r="E256" s="184">
        <f t="shared" si="171"/>
        <v>-5.5124999999999998E-4</v>
      </c>
      <c r="F256" s="184">
        <f t="shared" si="171"/>
        <v>-5.5124999999999998E-4</v>
      </c>
      <c r="G256" s="184">
        <f t="shared" si="171"/>
        <v>-5.5124999999999998E-4</v>
      </c>
      <c r="H256" s="184">
        <f t="shared" si="171"/>
        <v>-5.5124999999999998E-4</v>
      </c>
      <c r="I256" s="184">
        <f t="shared" si="171"/>
        <v>-5.5124999999999998E-4</v>
      </c>
      <c r="J256" s="184">
        <f t="shared" si="171"/>
        <v>1447.9307374585283</v>
      </c>
      <c r="K256" s="184">
        <f t="shared" si="171"/>
        <v>4492.5656433245385</v>
      </c>
      <c r="L256" s="184">
        <f t="shared" si="171"/>
        <v>5171.5355125719116</v>
      </c>
      <c r="M256" s="184">
        <f t="shared" ref="M256:Q256" si="172">M215*21</f>
        <v>5690.6822237658344</v>
      </c>
      <c r="N256" s="184">
        <f t="shared" si="172"/>
        <v>6036.3890705962531</v>
      </c>
      <c r="O256" s="184">
        <f t="shared" si="172"/>
        <v>5995.5459030152633</v>
      </c>
      <c r="P256" s="184">
        <f t="shared" si="172"/>
        <v>6289.9442290967663</v>
      </c>
      <c r="Q256" s="185">
        <f t="shared" si="172"/>
        <v>5731.9039006952225</v>
      </c>
    </row>
    <row r="257" spans="2:17" s="18" customFormat="1" x14ac:dyDescent="0.3">
      <c r="B257" s="152" t="s">
        <v>152</v>
      </c>
      <c r="C257" s="20"/>
      <c r="D257" s="184">
        <f t="shared" ref="D257:L257" si="173">D216*21</f>
        <v>15008.205055428234</v>
      </c>
      <c r="E257" s="184">
        <f t="shared" si="173"/>
        <v>17473.117069243264</v>
      </c>
      <c r="F257" s="184">
        <f t="shared" si="173"/>
        <v>18374.378116966614</v>
      </c>
      <c r="G257" s="184">
        <f t="shared" si="173"/>
        <v>15891.913269399387</v>
      </c>
      <c r="H257" s="184">
        <f t="shared" si="173"/>
        <v>17015.258238681257</v>
      </c>
      <c r="I257" s="184">
        <f t="shared" si="173"/>
        <v>18034.065707871454</v>
      </c>
      <c r="J257" s="184">
        <f t="shared" si="173"/>
        <v>19027.905810991451</v>
      </c>
      <c r="K257" s="184">
        <f t="shared" si="173"/>
        <v>19159.692325821448</v>
      </c>
      <c r="L257" s="184">
        <f t="shared" si="173"/>
        <v>19146.094280786274</v>
      </c>
      <c r="M257" s="184">
        <f t="shared" ref="M257:Q257" si="174">M216*21</f>
        <v>19168.259116803987</v>
      </c>
      <c r="N257" s="184">
        <f t="shared" si="174"/>
        <v>20108.452896862051</v>
      </c>
      <c r="O257" s="184">
        <f t="shared" si="174"/>
        <v>20616.084918392957</v>
      </c>
      <c r="P257" s="184">
        <f t="shared" si="174"/>
        <v>21405.665479835057</v>
      </c>
      <c r="Q257" s="185">
        <f t="shared" si="174"/>
        <v>22360.424706736147</v>
      </c>
    </row>
    <row r="258" spans="2:17" s="18" customFormat="1" x14ac:dyDescent="0.3">
      <c r="B258" s="152" t="s">
        <v>153</v>
      </c>
      <c r="C258" s="20"/>
      <c r="D258" s="184">
        <f t="shared" ref="D258:L258" si="175">D217*21</f>
        <v>-5.5124999999999998E-4</v>
      </c>
      <c r="E258" s="184">
        <f t="shared" si="175"/>
        <v>-5.5124999999999998E-4</v>
      </c>
      <c r="F258" s="184">
        <f t="shared" si="175"/>
        <v>-5.5124999999999998E-4</v>
      </c>
      <c r="G258" s="184">
        <f t="shared" si="175"/>
        <v>-5.5124999999999998E-4</v>
      </c>
      <c r="H258" s="184">
        <f t="shared" si="175"/>
        <v>-5.5124999999999998E-4</v>
      </c>
      <c r="I258" s="184">
        <f t="shared" si="175"/>
        <v>-5.5124999999999998E-4</v>
      </c>
      <c r="J258" s="184">
        <f t="shared" si="175"/>
        <v>-5.5124999999999998E-4</v>
      </c>
      <c r="K258" s="184">
        <f t="shared" si="175"/>
        <v>-5.5124999999999998E-4</v>
      </c>
      <c r="L258" s="184">
        <f t="shared" si="175"/>
        <v>-5.5124999999999998E-4</v>
      </c>
      <c r="M258" s="184">
        <f t="shared" ref="M258:Q258" si="176">M217*21</f>
        <v>-5.5124999999999998E-4</v>
      </c>
      <c r="N258" s="184">
        <f t="shared" si="176"/>
        <v>-5.5124999999999998E-4</v>
      </c>
      <c r="O258" s="184">
        <f t="shared" si="176"/>
        <v>-5.5124999999999998E-4</v>
      </c>
      <c r="P258" s="184">
        <f t="shared" si="176"/>
        <v>-5.5124999999999998E-4</v>
      </c>
      <c r="Q258" s="185">
        <f t="shared" si="176"/>
        <v>-5.5124999999999998E-4</v>
      </c>
    </row>
    <row r="259" spans="2:17" s="18" customFormat="1" x14ac:dyDescent="0.3">
      <c r="B259" s="152" t="s">
        <v>154</v>
      </c>
      <c r="C259" s="20"/>
      <c r="D259" s="184">
        <f t="shared" ref="D259:L259" si="177">D218*21</f>
        <v>-5.5124999999999998E-4</v>
      </c>
      <c r="E259" s="184">
        <f t="shared" si="177"/>
        <v>-5.5124999999999998E-4</v>
      </c>
      <c r="F259" s="184">
        <f t="shared" si="177"/>
        <v>-5.5124999999999998E-4</v>
      </c>
      <c r="G259" s="184">
        <f t="shared" si="177"/>
        <v>-5.5124999999999998E-4</v>
      </c>
      <c r="H259" s="184">
        <f t="shared" si="177"/>
        <v>-5.5124999999999998E-4</v>
      </c>
      <c r="I259" s="184">
        <f t="shared" si="177"/>
        <v>-5.5124999999999998E-4</v>
      </c>
      <c r="J259" s="184">
        <f t="shared" si="177"/>
        <v>-5.5124999999999998E-4</v>
      </c>
      <c r="K259" s="184">
        <f t="shared" si="177"/>
        <v>-5.5124999999999998E-4</v>
      </c>
      <c r="L259" s="184">
        <f t="shared" si="177"/>
        <v>-5.5124999999999998E-4</v>
      </c>
      <c r="M259" s="184">
        <f t="shared" ref="M259:Q259" si="178">M218*21</f>
        <v>-5.5124999999999998E-4</v>
      </c>
      <c r="N259" s="184">
        <f t="shared" si="178"/>
        <v>-5.5124999999999998E-4</v>
      </c>
      <c r="O259" s="184">
        <f t="shared" si="178"/>
        <v>-5.5124999999999998E-4</v>
      </c>
      <c r="P259" s="184">
        <f t="shared" si="178"/>
        <v>-5.5124999999999998E-4</v>
      </c>
      <c r="Q259" s="185">
        <f t="shared" si="178"/>
        <v>-5.5124999999999998E-4</v>
      </c>
    </row>
    <row r="260" spans="2:17" s="18" customFormat="1" x14ac:dyDescent="0.3">
      <c r="B260" s="152" t="s">
        <v>155</v>
      </c>
      <c r="C260" s="20"/>
      <c r="D260" s="184">
        <f t="shared" ref="D260:L260" si="179">D219*21</f>
        <v>-5.5124999999999998E-4</v>
      </c>
      <c r="E260" s="184">
        <f t="shared" si="179"/>
        <v>-5.5124999999999998E-4</v>
      </c>
      <c r="F260" s="184">
        <f t="shared" si="179"/>
        <v>-5.5124999999999998E-4</v>
      </c>
      <c r="G260" s="184">
        <f t="shared" si="179"/>
        <v>-5.5124999999999998E-4</v>
      </c>
      <c r="H260" s="184">
        <f t="shared" si="179"/>
        <v>-5.5124999999999998E-4</v>
      </c>
      <c r="I260" s="184">
        <f t="shared" si="179"/>
        <v>-5.5124999999999998E-4</v>
      </c>
      <c r="J260" s="184">
        <f t="shared" si="179"/>
        <v>-5.5124999999999998E-4</v>
      </c>
      <c r="K260" s="184">
        <f t="shared" si="179"/>
        <v>-5.5124999999999998E-4</v>
      </c>
      <c r="L260" s="184">
        <f t="shared" si="179"/>
        <v>-5.5124999999999998E-4</v>
      </c>
      <c r="M260" s="184">
        <f t="shared" ref="M260:Q260" si="180">M219*21</f>
        <v>-5.5124999999999998E-4</v>
      </c>
      <c r="N260" s="184">
        <f t="shared" si="180"/>
        <v>-5.5124999999999998E-4</v>
      </c>
      <c r="O260" s="184">
        <f t="shared" si="180"/>
        <v>-5.5124999999999998E-4</v>
      </c>
      <c r="P260" s="184">
        <f t="shared" si="180"/>
        <v>-5.5124999999999998E-4</v>
      </c>
      <c r="Q260" s="185">
        <f t="shared" si="180"/>
        <v>-5.5124999999999998E-4</v>
      </c>
    </row>
    <row r="261" spans="2:17" s="18" customFormat="1" x14ac:dyDescent="0.3">
      <c r="B261" s="152" t="s">
        <v>156</v>
      </c>
      <c r="C261" s="20"/>
      <c r="D261" s="184">
        <f t="shared" ref="D261:L261" si="181">D220*21</f>
        <v>-5.5124999999999998E-4</v>
      </c>
      <c r="E261" s="184">
        <f t="shared" si="181"/>
        <v>-5.5124999999999998E-4</v>
      </c>
      <c r="F261" s="184">
        <f t="shared" si="181"/>
        <v>-5.5124999999999998E-4</v>
      </c>
      <c r="G261" s="184">
        <f t="shared" si="181"/>
        <v>-5.5124999999999998E-4</v>
      </c>
      <c r="H261" s="184">
        <f t="shared" si="181"/>
        <v>-5.5124999999999998E-4</v>
      </c>
      <c r="I261" s="184">
        <f t="shared" si="181"/>
        <v>-5.5124999999999998E-4</v>
      </c>
      <c r="J261" s="184">
        <f t="shared" si="181"/>
        <v>-5.5124999999999998E-4</v>
      </c>
      <c r="K261" s="184">
        <f t="shared" si="181"/>
        <v>-5.5124999999999998E-4</v>
      </c>
      <c r="L261" s="184">
        <f t="shared" si="181"/>
        <v>-5.5124999999999998E-4</v>
      </c>
      <c r="M261" s="184">
        <f t="shared" ref="M261:Q261" si="182">M220*21</f>
        <v>-5.5124999999999998E-4</v>
      </c>
      <c r="N261" s="184">
        <f t="shared" si="182"/>
        <v>-5.5124999999999998E-4</v>
      </c>
      <c r="O261" s="184">
        <f t="shared" si="182"/>
        <v>-5.5124999999999998E-4</v>
      </c>
      <c r="P261" s="184">
        <f t="shared" si="182"/>
        <v>-5.5124999999999998E-4</v>
      </c>
      <c r="Q261" s="185">
        <f t="shared" si="182"/>
        <v>-5.5124999999999998E-4</v>
      </c>
    </row>
    <row r="262" spans="2:17" s="18" customFormat="1" x14ac:dyDescent="0.3">
      <c r="B262" s="152" t="s">
        <v>157</v>
      </c>
      <c r="C262" s="20"/>
      <c r="D262" s="184">
        <f t="shared" ref="D262:L262" si="183">D221*21</f>
        <v>-5.5124999999999998E-4</v>
      </c>
      <c r="E262" s="184">
        <f t="shared" si="183"/>
        <v>-5.5124999999999998E-4</v>
      </c>
      <c r="F262" s="184">
        <f t="shared" si="183"/>
        <v>-5.5124999999999998E-4</v>
      </c>
      <c r="G262" s="184">
        <f t="shared" si="183"/>
        <v>-5.5124999999999998E-4</v>
      </c>
      <c r="H262" s="184">
        <f t="shared" si="183"/>
        <v>-5.5124999999999998E-4</v>
      </c>
      <c r="I262" s="184">
        <f t="shared" si="183"/>
        <v>-5.5124999999999998E-4</v>
      </c>
      <c r="J262" s="184">
        <f t="shared" si="183"/>
        <v>-5.5124999999999998E-4</v>
      </c>
      <c r="K262" s="184">
        <f t="shared" si="183"/>
        <v>-5.5124999999999998E-4</v>
      </c>
      <c r="L262" s="184">
        <f t="shared" si="183"/>
        <v>-5.5124999999999998E-4</v>
      </c>
      <c r="M262" s="184">
        <f t="shared" ref="M262:Q262" si="184">M221*21</f>
        <v>-5.5124999999999998E-4</v>
      </c>
      <c r="N262" s="184">
        <f t="shared" si="184"/>
        <v>1295.7954214429503</v>
      </c>
      <c r="O262" s="184">
        <f t="shared" si="184"/>
        <v>6220.9878576123865</v>
      </c>
      <c r="P262" s="184">
        <f t="shared" si="184"/>
        <v>11036.374722296016</v>
      </c>
      <c r="Q262" s="185">
        <f t="shared" si="184"/>
        <v>13602.071335419307</v>
      </c>
    </row>
    <row r="263" spans="2:17" s="18" customFormat="1" x14ac:dyDescent="0.3">
      <c r="B263" s="152" t="s">
        <v>158</v>
      </c>
      <c r="C263" s="20"/>
      <c r="D263" s="184">
        <f t="shared" ref="D263:L263" si="185">D222*21</f>
        <v>-5.5124999999999998E-4</v>
      </c>
      <c r="E263" s="184">
        <f t="shared" si="185"/>
        <v>-5.5124999999999998E-4</v>
      </c>
      <c r="F263" s="184">
        <f t="shared" si="185"/>
        <v>-5.5124999999999998E-4</v>
      </c>
      <c r="G263" s="184">
        <f t="shared" si="185"/>
        <v>-5.5124999999999998E-4</v>
      </c>
      <c r="H263" s="184">
        <f t="shared" si="185"/>
        <v>-5.5124999999999998E-4</v>
      </c>
      <c r="I263" s="184">
        <f t="shared" si="185"/>
        <v>-5.5124999999999998E-4</v>
      </c>
      <c r="J263" s="184">
        <f t="shared" si="185"/>
        <v>-5.5124999999999998E-4</v>
      </c>
      <c r="K263" s="184">
        <f t="shared" si="185"/>
        <v>-5.5124999999999998E-4</v>
      </c>
      <c r="L263" s="184">
        <f t="shared" si="185"/>
        <v>-5.5124999999999998E-4</v>
      </c>
      <c r="M263" s="184">
        <f t="shared" ref="M263:Q263" si="186">M222*21</f>
        <v>-5.5124999999999998E-4</v>
      </c>
      <c r="N263" s="184">
        <f t="shared" si="186"/>
        <v>-5.5124999999999998E-4</v>
      </c>
      <c r="O263" s="184">
        <f t="shared" si="186"/>
        <v>-5.5124999999999998E-4</v>
      </c>
      <c r="P263" s="184">
        <f t="shared" si="186"/>
        <v>-5.5124999999999998E-4</v>
      </c>
      <c r="Q263" s="185">
        <f t="shared" si="186"/>
        <v>-5.5124999999999998E-4</v>
      </c>
    </row>
    <row r="264" spans="2:17" s="18" customFormat="1" x14ac:dyDescent="0.3">
      <c r="B264" s="152" t="s">
        <v>159</v>
      </c>
      <c r="C264" s="20"/>
      <c r="D264" s="184">
        <f t="shared" ref="D264:L264" si="187">D223*21</f>
        <v>-5.5124999999999998E-4</v>
      </c>
      <c r="E264" s="184">
        <f t="shared" si="187"/>
        <v>-5.5124999999999998E-4</v>
      </c>
      <c r="F264" s="184">
        <f t="shared" si="187"/>
        <v>-5.5124999999999998E-4</v>
      </c>
      <c r="G264" s="184">
        <f t="shared" si="187"/>
        <v>-5.5124999999999998E-4</v>
      </c>
      <c r="H264" s="184">
        <f t="shared" si="187"/>
        <v>-5.5124999999999998E-4</v>
      </c>
      <c r="I264" s="184">
        <f t="shared" si="187"/>
        <v>-5.5124999999999998E-4</v>
      </c>
      <c r="J264" s="184">
        <f t="shared" si="187"/>
        <v>-5.5124999999999998E-4</v>
      </c>
      <c r="K264" s="184">
        <f t="shared" si="187"/>
        <v>3430.8328958675625</v>
      </c>
      <c r="L264" s="184">
        <f t="shared" si="187"/>
        <v>7667.6123019522547</v>
      </c>
      <c r="M264" s="184">
        <f t="shared" ref="M264:Q264" si="188">M223*21</f>
        <v>7393.6312058940111</v>
      </c>
      <c r="N264" s="184">
        <f t="shared" si="188"/>
        <v>9379.6445237126318</v>
      </c>
      <c r="O264" s="184">
        <f t="shared" si="188"/>
        <v>9947.2293939633018</v>
      </c>
      <c r="P264" s="184">
        <f t="shared" si="188"/>
        <v>8783.592661665416</v>
      </c>
      <c r="Q264" s="185">
        <f t="shared" si="188"/>
        <v>11122.824304796437</v>
      </c>
    </row>
    <row r="265" spans="2:17" s="18" customFormat="1" x14ac:dyDescent="0.3">
      <c r="B265" s="152" t="s">
        <v>160</v>
      </c>
      <c r="C265" s="20"/>
      <c r="D265" s="184">
        <f t="shared" ref="D265:L265" si="189">D224*21</f>
        <v>-5.5124999999999998E-4</v>
      </c>
      <c r="E265" s="184">
        <f t="shared" si="189"/>
        <v>-5.5124999999999998E-4</v>
      </c>
      <c r="F265" s="184">
        <f t="shared" si="189"/>
        <v>-5.5124999999999998E-4</v>
      </c>
      <c r="G265" s="184">
        <f t="shared" si="189"/>
        <v>-5.5124999999999998E-4</v>
      </c>
      <c r="H265" s="184">
        <f t="shared" si="189"/>
        <v>-5.5124999999999998E-4</v>
      </c>
      <c r="I265" s="184">
        <f t="shared" si="189"/>
        <v>-5.5124999999999998E-4</v>
      </c>
      <c r="J265" s="184">
        <f t="shared" si="189"/>
        <v>-5.5124999999999998E-4</v>
      </c>
      <c r="K265" s="184">
        <f t="shared" si="189"/>
        <v>-5.5124999999999998E-4</v>
      </c>
      <c r="L265" s="184">
        <f t="shared" si="189"/>
        <v>-5.5124999999999998E-4</v>
      </c>
      <c r="M265" s="184">
        <f t="shared" ref="M265:Q265" si="190">M224*21</f>
        <v>-5.5124999999999998E-4</v>
      </c>
      <c r="N265" s="184">
        <f t="shared" si="190"/>
        <v>-5.5124999999999998E-4</v>
      </c>
      <c r="O265" s="184">
        <f t="shared" si="190"/>
        <v>-5.5124999999999998E-4</v>
      </c>
      <c r="P265" s="184">
        <f t="shared" si="190"/>
        <v>-5.5124999999999998E-4</v>
      </c>
      <c r="Q265" s="185">
        <f t="shared" si="190"/>
        <v>-5.5124999999999998E-4</v>
      </c>
    </row>
    <row r="266" spans="2:17" s="18" customFormat="1" x14ac:dyDescent="0.3">
      <c r="B266" s="152" t="s">
        <v>161</v>
      </c>
      <c r="C266" s="20"/>
      <c r="D266" s="184">
        <f t="shared" ref="D266:L266" si="191">D225*21</f>
        <v>-5.5124999999999998E-4</v>
      </c>
      <c r="E266" s="184">
        <f t="shared" si="191"/>
        <v>-5.5124999999999998E-4</v>
      </c>
      <c r="F266" s="184">
        <f t="shared" si="191"/>
        <v>-5.5124999999999998E-4</v>
      </c>
      <c r="G266" s="184">
        <f t="shared" si="191"/>
        <v>-5.5124999999999998E-4</v>
      </c>
      <c r="H266" s="184">
        <f t="shared" si="191"/>
        <v>-5.5124999999999998E-4</v>
      </c>
      <c r="I266" s="184">
        <f t="shared" si="191"/>
        <v>-5.5124999999999998E-4</v>
      </c>
      <c r="J266" s="184">
        <f t="shared" si="191"/>
        <v>-5.5124999999999998E-4</v>
      </c>
      <c r="K266" s="184">
        <f t="shared" si="191"/>
        <v>-5.5124999999999998E-4</v>
      </c>
      <c r="L266" s="184">
        <f t="shared" si="191"/>
        <v>-5.5124999999999998E-4</v>
      </c>
      <c r="M266" s="184">
        <f t="shared" ref="M266:Q266" si="192">M225*21</f>
        <v>-5.5124999999999998E-4</v>
      </c>
      <c r="N266" s="184">
        <f t="shared" si="192"/>
        <v>-5.5124999999999998E-4</v>
      </c>
      <c r="O266" s="184">
        <f t="shared" si="192"/>
        <v>-5.5124999999999998E-4</v>
      </c>
      <c r="P266" s="184">
        <f t="shared" si="192"/>
        <v>-5.5124999999999998E-4</v>
      </c>
      <c r="Q266" s="185">
        <f t="shared" si="192"/>
        <v>-5.5124999999999998E-4</v>
      </c>
    </row>
    <row r="267" spans="2:17" s="18" customFormat="1" x14ac:dyDescent="0.3">
      <c r="B267" s="152" t="s">
        <v>162</v>
      </c>
      <c r="C267" s="20"/>
      <c r="D267" s="184">
        <f t="shared" ref="D267:L267" si="193">D226*21</f>
        <v>9257.844523415848</v>
      </c>
      <c r="E267" s="184">
        <f t="shared" si="193"/>
        <v>9691.0833359800163</v>
      </c>
      <c r="F267" s="184">
        <f t="shared" si="193"/>
        <v>9491.7441748956517</v>
      </c>
      <c r="G267" s="184">
        <f t="shared" si="193"/>
        <v>8406.9606759560538</v>
      </c>
      <c r="H267" s="184">
        <f t="shared" si="193"/>
        <v>8886.3625354252945</v>
      </c>
      <c r="I267" s="184">
        <f t="shared" si="193"/>
        <v>10115.384422943564</v>
      </c>
      <c r="J267" s="184">
        <f t="shared" si="193"/>
        <v>10073.632065488968</v>
      </c>
      <c r="K267" s="184">
        <f t="shared" si="193"/>
        <v>9300.6996092646878</v>
      </c>
      <c r="L267" s="184">
        <f t="shared" si="193"/>
        <v>9748.5971223392753</v>
      </c>
      <c r="M267" s="184">
        <f t="shared" ref="M267:Q267" si="194">M226*21</f>
        <v>10152.6261904653</v>
      </c>
      <c r="N267" s="184">
        <f t="shared" si="194"/>
        <v>9430.2591953657684</v>
      </c>
      <c r="O267" s="184">
        <f t="shared" si="194"/>
        <v>9531.791414387124</v>
      </c>
      <c r="P267" s="184">
        <f t="shared" si="194"/>
        <v>10131.313505395541</v>
      </c>
      <c r="Q267" s="185">
        <f t="shared" si="194"/>
        <v>10303.850038607648</v>
      </c>
    </row>
    <row r="268" spans="2:17" s="18" customFormat="1" x14ac:dyDescent="0.3">
      <c r="B268" s="152" t="s">
        <v>182</v>
      </c>
      <c r="C268" s="20"/>
      <c r="D268" s="184">
        <f t="shared" ref="D268:L268" si="195">D227*21</f>
        <v>-5.5124999999999998E-4</v>
      </c>
      <c r="E268" s="184">
        <f t="shared" si="195"/>
        <v>-5.5124999999999998E-4</v>
      </c>
      <c r="F268" s="184">
        <f t="shared" si="195"/>
        <v>-5.5124999999999998E-4</v>
      </c>
      <c r="G268" s="184">
        <f t="shared" si="195"/>
        <v>-5.5124999999999998E-4</v>
      </c>
      <c r="H268" s="184">
        <f t="shared" si="195"/>
        <v>-5.5124999999999998E-4</v>
      </c>
      <c r="I268" s="184">
        <f t="shared" si="195"/>
        <v>-5.5124999999999998E-4</v>
      </c>
      <c r="J268" s="184">
        <f t="shared" si="195"/>
        <v>-5.5124999999999998E-4</v>
      </c>
      <c r="K268" s="184">
        <f t="shared" si="195"/>
        <v>-5.5124999999999998E-4</v>
      </c>
      <c r="L268" s="184">
        <f t="shared" si="195"/>
        <v>-5.5124999999999998E-4</v>
      </c>
      <c r="M268" s="184">
        <f t="shared" ref="M268:Q268" si="196">M227*21</f>
        <v>-5.5124999999999998E-4</v>
      </c>
      <c r="N268" s="184">
        <f t="shared" si="196"/>
        <v>-5.5124999999999998E-4</v>
      </c>
      <c r="O268" s="184">
        <f t="shared" si="196"/>
        <v>-5.5124999999999998E-4</v>
      </c>
      <c r="P268" s="184">
        <f t="shared" si="196"/>
        <v>-5.5124999999999998E-4</v>
      </c>
      <c r="Q268" s="185">
        <f t="shared" si="196"/>
        <v>-5.5124999999999998E-4</v>
      </c>
    </row>
    <row r="269" spans="2:17" s="18" customFormat="1" x14ac:dyDescent="0.3">
      <c r="B269" s="152" t="s">
        <v>163</v>
      </c>
      <c r="C269" s="20"/>
      <c r="D269" s="184">
        <f t="shared" ref="D269:L269" si="197">D228*21</f>
        <v>-5.5124999999999998E-4</v>
      </c>
      <c r="E269" s="184">
        <f t="shared" si="197"/>
        <v>-5.5124999999999998E-4</v>
      </c>
      <c r="F269" s="184">
        <f t="shared" si="197"/>
        <v>-5.5124999999999998E-4</v>
      </c>
      <c r="G269" s="184">
        <f t="shared" si="197"/>
        <v>-5.5124999999999998E-4</v>
      </c>
      <c r="H269" s="184">
        <f t="shared" si="197"/>
        <v>-5.5124999999999998E-4</v>
      </c>
      <c r="I269" s="184">
        <f t="shared" si="197"/>
        <v>-5.5124999999999998E-4</v>
      </c>
      <c r="J269" s="184">
        <f t="shared" si="197"/>
        <v>-5.5124999999999998E-4</v>
      </c>
      <c r="K269" s="184">
        <f t="shared" si="197"/>
        <v>-5.5124999999999998E-4</v>
      </c>
      <c r="L269" s="184">
        <f t="shared" si="197"/>
        <v>-5.5124999999999998E-4</v>
      </c>
      <c r="M269" s="184">
        <f t="shared" ref="M269:Q269" si="198">M228*21</f>
        <v>-5.5124999999999998E-4</v>
      </c>
      <c r="N269" s="184">
        <f t="shared" si="198"/>
        <v>-5.5124999999999998E-4</v>
      </c>
      <c r="O269" s="184">
        <f t="shared" si="198"/>
        <v>-5.5124999999999998E-4</v>
      </c>
      <c r="P269" s="184">
        <f t="shared" si="198"/>
        <v>-5.5124999999999998E-4</v>
      </c>
      <c r="Q269" s="185">
        <f t="shared" si="198"/>
        <v>-5.5124999999999998E-4</v>
      </c>
    </row>
    <row r="270" spans="2:17" s="18" customFormat="1" x14ac:dyDescent="0.3">
      <c r="B270" s="152" t="s">
        <v>164</v>
      </c>
      <c r="C270" s="20"/>
      <c r="D270" s="184">
        <f t="shared" ref="D270:L270" si="199">D229*21</f>
        <v>6987.0747040054539</v>
      </c>
      <c r="E270" s="184">
        <f t="shared" si="199"/>
        <v>8066.1632274372387</v>
      </c>
      <c r="F270" s="184">
        <f t="shared" si="199"/>
        <v>7603.3120592150053</v>
      </c>
      <c r="G270" s="184">
        <f t="shared" si="199"/>
        <v>6984.6132733902696</v>
      </c>
      <c r="H270" s="184">
        <f t="shared" si="199"/>
        <v>7234.1981591883568</v>
      </c>
      <c r="I270" s="184">
        <f t="shared" si="199"/>
        <v>8123.5991521476981</v>
      </c>
      <c r="J270" s="184">
        <f t="shared" si="199"/>
        <v>7894.505280532293</v>
      </c>
      <c r="K270" s="184">
        <f t="shared" si="199"/>
        <v>7922.298212813238</v>
      </c>
      <c r="L270" s="184">
        <f t="shared" si="199"/>
        <v>6669.1143074422935</v>
      </c>
      <c r="M270" s="184">
        <f t="shared" ref="M270:Q270" si="200">M229*21</f>
        <v>7608.7236508972683</v>
      </c>
      <c r="N270" s="184">
        <f t="shared" si="200"/>
        <v>8335.5628778810569</v>
      </c>
      <c r="O270" s="184">
        <f t="shared" si="200"/>
        <v>8598.6385134819448</v>
      </c>
      <c r="P270" s="184">
        <f t="shared" si="200"/>
        <v>8774.1949603922476</v>
      </c>
      <c r="Q270" s="185">
        <f t="shared" si="200"/>
        <v>9242.6247262101115</v>
      </c>
    </row>
    <row r="271" spans="2:17" s="18" customFormat="1" x14ac:dyDescent="0.3">
      <c r="B271" s="152" t="s">
        <v>165</v>
      </c>
      <c r="C271" s="20"/>
      <c r="D271" s="184">
        <f t="shared" ref="D271:L271" si="201">D230*21</f>
        <v>-5.5124999999999998E-4</v>
      </c>
      <c r="E271" s="184">
        <f t="shared" si="201"/>
        <v>-5.5124999999999998E-4</v>
      </c>
      <c r="F271" s="184">
        <f t="shared" si="201"/>
        <v>-5.5124999999999998E-4</v>
      </c>
      <c r="G271" s="184">
        <f t="shared" si="201"/>
        <v>-5.5124999999999998E-4</v>
      </c>
      <c r="H271" s="184">
        <f t="shared" si="201"/>
        <v>-5.5124999999999998E-4</v>
      </c>
      <c r="I271" s="184">
        <f t="shared" si="201"/>
        <v>-5.5124999999999998E-4</v>
      </c>
      <c r="J271" s="184">
        <f t="shared" si="201"/>
        <v>-5.5124999999999998E-4</v>
      </c>
      <c r="K271" s="184">
        <f t="shared" si="201"/>
        <v>-5.5124999999999998E-4</v>
      </c>
      <c r="L271" s="184">
        <f t="shared" si="201"/>
        <v>-5.5124999999999998E-4</v>
      </c>
      <c r="M271" s="184">
        <f t="shared" ref="M271:Q271" si="202">M230*21</f>
        <v>-5.5124999999999998E-4</v>
      </c>
      <c r="N271" s="184">
        <f t="shared" si="202"/>
        <v>-5.5124999999999998E-4</v>
      </c>
      <c r="O271" s="184">
        <f t="shared" si="202"/>
        <v>-5.5124999999999998E-4</v>
      </c>
      <c r="P271" s="184">
        <f t="shared" si="202"/>
        <v>-5.5124999999999998E-4</v>
      </c>
      <c r="Q271" s="185">
        <f t="shared" si="202"/>
        <v>-5.5124999999999998E-4</v>
      </c>
    </row>
    <row r="272" spans="2:17" s="18" customFormat="1" x14ac:dyDescent="0.3">
      <c r="B272" s="152" t="s">
        <v>166</v>
      </c>
      <c r="C272" s="20"/>
      <c r="D272" s="184">
        <f t="shared" ref="D272:L272" si="203">D231*21</f>
        <v>5074.2468193421992</v>
      </c>
      <c r="E272" s="184">
        <f t="shared" si="203"/>
        <v>5365.6442439724315</v>
      </c>
      <c r="F272" s="184">
        <f t="shared" si="203"/>
        <v>5295.6897024219807</v>
      </c>
      <c r="G272" s="184">
        <f t="shared" si="203"/>
        <v>4922.9714109987335</v>
      </c>
      <c r="H272" s="184">
        <f t="shared" si="203"/>
        <v>5075.3892951869457</v>
      </c>
      <c r="I272" s="184">
        <f t="shared" si="203"/>
        <v>6157.3478332359609</v>
      </c>
      <c r="J272" s="184">
        <f t="shared" si="203"/>
        <v>7330.0636381852464</v>
      </c>
      <c r="K272" s="184">
        <f t="shared" si="203"/>
        <v>7142.5643196543288</v>
      </c>
      <c r="L272" s="184">
        <f t="shared" si="203"/>
        <v>7342.2520708505226</v>
      </c>
      <c r="M272" s="184">
        <f t="shared" ref="M272:Q272" si="204">M231*21</f>
        <v>7301.6178064133555</v>
      </c>
      <c r="N272" s="184">
        <f t="shared" si="204"/>
        <v>7357.604676037131</v>
      </c>
      <c r="O272" s="184">
        <f t="shared" si="204"/>
        <v>7256.999830878729</v>
      </c>
      <c r="P272" s="184">
        <f t="shared" si="204"/>
        <v>7279.0120343118142</v>
      </c>
      <c r="Q272" s="185">
        <f t="shared" si="204"/>
        <v>7583.6178655562508</v>
      </c>
    </row>
    <row r="273" spans="2:17" s="18" customFormat="1" x14ac:dyDescent="0.3">
      <c r="B273" s="162" t="s">
        <v>173</v>
      </c>
      <c r="C273" s="156" t="s">
        <v>167</v>
      </c>
      <c r="D273" s="600">
        <f t="shared" ref="D273:L273" si="205">SUM(D237:D272)</f>
        <v>116941.13140499989</v>
      </c>
      <c r="E273" s="600">
        <f t="shared" si="205"/>
        <v>128588.49265499989</v>
      </c>
      <c r="F273" s="600">
        <f t="shared" si="205"/>
        <v>139328.5216049999</v>
      </c>
      <c r="G273" s="600">
        <f t="shared" si="205"/>
        <v>146995.39378124985</v>
      </c>
      <c r="H273" s="600">
        <f t="shared" si="205"/>
        <v>168313.08981374983</v>
      </c>
      <c r="I273" s="600">
        <f t="shared" si="205"/>
        <v>182469.71783176172</v>
      </c>
      <c r="J273" s="600">
        <f t="shared" si="205"/>
        <v>190835.04672218225</v>
      </c>
      <c r="K273" s="600">
        <f t="shared" si="205"/>
        <v>202574.15048310632</v>
      </c>
      <c r="L273" s="600">
        <f t="shared" si="205"/>
        <v>207606.25948717305</v>
      </c>
      <c r="M273" s="600">
        <f t="shared" ref="M273:Q273" si="206">SUM(M237:M272)</f>
        <v>208736.9918190802</v>
      </c>
      <c r="N273" s="600">
        <f t="shared" si="206"/>
        <v>216564.44890499991</v>
      </c>
      <c r="O273" s="600">
        <f t="shared" si="206"/>
        <v>227369.57890499986</v>
      </c>
      <c r="P273" s="600">
        <f t="shared" si="206"/>
        <v>237757.72765499991</v>
      </c>
      <c r="Q273" s="601">
        <f t="shared" si="206"/>
        <v>246020.57140499988</v>
      </c>
    </row>
    <row r="274" spans="2:17" s="60" customFormat="1" x14ac:dyDescent="0.3">
      <c r="F274" s="74"/>
      <c r="G274" s="74"/>
      <c r="H274" s="74"/>
      <c r="I274" s="74"/>
      <c r="J274" s="74"/>
      <c r="K274" s="74"/>
    </row>
  </sheetData>
  <mergeCells count="1">
    <mergeCell ref="B114:C114"/>
  </mergeCells>
  <pageMargins left="0.511811024" right="0.511811024" top="0.78740157499999996" bottom="0.78740157499999996" header="0.31496062000000002" footer="0.31496062000000002"/>
  <pageSetup paperSize="9" scale="57" fitToHeight="0"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R94"/>
  <sheetViews>
    <sheetView zoomScale="60" zoomScaleNormal="60" workbookViewId="0">
      <selection activeCell="I60" sqref="I60"/>
    </sheetView>
  </sheetViews>
  <sheetFormatPr defaultColWidth="9.109375" defaultRowHeight="15.6" x14ac:dyDescent="0.3"/>
  <cols>
    <col min="1" max="1" width="9.109375" style="2"/>
    <col min="2" max="2" width="32.6640625" style="2" customWidth="1"/>
    <col min="3" max="3" width="21" style="2" customWidth="1"/>
    <col min="4" max="5" width="23" style="2" customWidth="1"/>
    <col min="6" max="10" width="17.33203125" style="2" bestFit="1" customWidth="1"/>
    <col min="11" max="11" width="19.109375" style="2" customWidth="1"/>
    <col min="12" max="12" width="19.44140625" style="2" customWidth="1"/>
    <col min="13" max="14" width="19.109375" style="2" customWidth="1"/>
    <col min="15" max="15" width="21.5546875" style="2" customWidth="1"/>
    <col min="16" max="16" width="21" style="2" customWidth="1"/>
    <col min="17" max="17" width="24.109375" style="2" customWidth="1"/>
    <col min="18" max="18" width="22" style="2" customWidth="1"/>
    <col min="19" max="16384" width="9.109375" style="2"/>
  </cols>
  <sheetData>
    <row r="2" spans="2:18" x14ac:dyDescent="0.3">
      <c r="B2" s="187" t="s">
        <v>195</v>
      </c>
    </row>
    <row r="4" spans="2:18" x14ac:dyDescent="0.3">
      <c r="B4" s="700" t="s">
        <v>183</v>
      </c>
      <c r="C4" s="684" t="s">
        <v>91</v>
      </c>
      <c r="D4" s="684"/>
      <c r="E4" s="684"/>
      <c r="F4" s="684"/>
      <c r="G4" s="684"/>
      <c r="H4" s="684"/>
      <c r="I4" s="684"/>
      <c r="J4" s="684"/>
      <c r="K4" s="684"/>
      <c r="L4" s="684"/>
      <c r="M4" s="684"/>
      <c r="N4" s="684"/>
      <c r="O4" s="684"/>
      <c r="P4" s="684"/>
      <c r="Q4" s="684"/>
      <c r="R4" s="684"/>
    </row>
    <row r="5" spans="2:18" x14ac:dyDescent="0.3">
      <c r="B5" s="700"/>
      <c r="C5" s="515" t="s">
        <v>77</v>
      </c>
      <c r="D5" s="515" t="s">
        <v>87</v>
      </c>
      <c r="E5" s="515" t="s">
        <v>88</v>
      </c>
      <c r="F5" s="515" t="s">
        <v>78</v>
      </c>
      <c r="G5" s="515" t="s">
        <v>79</v>
      </c>
      <c r="H5" s="515" t="s">
        <v>80</v>
      </c>
      <c r="I5" s="515" t="s">
        <v>81</v>
      </c>
      <c r="J5" s="515" t="s">
        <v>82</v>
      </c>
      <c r="K5" s="515" t="s">
        <v>83</v>
      </c>
      <c r="L5" s="515" t="s">
        <v>84</v>
      </c>
      <c r="M5" s="515" t="s">
        <v>89</v>
      </c>
      <c r="N5" s="413" t="s">
        <v>584</v>
      </c>
      <c r="O5" s="413" t="s">
        <v>585</v>
      </c>
      <c r="P5" s="400" t="s">
        <v>846</v>
      </c>
      <c r="Q5" s="400" t="s">
        <v>847</v>
      </c>
      <c r="R5" s="400" t="s">
        <v>848</v>
      </c>
    </row>
    <row r="6" spans="2:18" x14ac:dyDescent="0.3">
      <c r="B6" s="193" t="s">
        <v>184</v>
      </c>
      <c r="C6" s="516" t="s">
        <v>85</v>
      </c>
      <c r="D6" s="192">
        <v>122749</v>
      </c>
      <c r="E6" s="192">
        <v>124080</v>
      </c>
      <c r="F6" s="192">
        <v>140070</v>
      </c>
      <c r="G6" s="192">
        <v>149893.48000000001</v>
      </c>
      <c r="H6" s="192">
        <v>157436.443</v>
      </c>
      <c r="I6" s="192">
        <v>185000</v>
      </c>
      <c r="J6" s="192">
        <v>195786.22599895851</v>
      </c>
      <c r="K6" s="192">
        <v>203993.75051136286</v>
      </c>
      <c r="L6" s="192">
        <v>217821.01837008388</v>
      </c>
      <c r="M6" s="192">
        <v>220311.9065146255</v>
      </c>
      <c r="N6" s="192">
        <v>221077</v>
      </c>
      <c r="O6" s="192">
        <v>231866</v>
      </c>
      <c r="P6" s="192">
        <v>243515</v>
      </c>
      <c r="Q6" s="192">
        <v>254289</v>
      </c>
      <c r="R6" s="192">
        <v>262356</v>
      </c>
    </row>
    <row r="7" spans="2:18" x14ac:dyDescent="0.3">
      <c r="B7" s="189" t="s">
        <v>132</v>
      </c>
      <c r="C7" s="426" t="s">
        <v>85</v>
      </c>
      <c r="D7" s="414">
        <f t="shared" ref="D7:R22" si="0">D55/D$91*D$6</f>
        <v>0</v>
      </c>
      <c r="E7" s="414">
        <f t="shared" si="0"/>
        <v>0</v>
      </c>
      <c r="F7" s="414">
        <f t="shared" si="0"/>
        <v>0</v>
      </c>
      <c r="G7" s="414">
        <f t="shared" si="0"/>
        <v>0</v>
      </c>
      <c r="H7" s="414">
        <f t="shared" si="0"/>
        <v>0</v>
      </c>
      <c r="I7" s="414">
        <f t="shared" si="0"/>
        <v>0</v>
      </c>
      <c r="J7" s="414">
        <f t="shared" si="0"/>
        <v>0</v>
      </c>
      <c r="K7" s="414">
        <f t="shared" si="0"/>
        <v>0</v>
      </c>
      <c r="L7" s="414">
        <f t="shared" si="0"/>
        <v>0</v>
      </c>
      <c r="M7" s="414">
        <f t="shared" si="0"/>
        <v>0</v>
      </c>
      <c r="N7" s="414">
        <f t="shared" si="0"/>
        <v>0</v>
      </c>
      <c r="O7" s="414">
        <f t="shared" si="0"/>
        <v>0</v>
      </c>
      <c r="P7" s="517">
        <f>P55/P$91*P$6</f>
        <v>0</v>
      </c>
      <c r="Q7" s="414">
        <f t="shared" si="0"/>
        <v>0</v>
      </c>
      <c r="R7" s="414">
        <f t="shared" si="0"/>
        <v>0</v>
      </c>
    </row>
    <row r="8" spans="2:18" x14ac:dyDescent="0.3">
      <c r="B8" s="189" t="s">
        <v>133</v>
      </c>
      <c r="C8" s="426" t="s">
        <v>85</v>
      </c>
      <c r="D8" s="414">
        <f>D56/D$91*D$6</f>
        <v>7815.8763182009343</v>
      </c>
      <c r="E8" s="414">
        <f t="shared" si="0"/>
        <v>7487.0427628635198</v>
      </c>
      <c r="F8" s="414">
        <f t="shared" si="0"/>
        <v>9234.1659656588654</v>
      </c>
      <c r="G8" s="414">
        <f t="shared" si="0"/>
        <v>9193.8073608436971</v>
      </c>
      <c r="H8" s="414">
        <f t="shared" si="0"/>
        <v>7796.014413882941</v>
      </c>
      <c r="I8" s="414">
        <f t="shared" si="0"/>
        <v>8535.7692992225402</v>
      </c>
      <c r="J8" s="414">
        <f t="shared" si="0"/>
        <v>8220.2341326271944</v>
      </c>
      <c r="K8" s="414">
        <f t="shared" si="0"/>
        <v>8748.6386977671937</v>
      </c>
      <c r="L8" s="414">
        <f t="shared" si="0"/>
        <v>7963.2584333753884</v>
      </c>
      <c r="M8" s="414">
        <f t="shared" si="0"/>
        <v>7784.8443000739244</v>
      </c>
      <c r="N8" s="414">
        <f t="shared" si="0"/>
        <v>8841.5559395522669</v>
      </c>
      <c r="O8" s="414">
        <f t="shared" si="0"/>
        <v>9344.6722155922489</v>
      </c>
      <c r="P8" s="414">
        <f t="shared" si="0"/>
        <v>9318.2469107122488</v>
      </c>
      <c r="Q8" s="414">
        <f t="shared" si="0"/>
        <v>9805.7738503979217</v>
      </c>
      <c r="R8" s="414">
        <f t="shared" si="0"/>
        <v>10036.004929900548</v>
      </c>
    </row>
    <row r="9" spans="2:18" x14ac:dyDescent="0.3">
      <c r="B9" s="189" t="s">
        <v>134</v>
      </c>
      <c r="C9" s="426" t="s">
        <v>85</v>
      </c>
      <c r="D9" s="414">
        <f t="shared" si="0"/>
        <v>0</v>
      </c>
      <c r="E9" s="414">
        <f t="shared" si="0"/>
        <v>0</v>
      </c>
      <c r="F9" s="414">
        <f t="shared" si="0"/>
        <v>0</v>
      </c>
      <c r="G9" s="414">
        <f t="shared" si="0"/>
        <v>0</v>
      </c>
      <c r="H9" s="414">
        <f t="shared" si="0"/>
        <v>0</v>
      </c>
      <c r="I9" s="414">
        <f t="shared" si="0"/>
        <v>0</v>
      </c>
      <c r="J9" s="414">
        <f t="shared" si="0"/>
        <v>0</v>
      </c>
      <c r="K9" s="414">
        <f t="shared" si="0"/>
        <v>0</v>
      </c>
      <c r="L9" s="414">
        <f t="shared" si="0"/>
        <v>0</v>
      </c>
      <c r="M9" s="414">
        <f t="shared" si="0"/>
        <v>0</v>
      </c>
      <c r="N9" s="414">
        <f t="shared" si="0"/>
        <v>0</v>
      </c>
      <c r="O9" s="414">
        <f t="shared" si="0"/>
        <v>0</v>
      </c>
      <c r="P9" s="414">
        <f t="shared" si="0"/>
        <v>0</v>
      </c>
      <c r="Q9" s="414">
        <f t="shared" si="0"/>
        <v>0</v>
      </c>
      <c r="R9" s="414">
        <f t="shared" si="0"/>
        <v>0</v>
      </c>
    </row>
    <row r="10" spans="2:18" x14ac:dyDescent="0.3">
      <c r="B10" s="189" t="s">
        <v>135</v>
      </c>
      <c r="C10" s="426" t="s">
        <v>85</v>
      </c>
      <c r="D10" s="414">
        <f t="shared" si="0"/>
        <v>5932.9065579692733</v>
      </c>
      <c r="E10" s="414">
        <f t="shared" si="0"/>
        <v>5830.674711301619</v>
      </c>
      <c r="F10" s="414">
        <f t="shared" si="0"/>
        <v>5929.0355782077286</v>
      </c>
      <c r="G10" s="414">
        <f t="shared" si="0"/>
        <v>5885.0574331457001</v>
      </c>
      <c r="H10" s="414">
        <f t="shared" si="0"/>
        <v>5157.5806793029042</v>
      </c>
      <c r="I10" s="414">
        <f t="shared" si="0"/>
        <v>6260.9539471591761</v>
      </c>
      <c r="J10" s="414">
        <f t="shared" si="0"/>
        <v>6017.7658367281274</v>
      </c>
      <c r="K10" s="414">
        <f t="shared" si="0"/>
        <v>6678.0110119333031</v>
      </c>
      <c r="L10" s="414">
        <f t="shared" si="0"/>
        <v>6367.4081685731089</v>
      </c>
      <c r="M10" s="414">
        <f t="shared" si="0"/>
        <v>6563.2575142182841</v>
      </c>
      <c r="N10" s="414">
        <f t="shared" si="0"/>
        <v>4010.6853887739921</v>
      </c>
      <c r="O10" s="414">
        <f t="shared" si="0"/>
        <v>3932.2686571050408</v>
      </c>
      <c r="P10" s="414">
        <f t="shared" si="0"/>
        <v>6516.5203126783072</v>
      </c>
      <c r="Q10" s="414">
        <f t="shared" si="0"/>
        <v>6965.4807351102463</v>
      </c>
      <c r="R10" s="414">
        <f t="shared" si="0"/>
        <v>7091.1989300405121</v>
      </c>
    </row>
    <row r="11" spans="2:18" x14ac:dyDescent="0.3">
      <c r="B11" s="189" t="s">
        <v>136</v>
      </c>
      <c r="C11" s="426" t="s">
        <v>85</v>
      </c>
      <c r="D11" s="414">
        <f t="shared" si="0"/>
        <v>5018.7148085423214</v>
      </c>
      <c r="E11" s="414">
        <f t="shared" si="0"/>
        <v>5426.3907277331418</v>
      </c>
      <c r="F11" s="414">
        <f t="shared" si="0"/>
        <v>5415.1462219803052</v>
      </c>
      <c r="G11" s="414">
        <f t="shared" si="0"/>
        <v>5467.8151537514905</v>
      </c>
      <c r="H11" s="414">
        <f t="shared" si="0"/>
        <v>5011.5249328975924</v>
      </c>
      <c r="I11" s="414">
        <f t="shared" si="0"/>
        <v>5940.7917750256929</v>
      </c>
      <c r="J11" s="414">
        <f t="shared" si="0"/>
        <v>6197.5183603989981</v>
      </c>
      <c r="K11" s="414">
        <f t="shared" si="0"/>
        <v>5716.8795364468906</v>
      </c>
      <c r="L11" s="414">
        <f t="shared" si="0"/>
        <v>6262.5870606708795</v>
      </c>
      <c r="M11" s="414">
        <f t="shared" si="0"/>
        <v>6431.5081850001188</v>
      </c>
      <c r="N11" s="414">
        <f t="shared" si="0"/>
        <v>5959.8784877181524</v>
      </c>
      <c r="O11" s="414">
        <f t="shared" si="0"/>
        <v>6585.6444116562152</v>
      </c>
      <c r="P11" s="414">
        <f t="shared" si="0"/>
        <v>6476.8217423908973</v>
      </c>
      <c r="Q11" s="414">
        <f t="shared" si="0"/>
        <v>5873.3708734395777</v>
      </c>
      <c r="R11" s="414">
        <f t="shared" si="0"/>
        <v>6794.3722774740872</v>
      </c>
    </row>
    <row r="12" spans="2:18" x14ac:dyDescent="0.3">
      <c r="B12" s="189" t="s">
        <v>137</v>
      </c>
      <c r="C12" s="426" t="s">
        <v>85</v>
      </c>
      <c r="D12" s="414">
        <f t="shared" si="0"/>
        <v>0</v>
      </c>
      <c r="E12" s="414">
        <f t="shared" si="0"/>
        <v>0</v>
      </c>
      <c r="F12" s="414">
        <f t="shared" si="0"/>
        <v>0</v>
      </c>
      <c r="G12" s="414">
        <f t="shared" si="0"/>
        <v>0</v>
      </c>
      <c r="H12" s="414">
        <f t="shared" si="0"/>
        <v>0</v>
      </c>
      <c r="I12" s="414">
        <f t="shared" si="0"/>
        <v>0</v>
      </c>
      <c r="J12" s="414">
        <f t="shared" si="0"/>
        <v>0</v>
      </c>
      <c r="K12" s="414">
        <f t="shared" si="0"/>
        <v>0</v>
      </c>
      <c r="L12" s="414">
        <f t="shared" si="0"/>
        <v>0</v>
      </c>
      <c r="M12" s="414">
        <f t="shared" si="0"/>
        <v>0</v>
      </c>
      <c r="N12" s="414">
        <f t="shared" si="0"/>
        <v>0</v>
      </c>
      <c r="O12" s="414">
        <f t="shared" si="0"/>
        <v>0</v>
      </c>
      <c r="P12" s="414">
        <f t="shared" si="0"/>
        <v>0</v>
      </c>
      <c r="Q12" s="414">
        <f t="shared" si="0"/>
        <v>0</v>
      </c>
      <c r="R12" s="414">
        <f t="shared" si="0"/>
        <v>0</v>
      </c>
    </row>
    <row r="13" spans="2:18" x14ac:dyDescent="0.3">
      <c r="B13" s="189" t="s">
        <v>138</v>
      </c>
      <c r="C13" s="426" t="s">
        <v>85</v>
      </c>
      <c r="D13" s="414">
        <f t="shared" si="0"/>
        <v>0</v>
      </c>
      <c r="E13" s="414">
        <f t="shared" si="0"/>
        <v>0</v>
      </c>
      <c r="F13" s="414">
        <f t="shared" si="0"/>
        <v>0</v>
      </c>
      <c r="G13" s="414">
        <f t="shared" si="0"/>
        <v>0</v>
      </c>
      <c r="H13" s="414">
        <f t="shared" si="0"/>
        <v>0</v>
      </c>
      <c r="I13" s="414">
        <f t="shared" si="0"/>
        <v>0</v>
      </c>
      <c r="J13" s="414">
        <f t="shared" si="0"/>
        <v>0</v>
      </c>
      <c r="K13" s="414">
        <f t="shared" si="0"/>
        <v>0</v>
      </c>
      <c r="L13" s="414">
        <f t="shared" si="0"/>
        <v>0</v>
      </c>
      <c r="M13" s="414">
        <f t="shared" si="0"/>
        <v>0</v>
      </c>
      <c r="N13" s="414">
        <f t="shared" si="0"/>
        <v>0</v>
      </c>
      <c r="O13" s="414">
        <f t="shared" si="0"/>
        <v>0</v>
      </c>
      <c r="P13" s="414">
        <f t="shared" si="0"/>
        <v>0</v>
      </c>
      <c r="Q13" s="414">
        <f t="shared" si="0"/>
        <v>0</v>
      </c>
      <c r="R13" s="414">
        <f t="shared" si="0"/>
        <v>0</v>
      </c>
    </row>
    <row r="14" spans="2:18" x14ac:dyDescent="0.3">
      <c r="B14" s="189" t="s">
        <v>139</v>
      </c>
      <c r="C14" s="426" t="s">
        <v>85</v>
      </c>
      <c r="D14" s="414">
        <f>D62/D$91*D$6</f>
        <v>0</v>
      </c>
      <c r="E14" s="414">
        <f t="shared" si="0"/>
        <v>0</v>
      </c>
      <c r="F14" s="414">
        <f t="shared" si="0"/>
        <v>0</v>
      </c>
      <c r="G14" s="414">
        <f t="shared" si="0"/>
        <v>0</v>
      </c>
      <c r="H14" s="414">
        <f t="shared" si="0"/>
        <v>0</v>
      </c>
      <c r="I14" s="414">
        <f t="shared" si="0"/>
        <v>0</v>
      </c>
      <c r="J14" s="414">
        <f t="shared" si="0"/>
        <v>0</v>
      </c>
      <c r="K14" s="414">
        <f t="shared" si="0"/>
        <v>0</v>
      </c>
      <c r="L14" s="414">
        <f t="shared" si="0"/>
        <v>0</v>
      </c>
      <c r="M14" s="414">
        <f t="shared" si="0"/>
        <v>0</v>
      </c>
      <c r="N14" s="414">
        <f t="shared" si="0"/>
        <v>0</v>
      </c>
      <c r="O14" s="414">
        <f t="shared" si="0"/>
        <v>0</v>
      </c>
      <c r="P14" s="414">
        <f t="shared" si="0"/>
        <v>0</v>
      </c>
      <c r="Q14" s="414">
        <f t="shared" si="0"/>
        <v>0</v>
      </c>
      <c r="R14" s="414">
        <f t="shared" si="0"/>
        <v>0</v>
      </c>
    </row>
    <row r="15" spans="2:18" x14ac:dyDescent="0.3">
      <c r="B15" s="189" t="s">
        <v>140</v>
      </c>
      <c r="C15" s="426" t="s">
        <v>85</v>
      </c>
      <c r="D15" s="414">
        <f t="shared" si="0"/>
        <v>0</v>
      </c>
      <c r="E15" s="414">
        <f t="shared" si="0"/>
        <v>0</v>
      </c>
      <c r="F15" s="414">
        <f t="shared" si="0"/>
        <v>0</v>
      </c>
      <c r="G15" s="414">
        <f t="shared" si="0"/>
        <v>0</v>
      </c>
      <c r="H15" s="414">
        <f t="shared" si="0"/>
        <v>0</v>
      </c>
      <c r="I15" s="414">
        <f t="shared" si="0"/>
        <v>0</v>
      </c>
      <c r="J15" s="414">
        <f t="shared" si="0"/>
        <v>0</v>
      </c>
      <c r="K15" s="414">
        <f t="shared" si="0"/>
        <v>0</v>
      </c>
      <c r="L15" s="414">
        <f t="shared" si="0"/>
        <v>0</v>
      </c>
      <c r="M15" s="414">
        <f t="shared" si="0"/>
        <v>0</v>
      </c>
      <c r="N15" s="414">
        <f t="shared" si="0"/>
        <v>0</v>
      </c>
      <c r="O15" s="414">
        <f t="shared" si="0"/>
        <v>0</v>
      </c>
      <c r="P15" s="414">
        <f t="shared" si="0"/>
        <v>0</v>
      </c>
      <c r="Q15" s="414">
        <f t="shared" si="0"/>
        <v>0</v>
      </c>
      <c r="R15" s="414">
        <f t="shared" si="0"/>
        <v>0</v>
      </c>
    </row>
    <row r="16" spans="2:18" x14ac:dyDescent="0.3">
      <c r="B16" s="189" t="s">
        <v>141</v>
      </c>
      <c r="C16" s="426" t="s">
        <v>85</v>
      </c>
      <c r="D16" s="414">
        <f t="shared" si="0"/>
        <v>0</v>
      </c>
      <c r="E16" s="414">
        <f t="shared" si="0"/>
        <v>0</v>
      </c>
      <c r="F16" s="414">
        <f t="shared" si="0"/>
        <v>0</v>
      </c>
      <c r="G16" s="414">
        <f t="shared" si="0"/>
        <v>0</v>
      </c>
      <c r="H16" s="414">
        <f t="shared" si="0"/>
        <v>0</v>
      </c>
      <c r="I16" s="414">
        <f t="shared" si="0"/>
        <v>0</v>
      </c>
      <c r="J16" s="414">
        <f t="shared" si="0"/>
        <v>0</v>
      </c>
      <c r="K16" s="414">
        <f t="shared" si="0"/>
        <v>0</v>
      </c>
      <c r="L16" s="414">
        <f t="shared" si="0"/>
        <v>0</v>
      </c>
      <c r="M16" s="414">
        <f t="shared" si="0"/>
        <v>0</v>
      </c>
      <c r="N16" s="414">
        <f t="shared" si="0"/>
        <v>0</v>
      </c>
      <c r="O16" s="414">
        <f t="shared" si="0"/>
        <v>0</v>
      </c>
      <c r="P16" s="414">
        <f t="shared" si="0"/>
        <v>0</v>
      </c>
      <c r="Q16" s="414">
        <f t="shared" si="0"/>
        <v>0</v>
      </c>
      <c r="R16" s="414">
        <f t="shared" si="0"/>
        <v>0</v>
      </c>
    </row>
    <row r="17" spans="2:18" x14ac:dyDescent="0.3">
      <c r="B17" s="189" t="s">
        <v>142</v>
      </c>
      <c r="C17" s="426" t="s">
        <v>85</v>
      </c>
      <c r="D17" s="414">
        <f t="shared" si="0"/>
        <v>0</v>
      </c>
      <c r="E17" s="414">
        <f t="shared" si="0"/>
        <v>0</v>
      </c>
      <c r="F17" s="414">
        <f t="shared" si="0"/>
        <v>0</v>
      </c>
      <c r="G17" s="414">
        <f t="shared" si="0"/>
        <v>0</v>
      </c>
      <c r="H17" s="414">
        <f t="shared" si="0"/>
        <v>0</v>
      </c>
      <c r="I17" s="414">
        <f t="shared" si="0"/>
        <v>0</v>
      </c>
      <c r="J17" s="414">
        <f t="shared" si="0"/>
        <v>0</v>
      </c>
      <c r="K17" s="414">
        <f t="shared" si="0"/>
        <v>0</v>
      </c>
      <c r="L17" s="414">
        <f t="shared" si="0"/>
        <v>0</v>
      </c>
      <c r="M17" s="414">
        <f t="shared" si="0"/>
        <v>0</v>
      </c>
      <c r="N17" s="414">
        <f t="shared" si="0"/>
        <v>0</v>
      </c>
      <c r="O17" s="414">
        <f t="shared" si="0"/>
        <v>0</v>
      </c>
      <c r="P17" s="414">
        <f t="shared" si="0"/>
        <v>0</v>
      </c>
      <c r="Q17" s="414">
        <f t="shared" si="0"/>
        <v>0</v>
      </c>
      <c r="R17" s="414">
        <f t="shared" si="0"/>
        <v>0</v>
      </c>
    </row>
    <row r="18" spans="2:18" x14ac:dyDescent="0.3">
      <c r="B18" s="189" t="s">
        <v>143</v>
      </c>
      <c r="C18" s="426" t="s">
        <v>85</v>
      </c>
      <c r="D18" s="414">
        <f t="shared" si="0"/>
        <v>42647.6879759039</v>
      </c>
      <c r="E18" s="414">
        <f t="shared" si="0"/>
        <v>41049.717997308748</v>
      </c>
      <c r="F18" s="414">
        <f t="shared" si="0"/>
        <v>45928.242367262115</v>
      </c>
      <c r="G18" s="414">
        <f t="shared" si="0"/>
        <v>54014.691808314863</v>
      </c>
      <c r="H18" s="414">
        <f t="shared" si="0"/>
        <v>74489.677578709277</v>
      </c>
      <c r="I18" s="414">
        <f t="shared" si="0"/>
        <v>89971.962488704317</v>
      </c>
      <c r="J18" s="414">
        <f t="shared" si="0"/>
        <v>94399.687386420628</v>
      </c>
      <c r="K18" s="414">
        <f t="shared" si="0"/>
        <v>95914.671531393527</v>
      </c>
      <c r="L18" s="414">
        <f t="shared" si="0"/>
        <v>101922.51770859938</v>
      </c>
      <c r="M18" s="414">
        <f t="shared" si="0"/>
        <v>99918.879120785525</v>
      </c>
      <c r="N18" s="414">
        <f t="shared" si="0"/>
        <v>102088.9885572004</v>
      </c>
      <c r="O18" s="414">
        <f t="shared" si="0"/>
        <v>103118.41261961074</v>
      </c>
      <c r="P18" s="414">
        <f t="shared" si="0"/>
        <v>104295.09139482565</v>
      </c>
      <c r="Q18" s="414">
        <f t="shared" si="0"/>
        <v>105954.84345565324</v>
      </c>
      <c r="R18" s="414">
        <f t="shared" si="0"/>
        <v>103579.24144848877</v>
      </c>
    </row>
    <row r="19" spans="2:18" x14ac:dyDescent="0.3">
      <c r="B19" s="189" t="s">
        <v>144</v>
      </c>
      <c r="C19" s="426" t="s">
        <v>85</v>
      </c>
      <c r="D19" s="414">
        <f t="shared" si="0"/>
        <v>6306.9612421011616</v>
      </c>
      <c r="E19" s="414">
        <f t="shared" si="0"/>
        <v>6357.7682860000405</v>
      </c>
      <c r="F19" s="414">
        <f t="shared" si="0"/>
        <v>9342.0926319956452</v>
      </c>
      <c r="G19" s="414">
        <f t="shared" si="0"/>
        <v>12442.135929679502</v>
      </c>
      <c r="H19" s="414">
        <f t="shared" si="0"/>
        <v>11026.369423668271</v>
      </c>
      <c r="I19" s="414">
        <f t="shared" si="0"/>
        <v>13078.720651866444</v>
      </c>
      <c r="J19" s="414">
        <f t="shared" si="0"/>
        <v>13638.668192654004</v>
      </c>
      <c r="K19" s="414">
        <f t="shared" si="0"/>
        <v>15460.354608300682</v>
      </c>
      <c r="L19" s="414">
        <f t="shared" si="0"/>
        <v>14930.205784633372</v>
      </c>
      <c r="M19" s="414">
        <f t="shared" si="0"/>
        <v>14989.327155790475</v>
      </c>
      <c r="N19" s="414">
        <f t="shared" si="0"/>
        <v>14228.909088022931</v>
      </c>
      <c r="O19" s="414">
        <f t="shared" si="0"/>
        <v>15376.901130470631</v>
      </c>
      <c r="P19" s="414">
        <f t="shared" si="0"/>
        <v>15520.156053862833</v>
      </c>
      <c r="Q19" s="414">
        <f t="shared" si="0"/>
        <v>15800.26596542759</v>
      </c>
      <c r="R19" s="414">
        <f t="shared" si="0"/>
        <v>15586.969339751016</v>
      </c>
    </row>
    <row r="20" spans="2:18" x14ac:dyDescent="0.3">
      <c r="B20" s="189" t="s">
        <v>145</v>
      </c>
      <c r="C20" s="426" t="s">
        <v>85</v>
      </c>
      <c r="D20" s="414">
        <f t="shared" si="0"/>
        <v>0</v>
      </c>
      <c r="E20" s="414">
        <f t="shared" si="0"/>
        <v>0</v>
      </c>
      <c r="F20" s="414">
        <f t="shared" si="0"/>
        <v>0</v>
      </c>
      <c r="G20" s="414">
        <f t="shared" si="0"/>
        <v>0</v>
      </c>
      <c r="H20" s="414">
        <f t="shared" si="0"/>
        <v>0</v>
      </c>
      <c r="I20" s="414">
        <f t="shared" si="0"/>
        <v>0</v>
      </c>
      <c r="J20" s="414">
        <f t="shared" si="0"/>
        <v>0</v>
      </c>
      <c r="K20" s="414">
        <f t="shared" si="0"/>
        <v>0</v>
      </c>
      <c r="L20" s="414">
        <f t="shared" si="0"/>
        <v>0</v>
      </c>
      <c r="M20" s="414">
        <f t="shared" si="0"/>
        <v>0</v>
      </c>
      <c r="N20" s="414">
        <f t="shared" si="0"/>
        <v>0</v>
      </c>
      <c r="O20" s="414">
        <f t="shared" si="0"/>
        <v>0</v>
      </c>
      <c r="P20" s="414">
        <f t="shared" si="0"/>
        <v>0</v>
      </c>
      <c r="Q20" s="414">
        <f t="shared" si="0"/>
        <v>0</v>
      </c>
      <c r="R20" s="414">
        <f t="shared" si="0"/>
        <v>0</v>
      </c>
    </row>
    <row r="21" spans="2:18" x14ac:dyDescent="0.3">
      <c r="B21" s="189" t="s">
        <v>146</v>
      </c>
      <c r="C21" s="426" t="s">
        <v>85</v>
      </c>
      <c r="D21" s="414">
        <f t="shared" si="0"/>
        <v>0</v>
      </c>
      <c r="E21" s="414">
        <f t="shared" si="0"/>
        <v>0</v>
      </c>
      <c r="F21" s="414">
        <f t="shared" si="0"/>
        <v>0</v>
      </c>
      <c r="G21" s="414">
        <f t="shared" si="0"/>
        <v>0</v>
      </c>
      <c r="H21" s="414">
        <f t="shared" si="0"/>
        <v>0</v>
      </c>
      <c r="I21" s="414">
        <f t="shared" si="0"/>
        <v>0</v>
      </c>
      <c r="J21" s="414">
        <f t="shared" si="0"/>
        <v>0</v>
      </c>
      <c r="K21" s="414">
        <f t="shared" si="0"/>
        <v>0</v>
      </c>
      <c r="L21" s="414">
        <f t="shared" si="0"/>
        <v>0</v>
      </c>
      <c r="M21" s="414">
        <f t="shared" si="0"/>
        <v>0</v>
      </c>
      <c r="N21" s="414">
        <f t="shared" si="0"/>
        <v>0</v>
      </c>
      <c r="O21" s="414">
        <f t="shared" si="0"/>
        <v>0</v>
      </c>
      <c r="P21" s="414">
        <f t="shared" si="0"/>
        <v>0</v>
      </c>
      <c r="Q21" s="414">
        <f t="shared" si="0"/>
        <v>0</v>
      </c>
      <c r="R21" s="414">
        <f t="shared" si="0"/>
        <v>0</v>
      </c>
    </row>
    <row r="22" spans="2:18" x14ac:dyDescent="0.3">
      <c r="B22" s="189" t="s">
        <v>147</v>
      </c>
      <c r="C22" s="426" t="s">
        <v>85</v>
      </c>
      <c r="D22" s="414">
        <f t="shared" si="0"/>
        <v>0</v>
      </c>
      <c r="E22" s="414">
        <f t="shared" si="0"/>
        <v>0</v>
      </c>
      <c r="F22" s="414">
        <f t="shared" si="0"/>
        <v>0</v>
      </c>
      <c r="G22" s="414">
        <f t="shared" si="0"/>
        <v>0</v>
      </c>
      <c r="H22" s="414">
        <f t="shared" si="0"/>
        <v>0</v>
      </c>
      <c r="I22" s="414">
        <f t="shared" si="0"/>
        <v>0</v>
      </c>
      <c r="J22" s="414">
        <f t="shared" si="0"/>
        <v>0</v>
      </c>
      <c r="K22" s="414">
        <f t="shared" si="0"/>
        <v>0</v>
      </c>
      <c r="L22" s="414">
        <f t="shared" si="0"/>
        <v>0</v>
      </c>
      <c r="M22" s="414">
        <f t="shared" si="0"/>
        <v>0</v>
      </c>
      <c r="N22" s="414">
        <f t="shared" si="0"/>
        <v>0</v>
      </c>
      <c r="O22" s="414">
        <f t="shared" si="0"/>
        <v>0</v>
      </c>
      <c r="P22" s="414">
        <f t="shared" si="0"/>
        <v>0</v>
      </c>
      <c r="Q22" s="414">
        <f t="shared" si="0"/>
        <v>0</v>
      </c>
      <c r="R22" s="414">
        <f t="shared" si="0"/>
        <v>0</v>
      </c>
    </row>
    <row r="23" spans="2:18" x14ac:dyDescent="0.3">
      <c r="B23" s="189" t="s">
        <v>148</v>
      </c>
      <c r="C23" s="426" t="s">
        <v>85</v>
      </c>
      <c r="D23" s="414">
        <f t="shared" ref="D23:R38" si="1">D71/D$91*D$6</f>
        <v>11661.526178084836</v>
      </c>
      <c r="E23" s="414">
        <f t="shared" si="1"/>
        <v>11739.204914954358</v>
      </c>
      <c r="F23" s="414">
        <f t="shared" si="1"/>
        <v>12412.556781631947</v>
      </c>
      <c r="G23" s="414">
        <f t="shared" si="1"/>
        <v>12154.667444696663</v>
      </c>
      <c r="H23" s="414">
        <f t="shared" si="1"/>
        <v>10609.830792678767</v>
      </c>
      <c r="I23" s="414">
        <f t="shared" si="1"/>
        <v>12005.918625999961</v>
      </c>
      <c r="J23" s="414">
        <f t="shared" si="1"/>
        <v>12642.10566522035</v>
      </c>
      <c r="K23" s="414">
        <f t="shared" si="1"/>
        <v>12769.017864383084</v>
      </c>
      <c r="L23" s="414">
        <f t="shared" si="1"/>
        <v>14228.210438492526</v>
      </c>
      <c r="M23" s="414">
        <f t="shared" si="1"/>
        <v>14483.791649965944</v>
      </c>
      <c r="N23" s="414">
        <f t="shared" si="1"/>
        <v>14671.087152135264</v>
      </c>
      <c r="O23" s="414">
        <f t="shared" si="1"/>
        <v>15628.45362900601</v>
      </c>
      <c r="P23" s="414">
        <f t="shared" si="1"/>
        <v>15844.691865962408</v>
      </c>
      <c r="Q23" s="414">
        <f t="shared" si="1"/>
        <v>16280.713557068291</v>
      </c>
      <c r="R23" s="414">
        <f t="shared" si="1"/>
        <v>16555.991057751373</v>
      </c>
    </row>
    <row r="24" spans="2:18" x14ac:dyDescent="0.3">
      <c r="B24" s="189" t="s">
        <v>149</v>
      </c>
      <c r="C24" s="426" t="s">
        <v>85</v>
      </c>
      <c r="D24" s="414">
        <f t="shared" si="1"/>
        <v>7825.4985576651761</v>
      </c>
      <c r="E24" s="414">
        <f t="shared" si="1"/>
        <v>6780.2568865691546</v>
      </c>
      <c r="F24" s="414">
        <f t="shared" si="1"/>
        <v>7666.753921520115</v>
      </c>
      <c r="G24" s="414">
        <f t="shared" si="1"/>
        <v>7932.3740542243322</v>
      </c>
      <c r="H24" s="414">
        <f t="shared" si="1"/>
        <v>6528.1352252524739</v>
      </c>
      <c r="I24" s="414">
        <f t="shared" si="1"/>
        <v>7564.7954420860078</v>
      </c>
      <c r="J24" s="414">
        <f t="shared" si="1"/>
        <v>8684.0843994399656</v>
      </c>
      <c r="K24" s="414">
        <f t="shared" si="1"/>
        <v>9450.7141071496681</v>
      </c>
      <c r="L24" s="414">
        <f t="shared" si="1"/>
        <v>9974.6217540587641</v>
      </c>
      <c r="M24" s="414">
        <f t="shared" si="1"/>
        <v>10211.516194335469</v>
      </c>
      <c r="N24" s="414">
        <f t="shared" si="1"/>
        <v>10383.664471535865</v>
      </c>
      <c r="O24" s="414">
        <f t="shared" si="1"/>
        <v>10778.521457243907</v>
      </c>
      <c r="P24" s="414">
        <f t="shared" si="1"/>
        <v>11730.927519929573</v>
      </c>
      <c r="Q24" s="414">
        <f t="shared" si="1"/>
        <v>14226.699168436302</v>
      </c>
      <c r="R24" s="414">
        <f t="shared" si="1"/>
        <v>16372.386942761832</v>
      </c>
    </row>
    <row r="25" spans="2:18" x14ac:dyDescent="0.3">
      <c r="B25" s="189" t="s">
        <v>150</v>
      </c>
      <c r="C25" s="426" t="s">
        <v>85</v>
      </c>
      <c r="D25" s="414">
        <f t="shared" si="1"/>
        <v>0</v>
      </c>
      <c r="E25" s="414">
        <f t="shared" si="1"/>
        <v>0</v>
      </c>
      <c r="F25" s="414">
        <f t="shared" si="1"/>
        <v>0</v>
      </c>
      <c r="G25" s="414">
        <f t="shared" si="1"/>
        <v>0</v>
      </c>
      <c r="H25" s="414">
        <f t="shared" si="1"/>
        <v>0</v>
      </c>
      <c r="I25" s="414">
        <f t="shared" si="1"/>
        <v>0</v>
      </c>
      <c r="J25" s="414">
        <f t="shared" si="1"/>
        <v>0</v>
      </c>
      <c r="K25" s="414">
        <f t="shared" si="1"/>
        <v>0</v>
      </c>
      <c r="L25" s="414">
        <f t="shared" si="1"/>
        <v>0</v>
      </c>
      <c r="M25" s="414">
        <f t="shared" si="1"/>
        <v>0</v>
      </c>
      <c r="N25" s="414">
        <f t="shared" si="1"/>
        <v>0</v>
      </c>
      <c r="O25" s="414">
        <f t="shared" si="1"/>
        <v>0</v>
      </c>
      <c r="P25" s="414">
        <f t="shared" si="1"/>
        <v>0</v>
      </c>
      <c r="Q25" s="414">
        <f t="shared" si="1"/>
        <v>0</v>
      </c>
      <c r="R25" s="414">
        <f t="shared" si="1"/>
        <v>0</v>
      </c>
    </row>
    <row r="26" spans="2:18" x14ac:dyDescent="0.3">
      <c r="B26" s="189" t="s">
        <v>151</v>
      </c>
      <c r="C26" s="426" t="s">
        <v>85</v>
      </c>
      <c r="D26" s="414">
        <f t="shared" si="1"/>
        <v>0</v>
      </c>
      <c r="E26" s="414">
        <f t="shared" si="1"/>
        <v>0</v>
      </c>
      <c r="F26" s="414">
        <f t="shared" si="1"/>
        <v>0</v>
      </c>
      <c r="G26" s="414">
        <f t="shared" si="1"/>
        <v>0</v>
      </c>
      <c r="H26" s="414">
        <f t="shared" si="1"/>
        <v>0</v>
      </c>
      <c r="I26" s="414">
        <f t="shared" si="1"/>
        <v>0</v>
      </c>
      <c r="J26" s="414">
        <f t="shared" si="1"/>
        <v>0</v>
      </c>
      <c r="K26" s="414">
        <f t="shared" si="1"/>
        <v>2042.9365625517153</v>
      </c>
      <c r="L26" s="414">
        <f t="shared" si="1"/>
        <v>5657.7388806655326</v>
      </c>
      <c r="M26" s="414">
        <f t="shared" si="1"/>
        <v>5410.7869534598667</v>
      </c>
      <c r="N26" s="414">
        <f t="shared" si="1"/>
        <v>6225.5863947244297</v>
      </c>
      <c r="O26" s="414">
        <f t="shared" si="1"/>
        <v>6441.7563824939789</v>
      </c>
      <c r="P26" s="414">
        <f t="shared" si="1"/>
        <v>6312.0726756981467</v>
      </c>
      <c r="Q26" s="414">
        <f t="shared" si="1"/>
        <v>6770.6774048861807</v>
      </c>
      <c r="R26" s="414">
        <f t="shared" si="1"/>
        <v>5830.4506737789943</v>
      </c>
    </row>
    <row r="27" spans="2:18" x14ac:dyDescent="0.3">
      <c r="B27" s="189" t="s">
        <v>152</v>
      </c>
      <c r="C27" s="426" t="s">
        <v>85</v>
      </c>
      <c r="D27" s="414">
        <f t="shared" si="1"/>
        <v>15070.228208389588</v>
      </c>
      <c r="E27" s="414">
        <f t="shared" si="1"/>
        <v>16152.189336784755</v>
      </c>
      <c r="F27" s="414">
        <f t="shared" si="1"/>
        <v>19269.365629175121</v>
      </c>
      <c r="G27" s="414">
        <f t="shared" si="1"/>
        <v>19501.927390933313</v>
      </c>
      <c r="H27" s="414">
        <f t="shared" si="1"/>
        <v>15921.810898823831</v>
      </c>
      <c r="I27" s="414">
        <f t="shared" si="1"/>
        <v>18700.149509818875</v>
      </c>
      <c r="J27" s="414">
        <f t="shared" si="1"/>
        <v>19211.507495487473</v>
      </c>
      <c r="K27" s="414">
        <f t="shared" si="1"/>
        <v>20443.298365336905</v>
      </c>
      <c r="L27" s="414">
        <f t="shared" si="1"/>
        <v>20218.643581320081</v>
      </c>
      <c r="M27" s="414">
        <f t="shared" si="1"/>
        <v>20274.342555131439</v>
      </c>
      <c r="N27" s="414">
        <f t="shared" si="1"/>
        <v>20287.049367766045</v>
      </c>
      <c r="O27" s="414">
        <f t="shared" si="1"/>
        <v>21609.365834183176</v>
      </c>
      <c r="P27" s="414">
        <f t="shared" si="1"/>
        <v>21884.829335191796</v>
      </c>
      <c r="Q27" s="414">
        <f t="shared" si="1"/>
        <v>22907.054815726278</v>
      </c>
      <c r="R27" s="414">
        <f t="shared" si="1"/>
        <v>23913.415954526721</v>
      </c>
    </row>
    <row r="28" spans="2:18" x14ac:dyDescent="0.3">
      <c r="B28" s="189" t="s">
        <v>153</v>
      </c>
      <c r="C28" s="426" t="s">
        <v>85</v>
      </c>
      <c r="D28" s="414">
        <f t="shared" si="1"/>
        <v>0</v>
      </c>
      <c r="E28" s="414">
        <f t="shared" si="1"/>
        <v>0</v>
      </c>
      <c r="F28" s="414">
        <f t="shared" si="1"/>
        <v>0</v>
      </c>
      <c r="G28" s="414">
        <f t="shared" si="1"/>
        <v>0</v>
      </c>
      <c r="H28" s="414">
        <f t="shared" si="1"/>
        <v>0</v>
      </c>
      <c r="I28" s="414">
        <f t="shared" si="1"/>
        <v>0</v>
      </c>
      <c r="J28" s="414">
        <f t="shared" si="1"/>
        <v>0</v>
      </c>
      <c r="K28" s="414">
        <f t="shared" si="1"/>
        <v>0</v>
      </c>
      <c r="L28" s="414">
        <f t="shared" si="1"/>
        <v>0</v>
      </c>
      <c r="M28" s="414">
        <f t="shared" si="1"/>
        <v>0</v>
      </c>
      <c r="N28" s="414">
        <f t="shared" si="1"/>
        <v>0</v>
      </c>
      <c r="O28" s="414">
        <f t="shared" si="1"/>
        <v>0</v>
      </c>
      <c r="P28" s="414">
        <f t="shared" si="1"/>
        <v>0</v>
      </c>
      <c r="Q28" s="414">
        <f t="shared" si="1"/>
        <v>0</v>
      </c>
      <c r="R28" s="414">
        <f t="shared" si="1"/>
        <v>0</v>
      </c>
    </row>
    <row r="29" spans="2:18" x14ac:dyDescent="0.3">
      <c r="B29" s="189" t="s">
        <v>154</v>
      </c>
      <c r="C29" s="426" t="s">
        <v>85</v>
      </c>
      <c r="D29" s="414">
        <f t="shared" si="1"/>
        <v>0</v>
      </c>
      <c r="E29" s="414">
        <f t="shared" si="1"/>
        <v>0</v>
      </c>
      <c r="F29" s="414">
        <f t="shared" si="1"/>
        <v>0</v>
      </c>
      <c r="G29" s="414">
        <f t="shared" si="1"/>
        <v>0</v>
      </c>
      <c r="H29" s="414">
        <f t="shared" si="1"/>
        <v>0</v>
      </c>
      <c r="I29" s="414">
        <f t="shared" si="1"/>
        <v>0</v>
      </c>
      <c r="J29" s="414">
        <f t="shared" si="1"/>
        <v>0</v>
      </c>
      <c r="K29" s="414">
        <f t="shared" si="1"/>
        <v>0</v>
      </c>
      <c r="L29" s="414">
        <f t="shared" si="1"/>
        <v>0</v>
      </c>
      <c r="M29" s="414">
        <f t="shared" si="1"/>
        <v>0</v>
      </c>
      <c r="N29" s="414">
        <f t="shared" si="1"/>
        <v>0</v>
      </c>
      <c r="O29" s="414">
        <f t="shared" si="1"/>
        <v>0</v>
      </c>
      <c r="P29" s="414">
        <f t="shared" si="1"/>
        <v>0</v>
      </c>
      <c r="Q29" s="414">
        <f t="shared" si="1"/>
        <v>0</v>
      </c>
      <c r="R29" s="414">
        <f t="shared" si="1"/>
        <v>0</v>
      </c>
    </row>
    <row r="30" spans="2:18" x14ac:dyDescent="0.3">
      <c r="B30" s="189" t="s">
        <v>155</v>
      </c>
      <c r="C30" s="426" t="s">
        <v>85</v>
      </c>
      <c r="D30" s="414">
        <f t="shared" si="1"/>
        <v>0</v>
      </c>
      <c r="E30" s="414">
        <f t="shared" si="1"/>
        <v>0</v>
      </c>
      <c r="F30" s="414">
        <f t="shared" si="1"/>
        <v>0</v>
      </c>
      <c r="G30" s="414">
        <f t="shared" si="1"/>
        <v>0</v>
      </c>
      <c r="H30" s="414">
        <f t="shared" si="1"/>
        <v>0</v>
      </c>
      <c r="I30" s="414">
        <f t="shared" si="1"/>
        <v>0</v>
      </c>
      <c r="J30" s="414">
        <f t="shared" si="1"/>
        <v>0</v>
      </c>
      <c r="K30" s="414">
        <f t="shared" si="1"/>
        <v>0</v>
      </c>
      <c r="L30" s="414">
        <f t="shared" si="1"/>
        <v>0</v>
      </c>
      <c r="M30" s="414">
        <f t="shared" si="1"/>
        <v>0</v>
      </c>
      <c r="N30" s="414">
        <f t="shared" si="1"/>
        <v>0</v>
      </c>
      <c r="O30" s="414">
        <f t="shared" si="1"/>
        <v>0</v>
      </c>
      <c r="P30" s="414">
        <f t="shared" si="1"/>
        <v>0</v>
      </c>
      <c r="Q30" s="414">
        <f t="shared" si="1"/>
        <v>0</v>
      </c>
      <c r="R30" s="414">
        <f t="shared" si="1"/>
        <v>0</v>
      </c>
    </row>
    <row r="31" spans="2:18" x14ac:dyDescent="0.3">
      <c r="B31" s="189" t="s">
        <v>156</v>
      </c>
      <c r="C31" s="426" t="s">
        <v>85</v>
      </c>
      <c r="D31" s="414">
        <f t="shared" si="1"/>
        <v>0</v>
      </c>
      <c r="E31" s="414">
        <f t="shared" si="1"/>
        <v>0</v>
      </c>
      <c r="F31" s="414">
        <f t="shared" si="1"/>
        <v>0</v>
      </c>
      <c r="G31" s="414">
        <f t="shared" ref="G31" si="2">G79/G$91*G$6</f>
        <v>0</v>
      </c>
      <c r="H31" s="414">
        <f t="shared" si="1"/>
        <v>0</v>
      </c>
      <c r="I31" s="414">
        <f t="shared" si="1"/>
        <v>0</v>
      </c>
      <c r="J31" s="414">
        <f t="shared" si="1"/>
        <v>0</v>
      </c>
      <c r="K31" s="414">
        <f t="shared" si="1"/>
        <v>0</v>
      </c>
      <c r="L31" s="414">
        <f t="shared" si="1"/>
        <v>0</v>
      </c>
      <c r="M31" s="414">
        <f t="shared" si="1"/>
        <v>0</v>
      </c>
      <c r="N31" s="414">
        <f t="shared" si="1"/>
        <v>0</v>
      </c>
      <c r="O31" s="414">
        <f t="shared" si="1"/>
        <v>0</v>
      </c>
      <c r="P31" s="414">
        <f t="shared" si="1"/>
        <v>0</v>
      </c>
      <c r="Q31" s="414">
        <f t="shared" si="1"/>
        <v>0</v>
      </c>
      <c r="R31" s="414">
        <f t="shared" si="1"/>
        <v>0</v>
      </c>
    </row>
    <row r="32" spans="2:18" x14ac:dyDescent="0.3">
      <c r="B32" s="189" t="s">
        <v>157</v>
      </c>
      <c r="C32" s="426" t="s">
        <v>85</v>
      </c>
      <c r="D32" s="414">
        <f t="shared" si="1"/>
        <v>0</v>
      </c>
      <c r="E32" s="414">
        <f t="shared" si="1"/>
        <v>0</v>
      </c>
      <c r="F32" s="414">
        <f t="shared" si="1"/>
        <v>0</v>
      </c>
      <c r="G32" s="414">
        <f t="shared" ref="G32" si="3">G80/G$91*G$6</f>
        <v>0</v>
      </c>
      <c r="H32" s="414">
        <f t="shared" si="1"/>
        <v>0</v>
      </c>
      <c r="I32" s="414">
        <f t="shared" si="1"/>
        <v>0</v>
      </c>
      <c r="J32" s="414">
        <f t="shared" si="1"/>
        <v>0</v>
      </c>
      <c r="K32" s="414">
        <f t="shared" si="1"/>
        <v>0</v>
      </c>
      <c r="L32" s="414">
        <f t="shared" si="1"/>
        <v>0</v>
      </c>
      <c r="M32" s="414">
        <f t="shared" si="1"/>
        <v>0</v>
      </c>
      <c r="N32" s="414">
        <f t="shared" si="1"/>
        <v>0</v>
      </c>
      <c r="O32" s="414">
        <f t="shared" si="1"/>
        <v>1828.2835593551326</v>
      </c>
      <c r="P32" s="414">
        <f t="shared" si="1"/>
        <v>8167.9808366345515</v>
      </c>
      <c r="Q32" s="414">
        <f t="shared" si="1"/>
        <v>12848.945045348999</v>
      </c>
      <c r="R32" s="414">
        <f t="shared" si="1"/>
        <v>14908.654137150766</v>
      </c>
    </row>
    <row r="33" spans="2:18" x14ac:dyDescent="0.3">
      <c r="B33" s="189" t="s">
        <v>158</v>
      </c>
      <c r="C33" s="426" t="s">
        <v>85</v>
      </c>
      <c r="D33" s="414">
        <f t="shared" si="1"/>
        <v>0</v>
      </c>
      <c r="E33" s="414">
        <f t="shared" si="1"/>
        <v>0</v>
      </c>
      <c r="F33" s="414">
        <f t="shared" si="1"/>
        <v>0</v>
      </c>
      <c r="G33" s="414">
        <f t="shared" ref="G33" si="4">G81/G$91*G$6</f>
        <v>0</v>
      </c>
      <c r="H33" s="414">
        <f t="shared" si="1"/>
        <v>0</v>
      </c>
      <c r="I33" s="414">
        <f t="shared" si="1"/>
        <v>0</v>
      </c>
      <c r="J33" s="414">
        <f t="shared" si="1"/>
        <v>0</v>
      </c>
      <c r="K33" s="414">
        <f t="shared" si="1"/>
        <v>0</v>
      </c>
      <c r="L33" s="414">
        <f t="shared" si="1"/>
        <v>0</v>
      </c>
      <c r="M33" s="414">
        <f t="shared" si="1"/>
        <v>0</v>
      </c>
      <c r="N33" s="414">
        <f t="shared" si="1"/>
        <v>0</v>
      </c>
      <c r="O33" s="414">
        <f t="shared" si="1"/>
        <v>0</v>
      </c>
      <c r="P33" s="414">
        <f t="shared" si="1"/>
        <v>0</v>
      </c>
      <c r="Q33" s="414">
        <f t="shared" si="1"/>
        <v>0</v>
      </c>
      <c r="R33" s="414">
        <f t="shared" si="1"/>
        <v>0</v>
      </c>
    </row>
    <row r="34" spans="2:18" x14ac:dyDescent="0.3">
      <c r="B34" s="189" t="s">
        <v>159</v>
      </c>
      <c r="C34" s="426" t="s">
        <v>85</v>
      </c>
      <c r="D34" s="414">
        <f t="shared" si="1"/>
        <v>0</v>
      </c>
      <c r="E34" s="414">
        <f t="shared" si="1"/>
        <v>0</v>
      </c>
      <c r="F34" s="414">
        <f t="shared" si="1"/>
        <v>0</v>
      </c>
      <c r="G34" s="414">
        <f t="shared" ref="G34" si="5">G82/G$91*G$6</f>
        <v>0</v>
      </c>
      <c r="H34" s="414">
        <f t="shared" si="1"/>
        <v>0</v>
      </c>
      <c r="I34" s="414">
        <f t="shared" si="1"/>
        <v>0</v>
      </c>
      <c r="J34" s="414">
        <f t="shared" si="1"/>
        <v>0</v>
      </c>
      <c r="K34" s="414">
        <f t="shared" si="1"/>
        <v>0</v>
      </c>
      <c r="L34" s="414">
        <f t="shared" si="1"/>
        <v>4840.6821123351865</v>
      </c>
      <c r="M34" s="414">
        <f t="shared" si="1"/>
        <v>9204.9406760678175</v>
      </c>
      <c r="N34" s="414">
        <f t="shared" si="1"/>
        <v>7363.6183737890487</v>
      </c>
      <c r="O34" s="414">
        <f t="shared" si="1"/>
        <v>10779.52766723805</v>
      </c>
      <c r="P34" s="414">
        <f t="shared" si="1"/>
        <v>10441.716449845942</v>
      </c>
      <c r="Q34" s="414">
        <f t="shared" si="1"/>
        <v>8912.5046936709859</v>
      </c>
      <c r="R34" s="414">
        <f t="shared" si="1"/>
        <v>12722.74514591417</v>
      </c>
    </row>
    <row r="35" spans="2:18" x14ac:dyDescent="0.3">
      <c r="B35" s="189" t="s">
        <v>160</v>
      </c>
      <c r="C35" s="426" t="s">
        <v>85</v>
      </c>
      <c r="D35" s="414">
        <f t="shared" si="1"/>
        <v>0</v>
      </c>
      <c r="E35" s="414">
        <f t="shared" si="1"/>
        <v>0</v>
      </c>
      <c r="F35" s="414">
        <f t="shared" si="1"/>
        <v>0</v>
      </c>
      <c r="G35" s="414">
        <f t="shared" ref="G35" si="6">G83/G$91*G$6</f>
        <v>0</v>
      </c>
      <c r="H35" s="414">
        <f t="shared" si="1"/>
        <v>0</v>
      </c>
      <c r="I35" s="414">
        <f t="shared" si="1"/>
        <v>0</v>
      </c>
      <c r="J35" s="414">
        <f t="shared" si="1"/>
        <v>0</v>
      </c>
      <c r="K35" s="414">
        <f t="shared" si="1"/>
        <v>0</v>
      </c>
      <c r="L35" s="414">
        <f t="shared" si="1"/>
        <v>0</v>
      </c>
      <c r="M35" s="414">
        <f t="shared" si="1"/>
        <v>0</v>
      </c>
      <c r="N35" s="414">
        <f t="shared" si="1"/>
        <v>0</v>
      </c>
      <c r="O35" s="414">
        <f t="shared" si="1"/>
        <v>0</v>
      </c>
      <c r="P35" s="414">
        <f t="shared" si="1"/>
        <v>0</v>
      </c>
      <c r="Q35" s="414">
        <f t="shared" si="1"/>
        <v>0</v>
      </c>
      <c r="R35" s="414">
        <f t="shared" si="1"/>
        <v>0</v>
      </c>
    </row>
    <row r="36" spans="2:18" x14ac:dyDescent="0.3">
      <c r="B36" s="189" t="s">
        <v>161</v>
      </c>
      <c r="C36" s="426" t="s">
        <v>85</v>
      </c>
      <c r="D36" s="414">
        <f t="shared" si="1"/>
        <v>0</v>
      </c>
      <c r="E36" s="414">
        <f t="shared" si="1"/>
        <v>0</v>
      </c>
      <c r="F36" s="414">
        <f t="shared" si="1"/>
        <v>0</v>
      </c>
      <c r="G36" s="414">
        <f t="shared" ref="G36" si="7">G84/G$91*G$6</f>
        <v>0</v>
      </c>
      <c r="H36" s="414">
        <f t="shared" si="1"/>
        <v>0</v>
      </c>
      <c r="I36" s="414">
        <f t="shared" si="1"/>
        <v>0</v>
      </c>
      <c r="J36" s="414">
        <f t="shared" si="1"/>
        <v>0</v>
      </c>
      <c r="K36" s="414">
        <f t="shared" si="1"/>
        <v>0</v>
      </c>
      <c r="L36" s="414">
        <f t="shared" si="1"/>
        <v>0</v>
      </c>
      <c r="M36" s="414">
        <f t="shared" si="1"/>
        <v>0</v>
      </c>
      <c r="N36" s="414">
        <f t="shared" si="1"/>
        <v>0</v>
      </c>
      <c r="O36" s="414">
        <f t="shared" si="1"/>
        <v>0</v>
      </c>
      <c r="P36" s="414">
        <f t="shared" si="1"/>
        <v>0</v>
      </c>
      <c r="Q36" s="414">
        <f t="shared" si="1"/>
        <v>0</v>
      </c>
      <c r="R36" s="414">
        <f t="shared" si="1"/>
        <v>0</v>
      </c>
    </row>
    <row r="37" spans="2:18" x14ac:dyDescent="0.3">
      <c r="B37" s="189" t="s">
        <v>162</v>
      </c>
      <c r="C37" s="426" t="s">
        <v>85</v>
      </c>
      <c r="D37" s="414">
        <f t="shared" si="1"/>
        <v>8812.4861431538557</v>
      </c>
      <c r="E37" s="414">
        <f t="shared" si="1"/>
        <v>10124.719891845856</v>
      </c>
      <c r="F37" s="414">
        <f t="shared" si="1"/>
        <v>10298.580335494085</v>
      </c>
      <c r="G37" s="414">
        <f t="shared" ref="G37" si="8">G85/G$91*G$6</f>
        <v>9959.3723060108277</v>
      </c>
      <c r="H37" s="414">
        <f t="shared" si="1"/>
        <v>8541.8829205093425</v>
      </c>
      <c r="I37" s="414">
        <f t="shared" si="1"/>
        <v>9690.7841223350442</v>
      </c>
      <c r="J37" s="414">
        <f t="shared" si="1"/>
        <v>11041.886737625269</v>
      </c>
      <c r="K37" s="414">
        <f t="shared" si="1"/>
        <v>10532.609347407404</v>
      </c>
      <c r="L37" s="414">
        <f t="shared" si="1"/>
        <v>9611.8112200207252</v>
      </c>
      <c r="M37" s="414">
        <f t="shared" si="1"/>
        <v>10550.698092217817</v>
      </c>
      <c r="N37" s="414">
        <f t="shared" si="1"/>
        <v>10807.794451398715</v>
      </c>
      <c r="O37" s="414">
        <f t="shared" si="1"/>
        <v>9702.8829735066283</v>
      </c>
      <c r="P37" s="414">
        <f t="shared" si="1"/>
        <v>10214.442134950523</v>
      </c>
      <c r="Q37" s="414">
        <f t="shared" si="1"/>
        <v>10889.808962629249</v>
      </c>
      <c r="R37" s="414">
        <f t="shared" si="1"/>
        <v>10908.124476100869</v>
      </c>
    </row>
    <row r="38" spans="2:18" x14ac:dyDescent="0.3">
      <c r="B38" s="189" t="s">
        <v>182</v>
      </c>
      <c r="C38" s="426" t="s">
        <v>85</v>
      </c>
      <c r="D38" s="414">
        <f t="shared" si="1"/>
        <v>0</v>
      </c>
      <c r="E38" s="414">
        <f t="shared" si="1"/>
        <v>0</v>
      </c>
      <c r="F38" s="414">
        <f t="shared" si="1"/>
        <v>0</v>
      </c>
      <c r="G38" s="414">
        <f t="shared" ref="G38" si="9">G86/G$91*G$6</f>
        <v>0</v>
      </c>
      <c r="H38" s="414">
        <f t="shared" si="1"/>
        <v>0</v>
      </c>
      <c r="I38" s="414">
        <f t="shared" si="1"/>
        <v>0</v>
      </c>
      <c r="J38" s="414">
        <f t="shared" si="1"/>
        <v>0</v>
      </c>
      <c r="K38" s="414">
        <f t="shared" si="1"/>
        <v>0</v>
      </c>
      <c r="L38" s="414">
        <f t="shared" si="1"/>
        <v>0</v>
      </c>
      <c r="M38" s="414">
        <f t="shared" si="1"/>
        <v>0</v>
      </c>
      <c r="N38" s="414">
        <f t="shared" si="1"/>
        <v>0</v>
      </c>
      <c r="O38" s="414">
        <f t="shared" si="1"/>
        <v>0</v>
      </c>
      <c r="P38" s="414">
        <f t="shared" si="1"/>
        <v>0</v>
      </c>
      <c r="Q38" s="414">
        <f t="shared" si="1"/>
        <v>0</v>
      </c>
      <c r="R38" s="414">
        <f t="shared" si="1"/>
        <v>0</v>
      </c>
    </row>
    <row r="39" spans="2:18" x14ac:dyDescent="0.3">
      <c r="B39" s="189" t="s">
        <v>163</v>
      </c>
      <c r="C39" s="426" t="s">
        <v>85</v>
      </c>
      <c r="D39" s="414">
        <f t="shared" ref="D39:R42" si="10">D87/D$91*D$6</f>
        <v>0</v>
      </c>
      <c r="E39" s="414">
        <f t="shared" si="10"/>
        <v>0</v>
      </c>
      <c r="F39" s="414">
        <f t="shared" si="10"/>
        <v>0</v>
      </c>
      <c r="G39" s="414">
        <f t="shared" si="10"/>
        <v>0</v>
      </c>
      <c r="H39" s="414">
        <f t="shared" si="10"/>
        <v>0</v>
      </c>
      <c r="I39" s="414">
        <f t="shared" si="10"/>
        <v>0</v>
      </c>
      <c r="J39" s="414">
        <f t="shared" si="10"/>
        <v>0</v>
      </c>
      <c r="K39" s="414">
        <f t="shared" si="10"/>
        <v>0</v>
      </c>
      <c r="L39" s="414">
        <f t="shared" si="10"/>
        <v>0</v>
      </c>
      <c r="M39" s="414">
        <f t="shared" si="10"/>
        <v>0</v>
      </c>
      <c r="N39" s="414">
        <f t="shared" si="10"/>
        <v>0</v>
      </c>
      <c r="O39" s="414">
        <f t="shared" si="10"/>
        <v>0</v>
      </c>
      <c r="P39" s="414">
        <f t="shared" si="10"/>
        <v>0</v>
      </c>
      <c r="Q39" s="414">
        <f t="shared" si="10"/>
        <v>0</v>
      </c>
      <c r="R39" s="414">
        <f t="shared" si="10"/>
        <v>0</v>
      </c>
    </row>
    <row r="40" spans="2:18" x14ac:dyDescent="0.3">
      <c r="B40" s="189" t="s">
        <v>164</v>
      </c>
      <c r="C40" s="426" t="s">
        <v>85</v>
      </c>
      <c r="D40" s="414">
        <f t="shared" si="10"/>
        <v>6307.1992305772364</v>
      </c>
      <c r="E40" s="414">
        <f t="shared" si="10"/>
        <v>7755.9074949299211</v>
      </c>
      <c r="F40" s="414">
        <f t="shared" si="10"/>
        <v>8795.5282299965365</v>
      </c>
      <c r="G40" s="414">
        <f t="shared" si="10"/>
        <v>7795.9351903045144</v>
      </c>
      <c r="H40" s="414">
        <f t="shared" si="10"/>
        <v>7256.1892570452619</v>
      </c>
      <c r="I40" s="414">
        <f t="shared" si="10"/>
        <v>7788.2525551483786</v>
      </c>
      <c r="J40" s="414">
        <f t="shared" si="10"/>
        <v>8865.7848850002047</v>
      </c>
      <c r="K40" s="414">
        <f t="shared" si="10"/>
        <v>8183.3709385551938</v>
      </c>
      <c r="L40" s="414">
        <f t="shared" si="10"/>
        <v>8450.0562678371425</v>
      </c>
      <c r="M40" s="414">
        <f t="shared" si="10"/>
        <v>6593.0004450310662</v>
      </c>
      <c r="N40" s="414">
        <f t="shared" si="10"/>
        <v>8537.7465213526357</v>
      </c>
      <c r="O40" s="414">
        <f t="shared" si="10"/>
        <v>8915.0205480938221</v>
      </c>
      <c r="P40" s="414">
        <f t="shared" si="10"/>
        <v>9160.4450938197951</v>
      </c>
      <c r="Q40" s="414">
        <f t="shared" si="10"/>
        <v>9326.3356024371369</v>
      </c>
      <c r="R40" s="414">
        <f t="shared" si="10"/>
        <v>9931.9625980731398</v>
      </c>
    </row>
    <row r="41" spans="2:18" x14ac:dyDescent="0.3">
      <c r="B41" s="189" t="s">
        <v>165</v>
      </c>
      <c r="C41" s="426" t="s">
        <v>85</v>
      </c>
      <c r="D41" s="414">
        <f t="shared" si="10"/>
        <v>0</v>
      </c>
      <c r="E41" s="414">
        <f t="shared" si="10"/>
        <v>0</v>
      </c>
      <c r="F41" s="414">
        <f t="shared" si="10"/>
        <v>0</v>
      </c>
      <c r="G41" s="414">
        <f t="shared" si="10"/>
        <v>0</v>
      </c>
      <c r="H41" s="414">
        <f t="shared" si="10"/>
        <v>0</v>
      </c>
      <c r="I41" s="414">
        <f t="shared" si="10"/>
        <v>0</v>
      </c>
      <c r="J41" s="414">
        <f t="shared" si="10"/>
        <v>0</v>
      </c>
      <c r="K41" s="414">
        <f t="shared" si="10"/>
        <v>0</v>
      </c>
      <c r="L41" s="414">
        <f t="shared" si="10"/>
        <v>0</v>
      </c>
      <c r="M41" s="414">
        <f t="shared" si="10"/>
        <v>0</v>
      </c>
      <c r="N41" s="414">
        <f t="shared" si="10"/>
        <v>0</v>
      </c>
      <c r="O41" s="414">
        <f t="shared" si="10"/>
        <v>0</v>
      </c>
      <c r="P41" s="414">
        <f t="shared" si="10"/>
        <v>0</v>
      </c>
      <c r="Q41" s="414">
        <f t="shared" si="10"/>
        <v>0</v>
      </c>
      <c r="R41" s="414">
        <f t="shared" si="10"/>
        <v>0</v>
      </c>
    </row>
    <row r="42" spans="2:18" x14ac:dyDescent="0.3">
      <c r="B42" s="189" t="s">
        <v>166</v>
      </c>
      <c r="C42" s="426" t="s">
        <v>85</v>
      </c>
      <c r="D42" s="414">
        <f t="shared" si="10"/>
        <v>5349.9147794117216</v>
      </c>
      <c r="E42" s="414">
        <f t="shared" si="10"/>
        <v>5376.1269897088951</v>
      </c>
      <c r="F42" s="414">
        <f t="shared" si="10"/>
        <v>5778.5323370775395</v>
      </c>
      <c r="G42" s="414">
        <f t="shared" si="10"/>
        <v>5545.695928095116</v>
      </c>
      <c r="H42" s="414">
        <f t="shared" si="10"/>
        <v>5097.4268772292953</v>
      </c>
      <c r="I42" s="414">
        <f t="shared" si="10"/>
        <v>5461.9015826335453</v>
      </c>
      <c r="J42" s="414">
        <f t="shared" si="10"/>
        <v>6866.9829073563124</v>
      </c>
      <c r="K42" s="414">
        <f t="shared" si="10"/>
        <v>8053.2479401373057</v>
      </c>
      <c r="L42" s="414">
        <f t="shared" si="10"/>
        <v>7393.2769595017835</v>
      </c>
      <c r="M42" s="414">
        <f t="shared" si="10"/>
        <v>7895.0136725477623</v>
      </c>
      <c r="N42" s="414">
        <f t="shared" si="10"/>
        <v>7670.4358060302602</v>
      </c>
      <c r="O42" s="414">
        <f t="shared" si="10"/>
        <v>7824.2889144444198</v>
      </c>
      <c r="P42" s="414">
        <f t="shared" si="10"/>
        <v>7631.0576734973347</v>
      </c>
      <c r="Q42" s="414">
        <f t="shared" si="10"/>
        <v>7726.5258697679965</v>
      </c>
      <c r="R42" s="414">
        <f t="shared" si="10"/>
        <v>8124.48208828721</v>
      </c>
    </row>
    <row r="43" spans="2:18" x14ac:dyDescent="0.3">
      <c r="B43" s="190"/>
      <c r="C43" s="518"/>
      <c r="D43" s="518"/>
      <c r="E43" s="518"/>
      <c r="F43" s="518"/>
      <c r="G43" s="518"/>
      <c r="H43" s="518"/>
      <c r="I43" s="518"/>
      <c r="J43" s="518"/>
      <c r="K43" s="518"/>
      <c r="L43" s="518"/>
      <c r="M43" s="518"/>
    </row>
    <row r="44" spans="2:18" x14ac:dyDescent="0.3">
      <c r="B44" s="2" t="s">
        <v>189</v>
      </c>
      <c r="C44" s="518"/>
      <c r="D44" s="518"/>
      <c r="E44" s="518"/>
      <c r="F44" s="518"/>
      <c r="G44" s="518"/>
      <c r="H44" s="518"/>
      <c r="I44" s="518"/>
      <c r="J44" s="518"/>
      <c r="K44" s="518"/>
      <c r="L44" s="518"/>
      <c r="M44" s="518"/>
    </row>
    <row r="45" spans="2:18" x14ac:dyDescent="0.3">
      <c r="B45" s="2" t="s">
        <v>190</v>
      </c>
      <c r="C45" s="518"/>
      <c r="D45" s="518"/>
      <c r="E45" s="518"/>
      <c r="F45" s="518"/>
      <c r="G45" s="518"/>
      <c r="H45" s="518"/>
      <c r="I45" s="518"/>
      <c r="J45" s="518"/>
      <c r="K45" s="518"/>
      <c r="L45" s="518"/>
      <c r="M45" s="518"/>
    </row>
    <row r="46" spans="2:18" x14ac:dyDescent="0.3">
      <c r="B46" s="1" t="s">
        <v>185</v>
      </c>
      <c r="C46" s="518"/>
      <c r="D46" s="518"/>
      <c r="E46" s="518"/>
      <c r="F46" s="518"/>
      <c r="G46" s="518"/>
      <c r="H46" s="518"/>
      <c r="I46" s="518"/>
      <c r="J46" s="518"/>
      <c r="K46" s="518"/>
      <c r="L46" s="518"/>
      <c r="M46" s="518"/>
    </row>
    <row r="47" spans="2:18" ht="15.75" customHeight="1" x14ac:dyDescent="0.3">
      <c r="B47" s="698" t="s">
        <v>192</v>
      </c>
      <c r="C47" s="698"/>
      <c r="D47" s="698"/>
      <c r="E47" s="698"/>
      <c r="F47" s="698"/>
      <c r="G47" s="698"/>
      <c r="H47" s="698"/>
      <c r="I47" s="197"/>
      <c r="J47" s="197"/>
      <c r="K47" s="197"/>
      <c r="L47" s="518"/>
      <c r="M47" s="518"/>
    </row>
    <row r="48" spans="2:18" x14ac:dyDescent="0.3">
      <c r="B48" s="698"/>
      <c r="C48" s="698"/>
      <c r="D48" s="698"/>
      <c r="E48" s="698"/>
      <c r="F48" s="698"/>
      <c r="G48" s="698"/>
      <c r="H48" s="698"/>
      <c r="I48" s="197"/>
      <c r="J48" s="197"/>
      <c r="K48" s="197"/>
      <c r="L48" s="518"/>
      <c r="M48" s="518"/>
    </row>
    <row r="49" spans="2:18" x14ac:dyDescent="0.3">
      <c r="B49" s="190"/>
      <c r="C49" s="518"/>
      <c r="D49" s="518"/>
      <c r="E49" s="518"/>
      <c r="F49" s="518"/>
      <c r="G49" s="518"/>
      <c r="H49" s="518"/>
      <c r="I49" s="518"/>
      <c r="J49" s="518"/>
      <c r="K49" s="518"/>
      <c r="L49" s="518"/>
      <c r="M49" s="518"/>
    </row>
    <row r="51" spans="2:18" x14ac:dyDescent="0.3">
      <c r="B51" s="187" t="s">
        <v>453</v>
      </c>
    </row>
    <row r="53" spans="2:18" x14ac:dyDescent="0.3">
      <c r="B53" s="701" t="s">
        <v>183</v>
      </c>
      <c r="C53" s="684" t="s">
        <v>193</v>
      </c>
      <c r="D53" s="684"/>
      <c r="E53" s="684"/>
      <c r="F53" s="684"/>
      <c r="G53" s="684"/>
      <c r="H53" s="684"/>
      <c r="I53" s="684"/>
      <c r="J53" s="684"/>
      <c r="K53" s="684"/>
      <c r="L53" s="684"/>
      <c r="M53" s="684"/>
      <c r="N53" s="684"/>
      <c r="O53" s="684"/>
      <c r="P53" s="684"/>
      <c r="Q53" s="684"/>
      <c r="R53" s="684"/>
    </row>
    <row r="54" spans="2:18" x14ac:dyDescent="0.3">
      <c r="B54" s="702"/>
      <c r="C54" s="413" t="s">
        <v>77</v>
      </c>
      <c r="D54" s="413" t="s">
        <v>87</v>
      </c>
      <c r="E54" s="413" t="s">
        <v>88</v>
      </c>
      <c r="F54" s="413" t="s">
        <v>78</v>
      </c>
      <c r="G54" s="413" t="s">
        <v>79</v>
      </c>
      <c r="H54" s="413" t="s">
        <v>80</v>
      </c>
      <c r="I54" s="413" t="s">
        <v>81</v>
      </c>
      <c r="J54" s="413" t="s">
        <v>82</v>
      </c>
      <c r="K54" s="413" t="s">
        <v>83</v>
      </c>
      <c r="L54" s="413" t="s">
        <v>84</v>
      </c>
      <c r="M54" s="413" t="s">
        <v>89</v>
      </c>
      <c r="N54" s="413" t="s">
        <v>584</v>
      </c>
      <c r="O54" s="413" t="s">
        <v>585</v>
      </c>
      <c r="P54" s="400" t="s">
        <v>846</v>
      </c>
      <c r="Q54" s="400" t="s">
        <v>847</v>
      </c>
      <c r="R54" s="400" t="s">
        <v>848</v>
      </c>
    </row>
    <row r="55" spans="2:18" x14ac:dyDescent="0.3">
      <c r="B55" s="188" t="s">
        <v>132</v>
      </c>
      <c r="C55" s="426" t="s">
        <v>85</v>
      </c>
      <c r="D55" s="426">
        <v>0</v>
      </c>
      <c r="E55" s="426">
        <v>0</v>
      </c>
      <c r="F55" s="426">
        <v>0</v>
      </c>
      <c r="G55" s="426">
        <v>0</v>
      </c>
      <c r="H55" s="426">
        <v>0</v>
      </c>
      <c r="I55" s="426">
        <v>0</v>
      </c>
      <c r="J55" s="426">
        <v>0</v>
      </c>
      <c r="K55" s="426">
        <v>0</v>
      </c>
      <c r="L55" s="426">
        <v>0</v>
      </c>
      <c r="M55" s="426">
        <v>0</v>
      </c>
      <c r="N55" s="426">
        <v>0</v>
      </c>
      <c r="O55" s="426">
        <v>0</v>
      </c>
      <c r="P55" s="426">
        <v>0</v>
      </c>
      <c r="Q55" s="426">
        <v>0</v>
      </c>
      <c r="R55" s="426">
        <v>0</v>
      </c>
    </row>
    <row r="56" spans="2:18" x14ac:dyDescent="0.3">
      <c r="B56" s="188" t="s">
        <v>133</v>
      </c>
      <c r="C56" s="426" t="s">
        <v>85</v>
      </c>
      <c r="D56" s="426">
        <v>7914.7789999999995</v>
      </c>
      <c r="E56" s="426">
        <v>7662.402</v>
      </c>
      <c r="F56" s="426">
        <v>9326</v>
      </c>
      <c r="G56" s="426">
        <v>9473.7300000000014</v>
      </c>
      <c r="H56" s="426">
        <v>9240.8359999999993</v>
      </c>
      <c r="I56" s="426">
        <v>8885.4740000000002</v>
      </c>
      <c r="J56" s="426">
        <v>8233.3780319999987</v>
      </c>
      <c r="K56" s="426">
        <v>8768.7416529999991</v>
      </c>
      <c r="L56" s="426">
        <v>8067.7043370000001</v>
      </c>
      <c r="M56" s="426">
        <v>7841.1359999999995</v>
      </c>
      <c r="N56" s="325">
        <v>8818</v>
      </c>
      <c r="O56" s="325">
        <v>9287</v>
      </c>
      <c r="P56" s="426">
        <v>9389</v>
      </c>
      <c r="Q56" s="426">
        <v>9715</v>
      </c>
      <c r="R56" s="426">
        <v>9839</v>
      </c>
    </row>
    <row r="57" spans="2:18" x14ac:dyDescent="0.3">
      <c r="B57" s="188" t="s">
        <v>134</v>
      </c>
      <c r="C57" s="426" t="s">
        <v>85</v>
      </c>
      <c r="D57" s="426">
        <v>0</v>
      </c>
      <c r="E57" s="426">
        <v>0</v>
      </c>
      <c r="F57" s="426">
        <v>0</v>
      </c>
      <c r="G57" s="426">
        <v>0</v>
      </c>
      <c r="H57" s="426">
        <v>0</v>
      </c>
      <c r="I57" s="426">
        <v>0</v>
      </c>
      <c r="J57" s="426">
        <v>0</v>
      </c>
      <c r="K57" s="426">
        <v>0</v>
      </c>
      <c r="L57" s="426">
        <v>0</v>
      </c>
      <c r="M57" s="426">
        <v>0</v>
      </c>
      <c r="N57" s="426">
        <v>0</v>
      </c>
      <c r="O57" s="426">
        <v>0</v>
      </c>
      <c r="P57" s="426">
        <v>0</v>
      </c>
      <c r="Q57" s="426">
        <v>0</v>
      </c>
      <c r="R57" s="426">
        <v>0</v>
      </c>
    </row>
    <row r="58" spans="2:18" x14ac:dyDescent="0.3">
      <c r="B58" s="188" t="s">
        <v>135</v>
      </c>
      <c r="C58" s="426" t="s">
        <v>85</v>
      </c>
      <c r="D58" s="426">
        <v>6007.982</v>
      </c>
      <c r="E58" s="426">
        <v>5967.2389999999996</v>
      </c>
      <c r="F58" s="426">
        <v>5988</v>
      </c>
      <c r="G58" s="426">
        <v>6064.2389999999996</v>
      </c>
      <c r="H58" s="426">
        <v>6113.4259999999995</v>
      </c>
      <c r="I58" s="426">
        <v>6517.4609999999993</v>
      </c>
      <c r="J58" s="426">
        <v>6027.3880576200008</v>
      </c>
      <c r="K58" s="426">
        <v>6693.3559999999998</v>
      </c>
      <c r="L58" s="426">
        <v>6450.922939</v>
      </c>
      <c r="M58" s="426">
        <v>6610.7160000000003</v>
      </c>
      <c r="N58" s="325">
        <v>4000</v>
      </c>
      <c r="O58" s="325">
        <v>3908</v>
      </c>
      <c r="P58" s="426">
        <v>6566</v>
      </c>
      <c r="Q58" s="426">
        <v>6901</v>
      </c>
      <c r="R58" s="426">
        <v>6952</v>
      </c>
    </row>
    <row r="59" spans="2:18" x14ac:dyDescent="0.3">
      <c r="B59" s="188" t="s">
        <v>136</v>
      </c>
      <c r="C59" s="426" t="s">
        <v>85</v>
      </c>
      <c r="D59" s="426">
        <v>5082.2219999999998</v>
      </c>
      <c r="E59" s="426">
        <v>5553.4859999999999</v>
      </c>
      <c r="F59" s="426">
        <v>5469</v>
      </c>
      <c r="G59" s="426">
        <v>5634.2929999999997</v>
      </c>
      <c r="H59" s="426">
        <v>5940.3019999999997</v>
      </c>
      <c r="I59" s="426">
        <v>6184.1819999999998</v>
      </c>
      <c r="J59" s="426">
        <v>6207.4280000000008</v>
      </c>
      <c r="K59" s="426">
        <v>5730.0159999999996</v>
      </c>
      <c r="L59" s="426">
        <v>6344.7270000000008</v>
      </c>
      <c r="M59" s="426">
        <v>6478.0140000000001</v>
      </c>
      <c r="N59" s="325">
        <v>5944</v>
      </c>
      <c r="O59" s="325">
        <v>6545</v>
      </c>
      <c r="P59" s="426">
        <v>6526</v>
      </c>
      <c r="Q59" s="426">
        <v>5819</v>
      </c>
      <c r="R59" s="426">
        <v>6661</v>
      </c>
    </row>
    <row r="60" spans="2:18" x14ac:dyDescent="0.3">
      <c r="B60" s="188" t="s">
        <v>137</v>
      </c>
      <c r="C60" s="426" t="s">
        <v>85</v>
      </c>
      <c r="D60" s="426">
        <v>0</v>
      </c>
      <c r="E60" s="426">
        <v>0</v>
      </c>
      <c r="F60" s="426">
        <v>0</v>
      </c>
      <c r="G60" s="426">
        <v>0</v>
      </c>
      <c r="H60" s="426">
        <v>0</v>
      </c>
      <c r="I60" s="426">
        <v>0</v>
      </c>
      <c r="J60" s="426">
        <v>0</v>
      </c>
      <c r="K60" s="426">
        <v>0</v>
      </c>
      <c r="L60" s="426">
        <v>0</v>
      </c>
      <c r="M60" s="426">
        <v>0</v>
      </c>
      <c r="N60" s="426">
        <v>0</v>
      </c>
      <c r="O60" s="426">
        <v>0</v>
      </c>
      <c r="P60" s="426">
        <v>0</v>
      </c>
      <c r="Q60" s="426">
        <v>0</v>
      </c>
      <c r="R60" s="426">
        <v>0</v>
      </c>
    </row>
    <row r="61" spans="2:18" x14ac:dyDescent="0.3">
      <c r="B61" s="188" t="s">
        <v>138</v>
      </c>
      <c r="C61" s="426" t="s">
        <v>85</v>
      </c>
      <c r="D61" s="426">
        <v>0</v>
      </c>
      <c r="E61" s="426">
        <v>0</v>
      </c>
      <c r="F61" s="426">
        <v>0</v>
      </c>
      <c r="G61" s="426">
        <v>0</v>
      </c>
      <c r="H61" s="426">
        <v>0</v>
      </c>
      <c r="I61" s="426">
        <v>0</v>
      </c>
      <c r="J61" s="426">
        <v>0</v>
      </c>
      <c r="K61" s="426">
        <v>0</v>
      </c>
      <c r="L61" s="426">
        <v>0</v>
      </c>
      <c r="M61" s="426">
        <v>0</v>
      </c>
      <c r="N61" s="426">
        <v>0</v>
      </c>
      <c r="O61" s="426">
        <v>0</v>
      </c>
      <c r="P61" s="426">
        <v>0</v>
      </c>
      <c r="Q61" s="426">
        <v>0</v>
      </c>
      <c r="R61" s="426">
        <v>0</v>
      </c>
    </row>
    <row r="62" spans="2:18" x14ac:dyDescent="0.3">
      <c r="B62" s="188" t="s">
        <v>186</v>
      </c>
      <c r="C62" s="426" t="s">
        <v>85</v>
      </c>
      <c r="D62" s="426">
        <v>0</v>
      </c>
      <c r="E62" s="426">
        <v>0</v>
      </c>
      <c r="F62" s="426">
        <v>0</v>
      </c>
      <c r="G62" s="426">
        <v>0</v>
      </c>
      <c r="H62" s="426">
        <v>0</v>
      </c>
      <c r="I62" s="426">
        <v>0</v>
      </c>
      <c r="J62" s="426">
        <v>0</v>
      </c>
      <c r="K62" s="426">
        <v>0</v>
      </c>
      <c r="L62" s="426">
        <v>0</v>
      </c>
      <c r="M62" s="426">
        <v>0</v>
      </c>
      <c r="N62" s="426">
        <v>0</v>
      </c>
      <c r="O62" s="426">
        <v>0</v>
      </c>
      <c r="P62" s="426">
        <v>0</v>
      </c>
      <c r="Q62" s="426">
        <v>0</v>
      </c>
      <c r="R62" s="426">
        <v>0</v>
      </c>
    </row>
    <row r="63" spans="2:18" x14ac:dyDescent="0.3">
      <c r="B63" s="188" t="s">
        <v>140</v>
      </c>
      <c r="C63" s="426" t="s">
        <v>85</v>
      </c>
      <c r="D63" s="426">
        <v>0</v>
      </c>
      <c r="E63" s="426">
        <v>0</v>
      </c>
      <c r="F63" s="426">
        <v>0</v>
      </c>
      <c r="G63" s="426">
        <v>0</v>
      </c>
      <c r="H63" s="426">
        <v>0</v>
      </c>
      <c r="I63" s="426">
        <v>0</v>
      </c>
      <c r="J63" s="426">
        <v>0</v>
      </c>
      <c r="K63" s="426">
        <v>0</v>
      </c>
      <c r="L63" s="426">
        <v>0</v>
      </c>
      <c r="M63" s="426">
        <v>0</v>
      </c>
      <c r="N63" s="426">
        <v>0</v>
      </c>
      <c r="O63" s="426">
        <v>0</v>
      </c>
      <c r="P63" s="426">
        <v>0</v>
      </c>
      <c r="Q63" s="426">
        <v>0</v>
      </c>
      <c r="R63" s="426">
        <v>0</v>
      </c>
    </row>
    <row r="64" spans="2:18" x14ac:dyDescent="0.3">
      <c r="B64" s="188" t="s">
        <v>141</v>
      </c>
      <c r="C64" s="426" t="s">
        <v>85</v>
      </c>
      <c r="D64" s="426">
        <v>0</v>
      </c>
      <c r="E64" s="426">
        <v>0</v>
      </c>
      <c r="F64" s="426">
        <v>0</v>
      </c>
      <c r="G64" s="426">
        <v>0</v>
      </c>
      <c r="H64" s="426">
        <v>0</v>
      </c>
      <c r="I64" s="426">
        <v>0</v>
      </c>
      <c r="J64" s="426">
        <v>0</v>
      </c>
      <c r="K64" s="426">
        <v>0</v>
      </c>
      <c r="L64" s="426">
        <v>0</v>
      </c>
      <c r="M64" s="426">
        <v>0</v>
      </c>
      <c r="N64" s="426">
        <v>0</v>
      </c>
      <c r="O64" s="426">
        <v>0</v>
      </c>
      <c r="P64" s="426">
        <v>0</v>
      </c>
      <c r="Q64" s="426">
        <v>0</v>
      </c>
      <c r="R64" s="426">
        <v>0</v>
      </c>
    </row>
    <row r="65" spans="2:18" x14ac:dyDescent="0.3">
      <c r="B65" s="188" t="s">
        <v>142</v>
      </c>
      <c r="C65" s="426" t="s">
        <v>85</v>
      </c>
      <c r="D65" s="426">
        <v>0</v>
      </c>
      <c r="E65" s="426">
        <v>0</v>
      </c>
      <c r="F65" s="426">
        <v>0</v>
      </c>
      <c r="G65" s="426">
        <v>0</v>
      </c>
      <c r="H65" s="426">
        <v>0</v>
      </c>
      <c r="I65" s="426">
        <v>0</v>
      </c>
      <c r="J65" s="426">
        <v>0</v>
      </c>
      <c r="K65" s="426">
        <v>0</v>
      </c>
      <c r="L65" s="426">
        <v>0</v>
      </c>
      <c r="M65" s="426">
        <v>0</v>
      </c>
      <c r="N65" s="426">
        <v>0</v>
      </c>
      <c r="O65" s="426">
        <v>0</v>
      </c>
      <c r="P65" s="426">
        <v>0</v>
      </c>
      <c r="Q65" s="426">
        <v>0</v>
      </c>
      <c r="R65" s="426">
        <v>0</v>
      </c>
    </row>
    <row r="66" spans="2:18" x14ac:dyDescent="0.3">
      <c r="B66" s="188" t="s">
        <v>143</v>
      </c>
      <c r="C66" s="426" t="s">
        <v>85</v>
      </c>
      <c r="D66" s="426">
        <v>43187.354999999996</v>
      </c>
      <c r="E66" s="426">
        <v>42011.171999999999</v>
      </c>
      <c r="F66" s="426">
        <v>46385</v>
      </c>
      <c r="G66" s="426">
        <v>55659.270000000004</v>
      </c>
      <c r="H66" s="426">
        <v>88294.717999999993</v>
      </c>
      <c r="I66" s="426">
        <v>93658.053</v>
      </c>
      <c r="J66" s="426">
        <v>94550.629558116998</v>
      </c>
      <c r="K66" s="426">
        <v>96135.067917000008</v>
      </c>
      <c r="L66" s="426">
        <v>103259.33096799999</v>
      </c>
      <c r="M66" s="426">
        <v>100641.386</v>
      </c>
      <c r="N66" s="325">
        <v>101817</v>
      </c>
      <c r="O66" s="325">
        <v>102482</v>
      </c>
      <c r="P66" s="426">
        <v>105087</v>
      </c>
      <c r="Q66" s="426">
        <v>104974</v>
      </c>
      <c r="R66" s="426">
        <v>101546</v>
      </c>
    </row>
    <row r="67" spans="2:18" x14ac:dyDescent="0.3">
      <c r="B67" s="188" t="s">
        <v>144</v>
      </c>
      <c r="C67" s="426" t="s">
        <v>85</v>
      </c>
      <c r="D67" s="426">
        <v>6386.77</v>
      </c>
      <c r="E67" s="426">
        <v>6506.6779999999999</v>
      </c>
      <c r="F67" s="426">
        <v>9435</v>
      </c>
      <c r="G67" s="426">
        <v>12820.96</v>
      </c>
      <c r="H67" s="426">
        <v>13069.867</v>
      </c>
      <c r="I67" s="426">
        <v>13614.547</v>
      </c>
      <c r="J67" s="426">
        <v>13660.476000000001</v>
      </c>
      <c r="K67" s="426">
        <v>15495.88</v>
      </c>
      <c r="L67" s="426">
        <v>15126.03</v>
      </c>
      <c r="M67" s="426">
        <v>15097.714000000002</v>
      </c>
      <c r="N67" s="325">
        <v>14191</v>
      </c>
      <c r="O67" s="325">
        <v>15282</v>
      </c>
      <c r="P67" s="426">
        <v>15638</v>
      </c>
      <c r="Q67" s="426">
        <v>15654</v>
      </c>
      <c r="R67" s="426">
        <v>15281</v>
      </c>
    </row>
    <row r="68" spans="2:18" x14ac:dyDescent="0.3">
      <c r="B68" s="188" t="s">
        <v>145</v>
      </c>
      <c r="C68" s="426" t="s">
        <v>85</v>
      </c>
      <c r="D68" s="426">
        <v>0</v>
      </c>
      <c r="E68" s="426">
        <v>0</v>
      </c>
      <c r="F68" s="426">
        <v>0</v>
      </c>
      <c r="G68" s="426">
        <v>0</v>
      </c>
      <c r="H68" s="426">
        <v>0</v>
      </c>
      <c r="I68" s="426">
        <v>0</v>
      </c>
      <c r="J68" s="426">
        <v>0</v>
      </c>
      <c r="K68" s="426">
        <v>0</v>
      </c>
      <c r="L68" s="426">
        <v>0</v>
      </c>
      <c r="M68" s="426">
        <v>0</v>
      </c>
      <c r="N68" s="426">
        <v>0</v>
      </c>
      <c r="O68" s="426">
        <v>0</v>
      </c>
      <c r="P68" s="426">
        <v>0</v>
      </c>
      <c r="Q68" s="426">
        <v>0</v>
      </c>
      <c r="R68" s="426">
        <v>0</v>
      </c>
    </row>
    <row r="69" spans="2:18" x14ac:dyDescent="0.3">
      <c r="B69" s="188" t="s">
        <v>146</v>
      </c>
      <c r="C69" s="426" t="s">
        <v>85</v>
      </c>
      <c r="D69" s="426">
        <v>0</v>
      </c>
      <c r="E69" s="426">
        <v>0</v>
      </c>
      <c r="F69" s="426">
        <v>0</v>
      </c>
      <c r="G69" s="426">
        <v>0</v>
      </c>
      <c r="H69" s="426">
        <v>0</v>
      </c>
      <c r="I69" s="426">
        <v>0</v>
      </c>
      <c r="J69" s="426">
        <v>0</v>
      </c>
      <c r="K69" s="426">
        <v>0</v>
      </c>
      <c r="L69" s="426">
        <v>0</v>
      </c>
      <c r="M69" s="426">
        <v>0</v>
      </c>
      <c r="N69" s="426">
        <v>0</v>
      </c>
      <c r="O69" s="426">
        <v>0</v>
      </c>
      <c r="P69" s="426">
        <v>0</v>
      </c>
      <c r="Q69" s="426">
        <v>0</v>
      </c>
      <c r="R69" s="426">
        <v>0</v>
      </c>
    </row>
    <row r="70" spans="2:18" x14ac:dyDescent="0.3">
      <c r="B70" s="188" t="s">
        <v>147</v>
      </c>
      <c r="C70" s="426" t="s">
        <v>85</v>
      </c>
      <c r="D70" s="426">
        <v>0</v>
      </c>
      <c r="E70" s="426">
        <v>0</v>
      </c>
      <c r="F70" s="426">
        <v>0</v>
      </c>
      <c r="G70" s="426">
        <v>0</v>
      </c>
      <c r="H70" s="426">
        <v>0</v>
      </c>
      <c r="I70" s="426">
        <v>0</v>
      </c>
      <c r="J70" s="426">
        <v>0</v>
      </c>
      <c r="K70" s="426">
        <v>0</v>
      </c>
      <c r="L70" s="426">
        <v>0</v>
      </c>
      <c r="M70" s="426">
        <v>0</v>
      </c>
      <c r="N70" s="426">
        <v>0</v>
      </c>
      <c r="O70" s="426">
        <v>0</v>
      </c>
      <c r="P70" s="426">
        <v>0</v>
      </c>
      <c r="Q70" s="426">
        <v>0</v>
      </c>
      <c r="R70" s="426">
        <v>0</v>
      </c>
    </row>
    <row r="71" spans="2:18" x14ac:dyDescent="0.3">
      <c r="B71" s="188" t="s">
        <v>148</v>
      </c>
      <c r="C71" s="426" t="s">
        <v>85</v>
      </c>
      <c r="D71" s="426">
        <v>11809.092000000001</v>
      </c>
      <c r="E71" s="426">
        <v>12014.156999999999</v>
      </c>
      <c r="F71" s="426">
        <v>12536</v>
      </c>
      <c r="G71" s="426">
        <v>12524.739</v>
      </c>
      <c r="H71" s="426">
        <v>12576.132</v>
      </c>
      <c r="I71" s="426">
        <v>12497.793</v>
      </c>
      <c r="J71" s="426">
        <v>12662.319999999998</v>
      </c>
      <c r="K71" s="426">
        <v>12798.359</v>
      </c>
      <c r="L71" s="426">
        <v>14414.827300000003</v>
      </c>
      <c r="M71" s="426">
        <v>14588.522999999999</v>
      </c>
      <c r="N71" s="325">
        <v>14632</v>
      </c>
      <c r="O71" s="325">
        <v>15532</v>
      </c>
      <c r="P71" s="426">
        <v>15965</v>
      </c>
      <c r="Q71" s="426">
        <v>16130</v>
      </c>
      <c r="R71" s="426">
        <v>16231</v>
      </c>
    </row>
    <row r="72" spans="2:18" x14ac:dyDescent="0.3">
      <c r="B72" s="188" t="s">
        <v>149</v>
      </c>
      <c r="C72" s="426" t="s">
        <v>85</v>
      </c>
      <c r="D72" s="426">
        <v>7924.5230000000001</v>
      </c>
      <c r="E72" s="426">
        <v>6939.0619999999999</v>
      </c>
      <c r="F72" s="426">
        <v>7743</v>
      </c>
      <c r="G72" s="426">
        <v>8173.89</v>
      </c>
      <c r="H72" s="426">
        <v>7737.9830000000002</v>
      </c>
      <c r="I72" s="426">
        <v>7874.72</v>
      </c>
      <c r="J72" s="426">
        <v>8697.9699810000002</v>
      </c>
      <c r="K72" s="426">
        <v>9472.4303180000006</v>
      </c>
      <c r="L72" s="426">
        <v>10105.44865</v>
      </c>
      <c r="M72" s="426">
        <v>10285.355</v>
      </c>
      <c r="N72" s="325">
        <v>10356</v>
      </c>
      <c r="O72" s="325">
        <v>10712</v>
      </c>
      <c r="P72" s="426">
        <v>11820</v>
      </c>
      <c r="Q72" s="426">
        <v>14095</v>
      </c>
      <c r="R72" s="426">
        <v>16051</v>
      </c>
    </row>
    <row r="73" spans="2:18" x14ac:dyDescent="0.3">
      <c r="B73" s="188" t="s">
        <v>150</v>
      </c>
      <c r="C73" s="426" t="s">
        <v>85</v>
      </c>
      <c r="D73" s="426">
        <v>0</v>
      </c>
      <c r="E73" s="426">
        <v>0</v>
      </c>
      <c r="F73" s="426">
        <v>0</v>
      </c>
      <c r="G73" s="426">
        <v>0</v>
      </c>
      <c r="H73" s="426">
        <v>0</v>
      </c>
      <c r="I73" s="426">
        <v>0</v>
      </c>
      <c r="J73" s="426">
        <v>0</v>
      </c>
      <c r="K73" s="426">
        <v>0</v>
      </c>
      <c r="L73" s="426">
        <v>0</v>
      </c>
      <c r="M73" s="426">
        <v>0</v>
      </c>
      <c r="N73" s="426">
        <v>0</v>
      </c>
      <c r="O73" s="426">
        <v>0</v>
      </c>
      <c r="P73" s="426">
        <v>0</v>
      </c>
      <c r="Q73" s="426">
        <v>0</v>
      </c>
      <c r="R73" s="426">
        <v>0</v>
      </c>
    </row>
    <row r="74" spans="2:18" x14ac:dyDescent="0.3">
      <c r="B74" s="188" t="s">
        <v>151</v>
      </c>
      <c r="C74" s="426" t="s">
        <v>85</v>
      </c>
      <c r="D74" s="426">
        <v>0</v>
      </c>
      <c r="E74" s="426">
        <v>0</v>
      </c>
      <c r="F74" s="426">
        <v>0</v>
      </c>
      <c r="G74" s="426">
        <v>0</v>
      </c>
      <c r="H74" s="426">
        <v>0</v>
      </c>
      <c r="I74" s="426">
        <v>0</v>
      </c>
      <c r="J74" s="426">
        <v>0</v>
      </c>
      <c r="K74" s="426">
        <v>2047.6308999999999</v>
      </c>
      <c r="L74" s="426">
        <v>5731.9456460000001</v>
      </c>
      <c r="M74" s="426">
        <v>5449.9120000000003</v>
      </c>
      <c r="N74" s="325">
        <v>6209</v>
      </c>
      <c r="O74" s="325">
        <v>6402</v>
      </c>
      <c r="P74" s="426">
        <v>6360</v>
      </c>
      <c r="Q74" s="426">
        <v>6708</v>
      </c>
      <c r="R74" s="426">
        <v>5716</v>
      </c>
    </row>
    <row r="75" spans="2:18" x14ac:dyDescent="0.3">
      <c r="B75" s="188" t="s">
        <v>152</v>
      </c>
      <c r="C75" s="426" t="s">
        <v>85</v>
      </c>
      <c r="D75" s="426">
        <v>15260.928</v>
      </c>
      <c r="E75" s="426">
        <v>16530.501</v>
      </c>
      <c r="F75" s="426">
        <v>19461</v>
      </c>
      <c r="G75" s="426">
        <v>20095.7</v>
      </c>
      <c r="H75" s="426">
        <v>18872.572</v>
      </c>
      <c r="I75" s="426">
        <v>19466.281999999999</v>
      </c>
      <c r="J75" s="426">
        <v>19242.2261</v>
      </c>
      <c r="K75" s="426">
        <v>20490.273755000002</v>
      </c>
      <c r="L75" s="426">
        <v>20483.830818000002</v>
      </c>
      <c r="M75" s="426">
        <v>20420.945</v>
      </c>
      <c r="N75" s="325">
        <v>20233</v>
      </c>
      <c r="O75" s="325">
        <v>21476</v>
      </c>
      <c r="P75" s="426">
        <v>22051</v>
      </c>
      <c r="Q75" s="426">
        <v>22695</v>
      </c>
      <c r="R75" s="426">
        <v>23444</v>
      </c>
    </row>
    <row r="76" spans="2:18" x14ac:dyDescent="0.3">
      <c r="B76" s="188" t="s">
        <v>153</v>
      </c>
      <c r="C76" s="426" t="s">
        <v>85</v>
      </c>
      <c r="D76" s="426">
        <v>0</v>
      </c>
      <c r="E76" s="426">
        <v>0</v>
      </c>
      <c r="F76" s="426">
        <v>0</v>
      </c>
      <c r="G76" s="426">
        <v>0</v>
      </c>
      <c r="H76" s="426">
        <v>0</v>
      </c>
      <c r="I76" s="426">
        <v>0</v>
      </c>
      <c r="J76" s="426">
        <v>0</v>
      </c>
      <c r="K76" s="426">
        <v>0</v>
      </c>
      <c r="L76" s="426">
        <v>0</v>
      </c>
      <c r="M76" s="426">
        <v>0</v>
      </c>
      <c r="N76" s="426">
        <v>0</v>
      </c>
      <c r="O76" s="426">
        <v>0</v>
      </c>
      <c r="P76" s="426">
        <v>0</v>
      </c>
      <c r="Q76" s="426">
        <v>0</v>
      </c>
      <c r="R76" s="426">
        <v>0</v>
      </c>
    </row>
    <row r="77" spans="2:18" x14ac:dyDescent="0.3">
      <c r="B77" s="188" t="s">
        <v>154</v>
      </c>
      <c r="C77" s="426" t="s">
        <v>85</v>
      </c>
      <c r="D77" s="426">
        <v>0</v>
      </c>
      <c r="E77" s="426">
        <v>0</v>
      </c>
      <c r="F77" s="426">
        <v>0</v>
      </c>
      <c r="G77" s="426">
        <v>0</v>
      </c>
      <c r="H77" s="426">
        <v>0</v>
      </c>
      <c r="I77" s="426">
        <v>0</v>
      </c>
      <c r="J77" s="426">
        <v>0</v>
      </c>
      <c r="K77" s="426">
        <v>0</v>
      </c>
      <c r="L77" s="426">
        <v>0</v>
      </c>
      <c r="M77" s="426">
        <v>0</v>
      </c>
      <c r="N77" s="426">
        <v>0</v>
      </c>
      <c r="O77" s="426">
        <v>0</v>
      </c>
      <c r="P77" s="426">
        <v>0</v>
      </c>
      <c r="Q77" s="426">
        <v>0</v>
      </c>
      <c r="R77" s="426">
        <v>0</v>
      </c>
    </row>
    <row r="78" spans="2:18" x14ac:dyDescent="0.3">
      <c r="B78" s="188" t="s">
        <v>155</v>
      </c>
      <c r="C78" s="426" t="s">
        <v>85</v>
      </c>
      <c r="D78" s="426">
        <v>0</v>
      </c>
      <c r="E78" s="426">
        <v>0</v>
      </c>
      <c r="F78" s="426">
        <v>0</v>
      </c>
      <c r="G78" s="426">
        <v>0</v>
      </c>
      <c r="H78" s="426">
        <v>0</v>
      </c>
      <c r="I78" s="426">
        <v>0</v>
      </c>
      <c r="J78" s="426">
        <v>0</v>
      </c>
      <c r="K78" s="426">
        <v>0</v>
      </c>
      <c r="L78" s="426">
        <v>0</v>
      </c>
      <c r="M78" s="426">
        <v>0</v>
      </c>
      <c r="N78" s="426">
        <v>0</v>
      </c>
      <c r="O78" s="426">
        <v>0</v>
      </c>
      <c r="P78" s="426">
        <v>0</v>
      </c>
      <c r="Q78" s="426">
        <v>0</v>
      </c>
      <c r="R78" s="426">
        <v>0</v>
      </c>
    </row>
    <row r="79" spans="2:18" x14ac:dyDescent="0.3">
      <c r="B79" s="188" t="s">
        <v>156</v>
      </c>
      <c r="C79" s="426" t="s">
        <v>85</v>
      </c>
      <c r="D79" s="426">
        <v>0</v>
      </c>
      <c r="E79" s="426">
        <v>0</v>
      </c>
      <c r="F79" s="426">
        <v>0</v>
      </c>
      <c r="G79" s="426">
        <v>0</v>
      </c>
      <c r="H79" s="426">
        <v>0</v>
      </c>
      <c r="I79" s="426">
        <v>0</v>
      </c>
      <c r="J79" s="426">
        <v>0</v>
      </c>
      <c r="K79" s="426">
        <v>0</v>
      </c>
      <c r="L79" s="426">
        <v>0</v>
      </c>
      <c r="M79" s="426">
        <v>0</v>
      </c>
      <c r="N79" s="426">
        <v>0</v>
      </c>
      <c r="O79" s="426">
        <v>0</v>
      </c>
      <c r="P79" s="426">
        <v>0</v>
      </c>
      <c r="Q79" s="426">
        <v>0</v>
      </c>
      <c r="R79" s="426">
        <v>0</v>
      </c>
    </row>
    <row r="80" spans="2:18" x14ac:dyDescent="0.3">
      <c r="B80" s="188" t="s">
        <v>157</v>
      </c>
      <c r="C80" s="426" t="s">
        <v>85</v>
      </c>
      <c r="D80" s="426">
        <v>0</v>
      </c>
      <c r="E80" s="426">
        <v>0</v>
      </c>
      <c r="F80" s="426">
        <v>0</v>
      </c>
      <c r="G80" s="426">
        <v>0</v>
      </c>
      <c r="H80" s="426">
        <v>0</v>
      </c>
      <c r="I80" s="426">
        <v>0</v>
      </c>
      <c r="J80" s="426">
        <v>0</v>
      </c>
      <c r="K80" s="426">
        <v>0</v>
      </c>
      <c r="L80" s="426">
        <v>0</v>
      </c>
      <c r="M80" s="426">
        <v>0</v>
      </c>
      <c r="N80" s="426">
        <v>0</v>
      </c>
      <c r="O80" s="426">
        <v>1817</v>
      </c>
      <c r="P80" s="426">
        <v>8230</v>
      </c>
      <c r="Q80" s="426">
        <v>12730</v>
      </c>
      <c r="R80" s="426">
        <v>14616</v>
      </c>
    </row>
    <row r="81" spans="2:18" x14ac:dyDescent="0.3">
      <c r="B81" s="188" t="s">
        <v>158</v>
      </c>
      <c r="C81" s="426" t="s">
        <v>85</v>
      </c>
      <c r="D81" s="426">
        <v>0</v>
      </c>
      <c r="E81" s="426">
        <v>0</v>
      </c>
      <c r="F81" s="426">
        <v>0</v>
      </c>
      <c r="G81" s="426">
        <v>0</v>
      </c>
      <c r="H81" s="426">
        <v>0</v>
      </c>
      <c r="I81" s="426">
        <v>0</v>
      </c>
      <c r="J81" s="426">
        <v>0</v>
      </c>
      <c r="K81" s="426">
        <v>0</v>
      </c>
      <c r="L81" s="426">
        <v>0</v>
      </c>
      <c r="M81" s="426">
        <v>0</v>
      </c>
      <c r="N81" s="426">
        <v>0</v>
      </c>
      <c r="O81" s="426">
        <v>0</v>
      </c>
      <c r="P81" s="426">
        <v>0</v>
      </c>
      <c r="Q81" s="426">
        <v>0</v>
      </c>
      <c r="R81" s="426">
        <v>0</v>
      </c>
    </row>
    <row r="82" spans="2:18" x14ac:dyDescent="0.3">
      <c r="B82" s="188" t="s">
        <v>159</v>
      </c>
      <c r="C82" s="426" t="s">
        <v>85</v>
      </c>
      <c r="D82" s="426">
        <v>0</v>
      </c>
      <c r="E82" s="426">
        <v>0</v>
      </c>
      <c r="F82" s="426">
        <v>0</v>
      </c>
      <c r="G82" s="426">
        <v>0</v>
      </c>
      <c r="H82" s="426">
        <v>0</v>
      </c>
      <c r="I82" s="426">
        <v>0</v>
      </c>
      <c r="J82" s="426">
        <v>0</v>
      </c>
      <c r="K82" s="426">
        <v>0</v>
      </c>
      <c r="L82" s="426">
        <v>4904.1723809999994</v>
      </c>
      <c r="M82" s="426">
        <v>9271.5010000000002</v>
      </c>
      <c r="N82" s="325">
        <v>7344</v>
      </c>
      <c r="O82" s="325">
        <v>10713</v>
      </c>
      <c r="P82" s="426">
        <v>10521</v>
      </c>
      <c r="Q82" s="426">
        <v>8830</v>
      </c>
      <c r="R82" s="426">
        <v>12473</v>
      </c>
    </row>
    <row r="83" spans="2:18" x14ac:dyDescent="0.3">
      <c r="B83" s="188" t="s">
        <v>160</v>
      </c>
      <c r="C83" s="426" t="s">
        <v>85</v>
      </c>
      <c r="D83" s="426">
        <v>0</v>
      </c>
      <c r="E83" s="426">
        <v>0</v>
      </c>
      <c r="F83" s="426">
        <v>0</v>
      </c>
      <c r="G83" s="426">
        <v>0</v>
      </c>
      <c r="H83" s="426">
        <v>0</v>
      </c>
      <c r="I83" s="426">
        <v>0</v>
      </c>
      <c r="J83" s="426">
        <v>0</v>
      </c>
      <c r="K83" s="426">
        <v>0</v>
      </c>
      <c r="L83" s="426">
        <v>0</v>
      </c>
      <c r="M83" s="426">
        <v>0</v>
      </c>
      <c r="N83" s="426">
        <v>0</v>
      </c>
      <c r="O83" s="426">
        <v>0</v>
      </c>
      <c r="P83" s="426">
        <v>0</v>
      </c>
      <c r="Q83" s="426">
        <v>0</v>
      </c>
      <c r="R83" s="426">
        <v>0</v>
      </c>
    </row>
    <row r="84" spans="2:18" x14ac:dyDescent="0.3">
      <c r="B84" s="188" t="s">
        <v>161</v>
      </c>
      <c r="C84" s="426" t="s">
        <v>85</v>
      </c>
      <c r="D84" s="426">
        <v>0</v>
      </c>
      <c r="E84" s="426">
        <v>0</v>
      </c>
      <c r="F84" s="426">
        <v>0</v>
      </c>
      <c r="G84" s="426">
        <v>0</v>
      </c>
      <c r="H84" s="426">
        <v>0</v>
      </c>
      <c r="I84" s="426">
        <v>0</v>
      </c>
      <c r="J84" s="426">
        <v>0</v>
      </c>
      <c r="K84" s="426">
        <v>0</v>
      </c>
      <c r="L84" s="426">
        <v>0</v>
      </c>
      <c r="M84" s="426">
        <v>0</v>
      </c>
      <c r="N84" s="426">
        <v>0</v>
      </c>
      <c r="O84" s="426">
        <v>0</v>
      </c>
      <c r="P84" s="426">
        <v>0</v>
      </c>
      <c r="Q84" s="426">
        <v>0</v>
      </c>
      <c r="R84" s="426">
        <v>0</v>
      </c>
    </row>
    <row r="85" spans="2:18" x14ac:dyDescent="0.3">
      <c r="B85" s="188" t="s">
        <v>162</v>
      </c>
      <c r="C85" s="426" t="s">
        <v>85</v>
      </c>
      <c r="D85" s="426">
        <v>8924</v>
      </c>
      <c r="E85" s="426">
        <v>10361.858</v>
      </c>
      <c r="F85" s="426">
        <v>10401</v>
      </c>
      <c r="G85" s="426">
        <v>10262.604000000001</v>
      </c>
      <c r="H85" s="426">
        <v>10124.934999999999</v>
      </c>
      <c r="I85" s="426">
        <v>10087.809000000001</v>
      </c>
      <c r="J85" s="426">
        <v>11059.542371981133</v>
      </c>
      <c r="K85" s="426">
        <v>10556.811578349872</v>
      </c>
      <c r="L85" s="426">
        <v>9737.8795018356996</v>
      </c>
      <c r="M85" s="426">
        <v>10626.9895</v>
      </c>
      <c r="N85" s="325">
        <v>10779</v>
      </c>
      <c r="O85" s="325">
        <v>9643</v>
      </c>
      <c r="P85" s="426">
        <v>10292</v>
      </c>
      <c r="Q85" s="426">
        <v>10789</v>
      </c>
      <c r="R85" s="426">
        <v>10694</v>
      </c>
    </row>
    <row r="86" spans="2:18" x14ac:dyDescent="0.3">
      <c r="B86" s="188" t="s">
        <v>182</v>
      </c>
      <c r="C86" s="426" t="s">
        <v>85</v>
      </c>
      <c r="D86" s="426">
        <v>0</v>
      </c>
      <c r="E86" s="426">
        <v>0</v>
      </c>
      <c r="F86" s="426">
        <v>0</v>
      </c>
      <c r="G86" s="426">
        <v>0</v>
      </c>
      <c r="H86" s="426">
        <v>0</v>
      </c>
      <c r="I86" s="426">
        <v>0</v>
      </c>
      <c r="J86" s="426">
        <v>0</v>
      </c>
      <c r="K86" s="426">
        <v>0</v>
      </c>
      <c r="L86" s="426">
        <v>0</v>
      </c>
      <c r="M86" s="426">
        <v>0</v>
      </c>
      <c r="N86" s="426">
        <v>0</v>
      </c>
      <c r="O86" s="426">
        <v>0</v>
      </c>
      <c r="P86" s="426">
        <v>0</v>
      </c>
      <c r="Q86" s="426">
        <v>0</v>
      </c>
      <c r="R86" s="426">
        <v>0</v>
      </c>
    </row>
    <row r="87" spans="2:18" x14ac:dyDescent="0.3">
      <c r="B87" s="188" t="s">
        <v>163</v>
      </c>
      <c r="C87" s="426" t="s">
        <v>85</v>
      </c>
      <c r="D87" s="426">
        <v>0</v>
      </c>
      <c r="E87" s="426">
        <v>0</v>
      </c>
      <c r="F87" s="426">
        <v>0</v>
      </c>
      <c r="G87" s="426">
        <v>0</v>
      </c>
      <c r="H87" s="426">
        <v>0</v>
      </c>
      <c r="I87" s="426">
        <v>0</v>
      </c>
      <c r="J87" s="426">
        <v>0</v>
      </c>
      <c r="K87" s="426">
        <v>0</v>
      </c>
      <c r="L87" s="426">
        <v>0</v>
      </c>
      <c r="M87" s="426">
        <v>0</v>
      </c>
      <c r="N87" s="426">
        <v>0</v>
      </c>
      <c r="O87" s="426">
        <v>0</v>
      </c>
      <c r="P87" s="426">
        <v>0</v>
      </c>
      <c r="Q87" s="426">
        <v>0</v>
      </c>
      <c r="R87" s="426">
        <v>0</v>
      </c>
    </row>
    <row r="88" spans="2:18" x14ac:dyDescent="0.3">
      <c r="B88" s="188" t="s">
        <v>164</v>
      </c>
      <c r="C88" s="426" t="s">
        <v>85</v>
      </c>
      <c r="D88" s="426">
        <v>6387.0110000000004</v>
      </c>
      <c r="E88" s="426">
        <v>7937.5640000000003</v>
      </c>
      <c r="F88" s="426">
        <v>8883</v>
      </c>
      <c r="G88" s="426">
        <v>8033.2969999999996</v>
      </c>
      <c r="H88" s="426">
        <v>8600.9660000000003</v>
      </c>
      <c r="I88" s="426">
        <v>8107.3320000000003</v>
      </c>
      <c r="J88" s="426">
        <v>8879.9610000000011</v>
      </c>
      <c r="K88" s="426">
        <v>8202.1749999999993</v>
      </c>
      <c r="L88" s="426">
        <v>8560.8870000000024</v>
      </c>
      <c r="M88" s="426">
        <v>6640.674</v>
      </c>
      <c r="N88" s="325">
        <v>8515</v>
      </c>
      <c r="O88" s="325">
        <v>8860</v>
      </c>
      <c r="P88" s="426">
        <v>9230</v>
      </c>
      <c r="Q88" s="426">
        <v>9240</v>
      </c>
      <c r="R88" s="426">
        <v>9737</v>
      </c>
    </row>
    <row r="89" spans="2:18" x14ac:dyDescent="0.3">
      <c r="B89" s="188" t="s">
        <v>165</v>
      </c>
      <c r="C89" s="426" t="s">
        <v>85</v>
      </c>
      <c r="D89" s="426">
        <v>0</v>
      </c>
      <c r="E89" s="426">
        <v>0</v>
      </c>
      <c r="F89" s="426">
        <v>0</v>
      </c>
      <c r="G89" s="426">
        <v>0</v>
      </c>
      <c r="H89" s="426">
        <v>0</v>
      </c>
      <c r="I89" s="426">
        <v>0</v>
      </c>
      <c r="J89" s="426">
        <v>0</v>
      </c>
      <c r="K89" s="426">
        <v>0</v>
      </c>
      <c r="L89" s="426">
        <v>0</v>
      </c>
      <c r="M89" s="426">
        <v>0</v>
      </c>
      <c r="N89" s="426">
        <v>0</v>
      </c>
      <c r="O89" s="426">
        <v>0</v>
      </c>
      <c r="P89" s="426">
        <v>0</v>
      </c>
      <c r="Q89" s="426">
        <v>0</v>
      </c>
      <c r="R89" s="426">
        <v>0</v>
      </c>
    </row>
    <row r="90" spans="2:18" x14ac:dyDescent="0.3">
      <c r="B90" s="188" t="s">
        <v>166</v>
      </c>
      <c r="C90" s="426" t="s">
        <v>85</v>
      </c>
      <c r="D90" s="426">
        <v>5417.6130000000003</v>
      </c>
      <c r="E90" s="426">
        <v>5502.0450000000001</v>
      </c>
      <c r="F90" s="426">
        <v>5836</v>
      </c>
      <c r="G90" s="426">
        <v>5714.5450000000001</v>
      </c>
      <c r="H90" s="426">
        <v>6042.1239999999998</v>
      </c>
      <c r="I90" s="426">
        <v>5685.6719999999996</v>
      </c>
      <c r="J90" s="426">
        <v>6877.9630000000006</v>
      </c>
      <c r="K90" s="426">
        <v>8071.7530000000006</v>
      </c>
      <c r="L90" s="426">
        <v>7490.2470000000012</v>
      </c>
      <c r="M90" s="426">
        <v>7952.1020000000008</v>
      </c>
      <c r="N90" s="325">
        <v>7650</v>
      </c>
      <c r="O90" s="325">
        <v>7776</v>
      </c>
      <c r="P90" s="426">
        <v>7689</v>
      </c>
      <c r="Q90" s="426">
        <v>7655</v>
      </c>
      <c r="R90" s="426">
        <v>7965</v>
      </c>
    </row>
    <row r="91" spans="2:18" x14ac:dyDescent="0.3">
      <c r="B91" s="191" t="s">
        <v>188</v>
      </c>
      <c r="C91" s="516" t="s">
        <v>85</v>
      </c>
      <c r="D91" s="192">
        <f>SUM(D55:D90)</f>
        <v>124302.27499999999</v>
      </c>
      <c r="E91" s="192">
        <f t="shared" ref="E91:M91" si="11">SUM(E55:E90)</f>
        <v>126986.16399999999</v>
      </c>
      <c r="F91" s="192">
        <f t="shared" si="11"/>
        <v>141463</v>
      </c>
      <c r="G91" s="192">
        <f t="shared" si="11"/>
        <v>154457.26699999999</v>
      </c>
      <c r="H91" s="192">
        <f t="shared" si="11"/>
        <v>186613.86100000003</v>
      </c>
      <c r="I91" s="192">
        <f t="shared" si="11"/>
        <v>192579.32500000001</v>
      </c>
      <c r="J91" s="192">
        <f t="shared" si="11"/>
        <v>196099.28210071812</v>
      </c>
      <c r="K91" s="192">
        <f t="shared" si="11"/>
        <v>204462.49512134987</v>
      </c>
      <c r="L91" s="192">
        <f t="shared" si="11"/>
        <v>220677.95354083573</v>
      </c>
      <c r="M91" s="192">
        <f t="shared" si="11"/>
        <v>221904.9675</v>
      </c>
      <c r="N91" s="192">
        <f>SUM(N56:N90)</f>
        <v>220488</v>
      </c>
      <c r="O91" s="192">
        <f>SUM(O56:O90)</f>
        <v>230435</v>
      </c>
      <c r="P91" s="192">
        <f t="shared" ref="P91:R91" si="12">SUM(P56:P90)</f>
        <v>245364</v>
      </c>
      <c r="Q91" s="192">
        <f t="shared" si="12"/>
        <v>251935</v>
      </c>
      <c r="R91" s="192">
        <f t="shared" si="12"/>
        <v>257206</v>
      </c>
    </row>
    <row r="93" spans="2:18" x14ac:dyDescent="0.3">
      <c r="B93" s="2" t="s">
        <v>189</v>
      </c>
    </row>
    <row r="94" spans="2:18" x14ac:dyDescent="0.3">
      <c r="B94" s="2" t="s">
        <v>191</v>
      </c>
    </row>
  </sheetData>
  <mergeCells count="5">
    <mergeCell ref="B4:B5"/>
    <mergeCell ref="C4:R4"/>
    <mergeCell ref="B47:H48"/>
    <mergeCell ref="B53:B54"/>
    <mergeCell ref="C53:R5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Q274"/>
  <sheetViews>
    <sheetView zoomScale="70" zoomScaleNormal="70" workbookViewId="0">
      <selection activeCell="D237" sqref="D237:Q273"/>
    </sheetView>
  </sheetViews>
  <sheetFormatPr defaultColWidth="9.109375" defaultRowHeight="15.6" x14ac:dyDescent="0.3"/>
  <cols>
    <col min="1" max="1" width="5.6640625" style="2" customWidth="1"/>
    <col min="2" max="2" width="53.5546875" style="2" customWidth="1"/>
    <col min="3" max="3" width="20.5546875" style="2" bestFit="1" customWidth="1"/>
    <col min="4" max="4" width="45.33203125" style="2" customWidth="1"/>
    <col min="5" max="5" width="20.5546875" style="2" customWidth="1"/>
    <col min="6" max="6" width="21.88671875" style="2" customWidth="1"/>
    <col min="7" max="7" width="22.44140625" style="2" customWidth="1"/>
    <col min="8" max="8" width="22.88671875" style="2" customWidth="1"/>
    <col min="9" max="9" width="22.109375" style="2" customWidth="1"/>
    <col min="10" max="11" width="21.109375" style="2" customWidth="1"/>
    <col min="12" max="12" width="21.44140625" style="2" customWidth="1"/>
    <col min="13" max="13" width="21.109375" style="2" customWidth="1"/>
    <col min="14" max="14" width="20.88671875" style="2" customWidth="1"/>
    <col min="15" max="15" width="22" style="2" customWidth="1"/>
    <col min="16" max="16" width="22.5546875" style="2" customWidth="1"/>
    <col min="17" max="17" width="24.6640625" style="2" customWidth="1"/>
    <col min="18" max="16384" width="9.109375" style="2"/>
  </cols>
  <sheetData>
    <row r="2" spans="2:5" x14ac:dyDescent="0.3">
      <c r="B2" s="1" t="s">
        <v>548</v>
      </c>
    </row>
    <row r="3" spans="2:5" ht="18.75" customHeight="1" thickBot="1" x14ac:dyDescent="0.35">
      <c r="C3" s="1"/>
      <c r="D3" s="1"/>
      <c r="E3" s="1"/>
    </row>
    <row r="4" spans="2:5" ht="18" x14ac:dyDescent="0.4">
      <c r="B4" s="388" t="s">
        <v>64</v>
      </c>
      <c r="C4" s="3" t="s">
        <v>2</v>
      </c>
      <c r="D4" s="111"/>
      <c r="E4" s="111"/>
    </row>
    <row r="5" spans="2:5" x14ac:dyDescent="0.3">
      <c r="B5" s="8" t="s">
        <v>3</v>
      </c>
      <c r="C5" s="7">
        <v>0.55000000000000004</v>
      </c>
      <c r="D5" s="12"/>
      <c r="E5" s="12"/>
    </row>
    <row r="6" spans="2:5" x14ac:dyDescent="0.3">
      <c r="B6" s="8" t="s">
        <v>4</v>
      </c>
      <c r="C6" s="7">
        <v>3</v>
      </c>
      <c r="D6" s="12"/>
      <c r="E6" s="12"/>
    </row>
    <row r="7" spans="2:5" x14ac:dyDescent="0.3">
      <c r="B7" s="8" t="s">
        <v>1</v>
      </c>
      <c r="C7" s="7">
        <v>2.5</v>
      </c>
      <c r="D7" s="12"/>
      <c r="E7" s="12"/>
    </row>
    <row r="8" spans="2:5" x14ac:dyDescent="0.3">
      <c r="B8" s="8" t="s">
        <v>5</v>
      </c>
      <c r="C8" s="7">
        <v>9</v>
      </c>
      <c r="D8" s="12"/>
      <c r="E8" s="12"/>
    </row>
    <row r="9" spans="2:5" x14ac:dyDescent="0.3">
      <c r="B9" s="8" t="s">
        <v>49</v>
      </c>
      <c r="C9" s="7">
        <v>1</v>
      </c>
      <c r="D9" s="12"/>
      <c r="E9" s="12"/>
    </row>
    <row r="10" spans="2:5" x14ac:dyDescent="0.3">
      <c r="B10" s="4" t="s">
        <v>6</v>
      </c>
      <c r="C10" s="5">
        <v>2.2400000000000002</v>
      </c>
      <c r="D10" s="12"/>
      <c r="E10" s="12"/>
    </row>
    <row r="11" spans="2:5" x14ac:dyDescent="0.3">
      <c r="B11" s="6" t="s">
        <v>11</v>
      </c>
      <c r="C11" s="7">
        <v>5</v>
      </c>
      <c r="D11" s="12"/>
      <c r="E11" s="12"/>
    </row>
    <row r="12" spans="2:5" x14ac:dyDescent="0.3">
      <c r="B12" s="6" t="s">
        <v>7</v>
      </c>
      <c r="C12" s="7">
        <v>5.9</v>
      </c>
      <c r="D12" s="12"/>
      <c r="E12" s="12"/>
    </row>
    <row r="13" spans="2:5" x14ac:dyDescent="0.3">
      <c r="B13" s="6" t="s">
        <v>8</v>
      </c>
      <c r="C13" s="7">
        <v>6.12</v>
      </c>
      <c r="D13" s="12"/>
      <c r="E13" s="12"/>
    </row>
    <row r="14" spans="2:5" x14ac:dyDescent="0.3">
      <c r="B14" s="6" t="s">
        <v>9</v>
      </c>
      <c r="C14" s="7">
        <v>3.1</v>
      </c>
      <c r="D14" s="12"/>
      <c r="E14" s="12"/>
    </row>
    <row r="15" spans="2:5" ht="16.2" thickBot="1" x14ac:dyDescent="0.35">
      <c r="B15" s="389" t="s">
        <v>828</v>
      </c>
      <c r="C15" s="10">
        <v>2.5</v>
      </c>
      <c r="D15" s="12"/>
      <c r="E15" s="12"/>
    </row>
    <row r="16" spans="2:5" x14ac:dyDescent="0.3">
      <c r="B16" s="11"/>
      <c r="C16" s="12"/>
      <c r="D16" s="12"/>
      <c r="E16" s="12"/>
    </row>
    <row r="17" spans="2:17" x14ac:dyDescent="0.3">
      <c r="B17" s="13"/>
      <c r="C17" s="14"/>
      <c r="D17" s="14"/>
      <c r="E17" s="14"/>
    </row>
    <row r="18" spans="2:17" s="18" customFormat="1" ht="18" x14ac:dyDescent="0.3">
      <c r="B18" s="15" t="s">
        <v>65</v>
      </c>
      <c r="C18" s="16" t="s">
        <v>14</v>
      </c>
      <c r="D18" s="16">
        <v>2005</v>
      </c>
      <c r="E18" s="16">
        <v>2006</v>
      </c>
      <c r="F18" s="16">
        <v>2007</v>
      </c>
      <c r="G18" s="16">
        <v>2008</v>
      </c>
      <c r="H18" s="16">
        <v>2009</v>
      </c>
      <c r="I18" s="16">
        <v>2010</v>
      </c>
      <c r="J18" s="16">
        <v>2011</v>
      </c>
      <c r="K18" s="16">
        <v>2012</v>
      </c>
      <c r="L18" s="16">
        <v>2013</v>
      </c>
      <c r="M18" s="16">
        <v>2014</v>
      </c>
      <c r="N18" s="16">
        <v>2015</v>
      </c>
      <c r="O18" s="16">
        <v>2016</v>
      </c>
      <c r="P18" s="16">
        <v>2017</v>
      </c>
      <c r="Q18" s="17">
        <v>2018</v>
      </c>
    </row>
    <row r="19" spans="2:17" s="18" customFormat="1" x14ac:dyDescent="0.3">
      <c r="B19" s="154" t="s">
        <v>92</v>
      </c>
      <c r="C19" s="27"/>
      <c r="D19" s="168"/>
      <c r="E19" s="168"/>
      <c r="F19" s="168"/>
      <c r="G19" s="168"/>
      <c r="H19" s="168"/>
      <c r="I19" s="168"/>
      <c r="J19" s="168"/>
      <c r="K19" s="168"/>
      <c r="L19" s="168"/>
      <c r="M19" s="168"/>
      <c r="N19" s="168"/>
      <c r="O19" s="35"/>
      <c r="Q19" s="419"/>
    </row>
    <row r="20" spans="2:17" s="18" customFormat="1" x14ac:dyDescent="0.3">
      <c r="B20" s="152" t="s">
        <v>132</v>
      </c>
      <c r="C20" s="20"/>
      <c r="D20" s="21">
        <f>('State Production_Dairy'!D7*0.25)+('State Production_Dairy'!E7*0.75)</f>
        <v>0</v>
      </c>
      <c r="E20" s="21">
        <f>('State Production_Dairy'!E7*0.25)+('State Production_Dairy'!F7*0.75)</f>
        <v>0</v>
      </c>
      <c r="F20" s="21">
        <f>('State Production_Dairy'!F7*0.25)+('State Production_Dairy'!G7*0.75)</f>
        <v>0</v>
      </c>
      <c r="G20" s="21">
        <f>('State Production_Dairy'!G7*0.25)+('State Production_Dairy'!H7*0.75)</f>
        <v>0</v>
      </c>
      <c r="H20" s="21">
        <f>('State Production_Dairy'!H7*0.25)+('State Production_Dairy'!I7*0.75)</f>
        <v>0</v>
      </c>
      <c r="I20" s="21">
        <f>('State Production_Dairy'!I7*0.25)+('State Production_Dairy'!J7*0.75)</f>
        <v>0</v>
      </c>
      <c r="J20" s="21">
        <f>('State Production_Dairy'!J7*0.25)+('State Production_Dairy'!K7*0.75)</f>
        <v>0</v>
      </c>
      <c r="K20" s="21">
        <f>('State Production_Dairy'!K7*0.25)+('State Production_Dairy'!L7*0.75)</f>
        <v>0</v>
      </c>
      <c r="L20" s="21">
        <f>('State Production_Dairy'!L7*0.25)+('State Production_Dairy'!M7*0.75)</f>
        <v>0</v>
      </c>
      <c r="M20" s="21">
        <f>('State Production_Dairy'!M7*0.25)+('State Production_Dairy'!N7*0.75)</f>
        <v>0</v>
      </c>
      <c r="N20" s="21">
        <f>('State Production_Dairy'!N7*0.25)+('State Production_Dairy'!O7*0.75)</f>
        <v>0</v>
      </c>
      <c r="O20" s="21">
        <f>('State Production_Dairy'!O7*0.25)+('State Production_Dairy'!P7*0.75)</f>
        <v>0</v>
      </c>
      <c r="P20" s="21">
        <f>('State Production_Dairy'!P7*0.25)+('State Production_Dairy'!Q7*0.75)</f>
        <v>0</v>
      </c>
      <c r="Q20" s="118">
        <f>('State Production_Dairy'!Q7*0.25)+('State Production_Dairy'!R7*0.75)</f>
        <v>0</v>
      </c>
    </row>
    <row r="21" spans="2:17" s="18" customFormat="1" x14ac:dyDescent="0.3">
      <c r="B21" s="152" t="s">
        <v>133</v>
      </c>
      <c r="C21" s="20"/>
      <c r="D21" s="21">
        <f>('State Production_Dairy'!D8*0.25)+('State Production_Dairy'!E8*0.75)</f>
        <v>6242624.0999435913</v>
      </c>
      <c r="E21" s="21">
        <f>('State Production_Dairy'!E8*0.25)+('State Production_Dairy'!F8*0.75)</f>
        <v>6585822.0376945278</v>
      </c>
      <c r="F21" s="21">
        <f>('State Production_Dairy'!F8*0.25)+('State Production_Dairy'!G8*0.75)</f>
        <v>6933899.5669774683</v>
      </c>
      <c r="G21" s="21">
        <f>('State Production_Dairy'!G8*0.25)+('State Production_Dairy'!H8*0.75)</f>
        <v>7229928.1199190356</v>
      </c>
      <c r="H21" s="21">
        <f>('State Production_Dairy'!H8*0.25)+('State Production_Dairy'!I8*0.75)</f>
        <v>7504811.7762219189</v>
      </c>
      <c r="I21" s="21">
        <f>('State Production_Dairy'!I8*0.25)+('State Production_Dairy'!J8*0.75)</f>
        <v>7836624.0003981814</v>
      </c>
      <c r="J21" s="21">
        <f>('State Production_Dairy'!J8*0.25)+('State Production_Dairy'!K8*0.75)</f>
        <v>8222111.7314264849</v>
      </c>
      <c r="K21" s="21">
        <f>('State Production_Dairy'!K8*0.25)+('State Production_Dairy'!L8*0.75)</f>
        <v>8540911.7115174048</v>
      </c>
      <c r="L21" s="21">
        <f>('State Production_Dairy'!L8*0.25)+('State Production_Dairy'!M8*0.75)</f>
        <v>8872723.9356936645</v>
      </c>
      <c r="M21" s="21">
        <f>('State Production_Dairy'!M8*0.25)+('State Production_Dairy'!N8*0.75)</f>
        <v>7297223.0498208953</v>
      </c>
      <c r="N21" s="21">
        <f>('State Production_Dairy'!N8*0.25)+('State Production_Dairy'!O8*0.75)</f>
        <v>7061358.3979210649</v>
      </c>
      <c r="O21" s="21">
        <f>('State Production_Dairy'!O8*0.25)+('State Production_Dairy'!P8*0.75)</f>
        <v>7509758.574044561</v>
      </c>
      <c r="P21" s="21">
        <f>('State Production_Dairy'!P8*0.25)+('State Production_Dairy'!Q8*0.75)</f>
        <v>8002178.7375763757</v>
      </c>
      <c r="Q21" s="118">
        <f>('State Production_Dairy'!Q8*0.25)+('State Production_Dairy'!R8*0.75)</f>
        <v>8522438.8366547991</v>
      </c>
    </row>
    <row r="22" spans="2:17" s="18" customFormat="1" x14ac:dyDescent="0.3">
      <c r="B22" s="152" t="s">
        <v>134</v>
      </c>
      <c r="C22" s="20"/>
      <c r="D22" s="21">
        <f>('State Production_Dairy'!D9*0.25)+('State Production_Dairy'!E9*0.75)</f>
        <v>0</v>
      </c>
      <c r="E22" s="21">
        <f>('State Production_Dairy'!E9*0.25)+('State Production_Dairy'!F9*0.75)</f>
        <v>0</v>
      </c>
      <c r="F22" s="21">
        <f>('State Production_Dairy'!F9*0.25)+('State Production_Dairy'!G9*0.75)</f>
        <v>0</v>
      </c>
      <c r="G22" s="21">
        <f>('State Production_Dairy'!G9*0.25)+('State Production_Dairy'!H9*0.75)</f>
        <v>0</v>
      </c>
      <c r="H22" s="21">
        <f>('State Production_Dairy'!H9*0.25)+('State Production_Dairy'!I9*0.75)</f>
        <v>0</v>
      </c>
      <c r="I22" s="21">
        <f>('State Production_Dairy'!I9*0.25)+('State Production_Dairy'!J9*0.75)</f>
        <v>0</v>
      </c>
      <c r="J22" s="21">
        <f>('State Production_Dairy'!J9*0.25)+('State Production_Dairy'!K9*0.75)</f>
        <v>0</v>
      </c>
      <c r="K22" s="21">
        <f>('State Production_Dairy'!K9*0.25)+('State Production_Dairy'!L9*0.75)</f>
        <v>0</v>
      </c>
      <c r="L22" s="21">
        <f>('State Production_Dairy'!L9*0.25)+('State Production_Dairy'!M9*0.75)</f>
        <v>0</v>
      </c>
      <c r="M22" s="21">
        <f>('State Production_Dairy'!M9*0.25)+('State Production_Dairy'!N9*0.75)</f>
        <v>0</v>
      </c>
      <c r="N22" s="21">
        <f>('State Production_Dairy'!N9*0.25)+('State Production_Dairy'!O9*0.75)</f>
        <v>0</v>
      </c>
      <c r="O22" s="21">
        <f>('State Production_Dairy'!O9*0.25)+('State Production_Dairy'!P9*0.75)</f>
        <v>0</v>
      </c>
      <c r="P22" s="21">
        <f>('State Production_Dairy'!P9*0.25)+('State Production_Dairy'!Q9*0.75)</f>
        <v>0</v>
      </c>
      <c r="Q22" s="118">
        <f>('State Production_Dairy'!Q9*0.25)+('State Production_Dairy'!R9*0.75)</f>
        <v>0</v>
      </c>
    </row>
    <row r="23" spans="2:17" s="18" customFormat="1" x14ac:dyDescent="0.3">
      <c r="B23" s="152" t="s">
        <v>135</v>
      </c>
      <c r="C23" s="20"/>
      <c r="D23" s="21">
        <f>('State Production_Dairy'!D10*0.25)+('State Production_Dairy'!E10*0.75)</f>
        <v>0</v>
      </c>
      <c r="E23" s="21">
        <f>('State Production_Dairy'!E10*0.25)+('State Production_Dairy'!F10*0.75)</f>
        <v>0</v>
      </c>
      <c r="F23" s="21">
        <f>('State Production_Dairy'!F10*0.25)+('State Production_Dairy'!G10*0.75)</f>
        <v>0</v>
      </c>
      <c r="G23" s="21">
        <f>('State Production_Dairy'!G10*0.25)+('State Production_Dairy'!H10*0.75)</f>
        <v>0</v>
      </c>
      <c r="H23" s="21">
        <f>('State Production_Dairy'!H10*0.25)+('State Production_Dairy'!I10*0.75)</f>
        <v>0</v>
      </c>
      <c r="I23" s="21">
        <f>('State Production_Dairy'!I10*0.25)+('State Production_Dairy'!J10*0.75)</f>
        <v>0</v>
      </c>
      <c r="J23" s="21">
        <f>('State Production_Dairy'!J10*0.25)+('State Production_Dairy'!K10*0.75)</f>
        <v>0</v>
      </c>
      <c r="K23" s="21">
        <f>('State Production_Dairy'!K10*0.25)+('State Production_Dairy'!L10*0.75)</f>
        <v>0</v>
      </c>
      <c r="L23" s="21">
        <f>('State Production_Dairy'!L10*0.25)+('State Production_Dairy'!M10*0.75)</f>
        <v>0</v>
      </c>
      <c r="M23" s="21">
        <f>('State Production_Dairy'!M10*0.25)+('State Production_Dairy'!N10*0.75)</f>
        <v>0</v>
      </c>
      <c r="N23" s="21">
        <f>('State Production_Dairy'!N10*0.25)+('State Production_Dairy'!O10*0.75)</f>
        <v>0</v>
      </c>
      <c r="O23" s="21">
        <f>('State Production_Dairy'!O10*0.25)+('State Production_Dairy'!P10*0.75)</f>
        <v>0</v>
      </c>
      <c r="P23" s="21">
        <f>('State Production_Dairy'!P10*0.25)+('State Production_Dairy'!Q10*0.75)</f>
        <v>0</v>
      </c>
      <c r="Q23" s="118">
        <f>('State Production_Dairy'!Q10*0.25)+('State Production_Dairy'!R10*0.75)</f>
        <v>0</v>
      </c>
    </row>
    <row r="24" spans="2:17" s="18" customFormat="1" x14ac:dyDescent="0.3">
      <c r="B24" s="152" t="s">
        <v>136</v>
      </c>
      <c r="C24" s="20"/>
      <c r="D24" s="21">
        <f>('State Production_Dairy'!D11*0.25)+('State Production_Dairy'!E11*0.75)</f>
        <v>875543.35202574905</v>
      </c>
      <c r="E24" s="21">
        <f>('State Production_Dairy'!E11*0.25)+('State Production_Dairy'!F11*0.75)</f>
        <v>923677.70514649758</v>
      </c>
      <c r="F24" s="21">
        <f>('State Production_Dairy'!F11*0.25)+('State Production_Dairy'!G11*0.75)</f>
        <v>972496.4329561668</v>
      </c>
      <c r="G24" s="21">
        <f>('State Production_Dairy'!G11*0.25)+('State Production_Dairy'!H11*0.75)</f>
        <v>1014015.1640840162</v>
      </c>
      <c r="H24" s="21">
        <f>('State Production_Dairy'!H11*0.25)+('State Production_Dairy'!I11*0.75)</f>
        <v>1052568.2715598764</v>
      </c>
      <c r="I24" s="21">
        <f>('State Production_Dairy'!I11*0.25)+('State Production_Dairy'!J11*0.75)</f>
        <v>1099105.7504064771</v>
      </c>
      <c r="J24" s="21">
        <f>('State Production_Dairy'!J11*0.25)+('State Production_Dairy'!K11*0.75)</f>
        <v>1153171.3508312041</v>
      </c>
      <c r="K24" s="21">
        <f>('State Production_Dairy'!K11*0.25)+('State Production_Dairy'!L11*0.75)</f>
        <v>1197883.8305073497</v>
      </c>
      <c r="L24" s="21">
        <f>('State Production_Dairy'!L11*0.25)+('State Production_Dairy'!M11*0.75)</f>
        <v>1244421.3093539502</v>
      </c>
      <c r="M24" s="21">
        <f>('State Production_Dairy'!M11*0.25)+('State Production_Dairy'!N11*0.75)</f>
        <v>1315368.1521053854</v>
      </c>
      <c r="N24" s="21">
        <f>('State Production_Dairy'!N11*0.25)+('State Production_Dairy'!O11*0.75)</f>
        <v>1397949.3645684705</v>
      </c>
      <c r="O24" s="21">
        <f>('State Production_Dairy'!O11*0.25)+('State Production_Dairy'!P11*0.75)</f>
        <v>1486719.9248432158</v>
      </c>
      <c r="P24" s="21">
        <f>('State Production_Dairy'!P11*0.25)+('State Production_Dairy'!Q11*0.75)</f>
        <v>1584205.1983442281</v>
      </c>
      <c r="Q24" s="118">
        <f>('State Production_Dairy'!Q11*0.25)+('State Production_Dairy'!R11*0.75)</f>
        <v>1687201.9921525035</v>
      </c>
    </row>
    <row r="25" spans="2:17" s="18" customFormat="1" x14ac:dyDescent="0.3">
      <c r="B25" s="152" t="s">
        <v>137</v>
      </c>
      <c r="C25" s="20"/>
      <c r="D25" s="21">
        <f>('State Production_Dairy'!D12*0.25)+('State Production_Dairy'!E12*0.75)</f>
        <v>0</v>
      </c>
      <c r="E25" s="21">
        <f>('State Production_Dairy'!E12*0.25)+('State Production_Dairy'!F12*0.75)</f>
        <v>0</v>
      </c>
      <c r="F25" s="21">
        <f>('State Production_Dairy'!F12*0.25)+('State Production_Dairy'!G12*0.75)</f>
        <v>0</v>
      </c>
      <c r="G25" s="21">
        <f>('State Production_Dairy'!G12*0.25)+('State Production_Dairy'!H12*0.75)</f>
        <v>0</v>
      </c>
      <c r="H25" s="21">
        <f>('State Production_Dairy'!H12*0.25)+('State Production_Dairy'!I12*0.75)</f>
        <v>0</v>
      </c>
      <c r="I25" s="21">
        <f>('State Production_Dairy'!I12*0.25)+('State Production_Dairy'!J12*0.75)</f>
        <v>0</v>
      </c>
      <c r="J25" s="21">
        <f>('State Production_Dairy'!J12*0.25)+('State Production_Dairy'!K12*0.75)</f>
        <v>0</v>
      </c>
      <c r="K25" s="21">
        <f>('State Production_Dairy'!K12*0.25)+('State Production_Dairy'!L12*0.75)</f>
        <v>0</v>
      </c>
      <c r="L25" s="21">
        <f>('State Production_Dairy'!L12*0.25)+('State Production_Dairy'!M12*0.75)</f>
        <v>0</v>
      </c>
      <c r="M25" s="21">
        <f>('State Production_Dairy'!M12*0.25)+('State Production_Dairy'!N12*0.75)</f>
        <v>0</v>
      </c>
      <c r="N25" s="21">
        <f>('State Production_Dairy'!N12*0.25)+('State Production_Dairy'!O12*0.75)</f>
        <v>0</v>
      </c>
      <c r="O25" s="21">
        <f>('State Production_Dairy'!O12*0.25)+('State Production_Dairy'!P12*0.75)</f>
        <v>0</v>
      </c>
      <c r="P25" s="21">
        <f>('State Production_Dairy'!P12*0.25)+('State Production_Dairy'!Q12*0.75)</f>
        <v>0</v>
      </c>
      <c r="Q25" s="118">
        <f>('State Production_Dairy'!Q12*0.25)+('State Production_Dairy'!R12*0.75)</f>
        <v>0</v>
      </c>
    </row>
    <row r="26" spans="2:17" s="18" customFormat="1" x14ac:dyDescent="0.3">
      <c r="B26" s="152" t="s">
        <v>138</v>
      </c>
      <c r="C26" s="20"/>
      <c r="D26" s="21">
        <f>('State Production_Dairy'!D13*0.25)+('State Production_Dairy'!E13*0.75)</f>
        <v>79594.850184159004</v>
      </c>
      <c r="E26" s="21">
        <f>('State Production_Dairy'!E13*0.25)+('State Production_Dairy'!F13*0.75)</f>
        <v>83970.700467863411</v>
      </c>
      <c r="F26" s="21">
        <f>('State Production_Dairy'!F13*0.25)+('State Production_Dairy'!G13*0.75)</f>
        <v>88408.766632378814</v>
      </c>
      <c r="G26" s="21">
        <f>('State Production_Dairy'!G13*0.25)+('State Production_Dairy'!H13*0.75)</f>
        <v>92183.196734910583</v>
      </c>
      <c r="H26" s="21">
        <f>('State Production_Dairy'!H13*0.25)+('State Production_Dairy'!I13*0.75)</f>
        <v>95688.024687261495</v>
      </c>
      <c r="I26" s="21">
        <f>('State Production_Dairy'!I13*0.25)+('State Production_Dairy'!J13*0.75)</f>
        <v>99918.704582407008</v>
      </c>
      <c r="J26" s="21">
        <f>('State Production_Dairy'!J13*0.25)+('State Production_Dairy'!K13*0.75)</f>
        <v>104833.7591664731</v>
      </c>
      <c r="K26" s="21">
        <f>('State Production_Dairy'!K13*0.25)+('State Production_Dairy'!L13*0.75)</f>
        <v>108898.5300461227</v>
      </c>
      <c r="L26" s="21">
        <f>('State Production_Dairy'!L13*0.25)+('State Production_Dairy'!M13*0.75)</f>
        <v>113129.20994126821</v>
      </c>
      <c r="M26" s="21">
        <f>('State Production_Dairy'!M13*0.25)+('State Production_Dairy'!N13*0.75)</f>
        <v>119578.92291867139</v>
      </c>
      <c r="N26" s="21">
        <f>('State Production_Dairy'!N13*0.25)+('State Production_Dairy'!O13*0.75)</f>
        <v>127086.30586986097</v>
      </c>
      <c r="O26" s="21">
        <f>('State Production_Dairy'!O13*0.25)+('State Production_Dairy'!P13*0.75)</f>
        <v>135156.35680392873</v>
      </c>
      <c r="P26" s="21">
        <f>('State Production_Dairy'!P13*0.25)+('State Production_Dairy'!Q13*0.75)</f>
        <v>144018.65439492982</v>
      </c>
      <c r="Q26" s="118">
        <f>('State Production_Dairy'!Q13*0.25)+('State Production_Dairy'!R13*0.75)</f>
        <v>153381.99928659125</v>
      </c>
    </row>
    <row r="27" spans="2:17" s="18" customFormat="1" x14ac:dyDescent="0.3">
      <c r="B27" s="152" t="s">
        <v>139</v>
      </c>
      <c r="C27" s="20"/>
      <c r="D27" s="21">
        <f>('State Production_Dairy'!D14*0.25)+('State Production_Dairy'!E14*0.75)</f>
        <v>0</v>
      </c>
      <c r="E27" s="21">
        <f>('State Production_Dairy'!E14*0.25)+('State Production_Dairy'!F14*0.75)</f>
        <v>0</v>
      </c>
      <c r="F27" s="21">
        <f>('State Production_Dairy'!F14*0.25)+('State Production_Dairy'!G14*0.75)</f>
        <v>0</v>
      </c>
      <c r="G27" s="21">
        <f>('State Production_Dairy'!G14*0.25)+('State Production_Dairy'!H14*0.75)</f>
        <v>0</v>
      </c>
      <c r="H27" s="21">
        <f>('State Production_Dairy'!H14*0.25)+('State Production_Dairy'!I14*0.75)</f>
        <v>0</v>
      </c>
      <c r="I27" s="21">
        <f>('State Production_Dairy'!I14*0.25)+('State Production_Dairy'!J14*0.75)</f>
        <v>0</v>
      </c>
      <c r="J27" s="21">
        <f>('State Production_Dairy'!J14*0.25)+('State Production_Dairy'!K14*0.75)</f>
        <v>0</v>
      </c>
      <c r="K27" s="21">
        <f>('State Production_Dairy'!K14*0.25)+('State Production_Dairy'!L14*0.75)</f>
        <v>0</v>
      </c>
      <c r="L27" s="21">
        <f>('State Production_Dairy'!L14*0.25)+('State Production_Dairy'!M14*0.75)</f>
        <v>0</v>
      </c>
      <c r="M27" s="21">
        <f>('State Production_Dairy'!M14*0.25)+('State Production_Dairy'!N14*0.75)</f>
        <v>0</v>
      </c>
      <c r="N27" s="21">
        <f>('State Production_Dairy'!N14*0.25)+('State Production_Dairy'!O14*0.75)</f>
        <v>0</v>
      </c>
      <c r="O27" s="21">
        <f>('State Production_Dairy'!O14*0.25)+('State Production_Dairy'!P14*0.75)</f>
        <v>0</v>
      </c>
      <c r="P27" s="21">
        <f>('State Production_Dairy'!P14*0.25)+('State Production_Dairy'!Q14*0.75)</f>
        <v>0</v>
      </c>
      <c r="Q27" s="118">
        <f>('State Production_Dairy'!Q14*0.25)+('State Production_Dairy'!R14*0.75)</f>
        <v>0</v>
      </c>
    </row>
    <row r="28" spans="2:17" s="18" customFormat="1" x14ac:dyDescent="0.3">
      <c r="B28" s="152" t="s">
        <v>140</v>
      </c>
      <c r="C28" s="20"/>
      <c r="D28" s="21">
        <f>('State Production_Dairy'!D15*0.25)+('State Production_Dairy'!E15*0.75)</f>
        <v>0</v>
      </c>
      <c r="E28" s="21">
        <f>('State Production_Dairy'!E15*0.25)+('State Production_Dairy'!F15*0.75)</f>
        <v>0</v>
      </c>
      <c r="F28" s="21">
        <f>('State Production_Dairy'!F15*0.25)+('State Production_Dairy'!G15*0.75)</f>
        <v>0</v>
      </c>
      <c r="G28" s="21">
        <f>('State Production_Dairy'!G15*0.25)+('State Production_Dairy'!H15*0.75)</f>
        <v>0</v>
      </c>
      <c r="H28" s="21">
        <f>('State Production_Dairy'!H15*0.25)+('State Production_Dairy'!I15*0.75)</f>
        <v>0</v>
      </c>
      <c r="I28" s="21">
        <f>('State Production_Dairy'!I15*0.25)+('State Production_Dairy'!J15*0.75)</f>
        <v>0</v>
      </c>
      <c r="J28" s="21">
        <f>('State Production_Dairy'!J15*0.25)+('State Production_Dairy'!K15*0.75)</f>
        <v>0</v>
      </c>
      <c r="K28" s="21">
        <f>('State Production_Dairy'!K15*0.25)+('State Production_Dairy'!L15*0.75)</f>
        <v>0</v>
      </c>
      <c r="L28" s="21">
        <f>('State Production_Dairy'!L15*0.25)+('State Production_Dairy'!M15*0.75)</f>
        <v>0</v>
      </c>
      <c r="M28" s="21">
        <f>('State Production_Dairy'!M15*0.25)+('State Production_Dairy'!N15*0.75)</f>
        <v>0</v>
      </c>
      <c r="N28" s="21">
        <f>('State Production_Dairy'!N15*0.25)+('State Production_Dairy'!O15*0.75)</f>
        <v>0</v>
      </c>
      <c r="O28" s="21">
        <f>('State Production_Dairy'!O15*0.25)+('State Production_Dairy'!P15*0.75)</f>
        <v>0</v>
      </c>
      <c r="P28" s="21">
        <f>('State Production_Dairy'!P15*0.25)+('State Production_Dairy'!Q15*0.75)</f>
        <v>0</v>
      </c>
      <c r="Q28" s="118">
        <f>('State Production_Dairy'!Q15*0.25)+('State Production_Dairy'!R15*0.75)</f>
        <v>0</v>
      </c>
    </row>
    <row r="29" spans="2:17" s="18" customFormat="1" x14ac:dyDescent="0.3">
      <c r="B29" s="152" t="s">
        <v>141</v>
      </c>
      <c r="C29" s="20"/>
      <c r="D29" s="21">
        <f>('State Production_Dairy'!D16*0.25)+('State Production_Dairy'!E16*0.75)</f>
        <v>3183794.0073663606</v>
      </c>
      <c r="E29" s="21">
        <f>('State Production_Dairy'!E16*0.25)+('State Production_Dairy'!F16*0.75)</f>
        <v>3358828.0187145369</v>
      </c>
      <c r="F29" s="21">
        <f>('State Production_Dairy'!F16*0.25)+('State Production_Dairy'!G16*0.75)</f>
        <v>3536350.6652951525</v>
      </c>
      <c r="G29" s="21">
        <f>('State Production_Dairy'!G16*0.25)+('State Production_Dairy'!H16*0.75)</f>
        <v>3687327.869396423</v>
      </c>
      <c r="H29" s="21">
        <f>('State Production_Dairy'!H16*0.25)+('State Production_Dairy'!I16*0.75)</f>
        <v>3827520.9874904603</v>
      </c>
      <c r="I29" s="21">
        <f>('State Production_Dairy'!I16*0.25)+('State Production_Dairy'!J16*0.75)</f>
        <v>3996748.18329628</v>
      </c>
      <c r="J29" s="21">
        <f>('State Production_Dairy'!J16*0.25)+('State Production_Dairy'!K16*0.75)</f>
        <v>4193350.3666589241</v>
      </c>
      <c r="K29" s="21">
        <f>('State Production_Dairy'!K16*0.25)+('State Production_Dairy'!L16*0.75)</f>
        <v>4355941.2018449083</v>
      </c>
      <c r="L29" s="21">
        <f>('State Production_Dairy'!L16*0.25)+('State Production_Dairy'!M16*0.75)</f>
        <v>4525168.397650728</v>
      </c>
      <c r="M29" s="21">
        <f>('State Production_Dairy'!M16*0.25)+('State Production_Dairy'!N16*0.75)</f>
        <v>4783156.9167468557</v>
      </c>
      <c r="N29" s="21">
        <f>('State Production_Dairy'!N16*0.25)+('State Production_Dairy'!O16*0.75)</f>
        <v>5083452.2347944379</v>
      </c>
      <c r="O29" s="21">
        <f>('State Production_Dairy'!O16*0.25)+('State Production_Dairy'!P16*0.75)</f>
        <v>5406254.2721571485</v>
      </c>
      <c r="P29" s="21">
        <f>('State Production_Dairy'!P16*0.25)+('State Production_Dairy'!Q16*0.75)</f>
        <v>5760746.1757971924</v>
      </c>
      <c r="Q29" s="118">
        <f>('State Production_Dairy'!Q16*0.25)+('State Production_Dairy'!R16*0.75)</f>
        <v>6135279.9714636505</v>
      </c>
    </row>
    <row r="30" spans="2:17" s="18" customFormat="1" x14ac:dyDescent="0.3">
      <c r="B30" s="152" t="s">
        <v>142</v>
      </c>
      <c r="C30" s="20"/>
      <c r="D30" s="21">
        <f>('State Production_Dairy'!D17*0.25)+('State Production_Dairy'!E17*0.75)</f>
        <v>238784.55055247701</v>
      </c>
      <c r="E30" s="21">
        <f>('State Production_Dairy'!E17*0.25)+('State Production_Dairy'!F17*0.75)</f>
        <v>251912.10140359026</v>
      </c>
      <c r="F30" s="21">
        <f>('State Production_Dairy'!F17*0.25)+('State Production_Dairy'!G17*0.75)</f>
        <v>265226.2998971364</v>
      </c>
      <c r="G30" s="21">
        <f>('State Production_Dairy'!G17*0.25)+('State Production_Dairy'!H17*0.75)</f>
        <v>276549.59020473174</v>
      </c>
      <c r="H30" s="21">
        <f>('State Production_Dairy'!H17*0.25)+('State Production_Dairy'!I17*0.75)</f>
        <v>287064.07406178449</v>
      </c>
      <c r="I30" s="21">
        <f>('State Production_Dairy'!I17*0.25)+('State Production_Dairy'!J17*0.75)</f>
        <v>299756.11374722101</v>
      </c>
      <c r="J30" s="21">
        <f>('State Production_Dairy'!J17*0.25)+('State Production_Dairy'!K17*0.75)</f>
        <v>314501.27749941929</v>
      </c>
      <c r="K30" s="21">
        <f>('State Production_Dairy'!K17*0.25)+('State Production_Dairy'!L17*0.75)</f>
        <v>326695.59013836808</v>
      </c>
      <c r="L30" s="21">
        <f>('State Production_Dairy'!L17*0.25)+('State Production_Dairy'!M17*0.75)</f>
        <v>339387.6298238046</v>
      </c>
      <c r="M30" s="21">
        <f>('State Production_Dairy'!M17*0.25)+('State Production_Dairy'!N17*0.75)</f>
        <v>358736.76875601418</v>
      </c>
      <c r="N30" s="21">
        <f>('State Production_Dairy'!N17*0.25)+('State Production_Dairy'!O17*0.75)</f>
        <v>381258.91760958289</v>
      </c>
      <c r="O30" s="21">
        <f>('State Production_Dairy'!O17*0.25)+('State Production_Dairy'!P17*0.75)</f>
        <v>405469.07041178615</v>
      </c>
      <c r="P30" s="21">
        <f>('State Production_Dairy'!P17*0.25)+('State Production_Dairy'!Q17*0.75)</f>
        <v>432055.96318478946</v>
      </c>
      <c r="Q30" s="118">
        <f>('State Production_Dairy'!Q17*0.25)+('State Production_Dairy'!R17*0.75)</f>
        <v>460145.99785977369</v>
      </c>
    </row>
    <row r="31" spans="2:17" s="18" customFormat="1" x14ac:dyDescent="0.3">
      <c r="B31" s="152" t="s">
        <v>143</v>
      </c>
      <c r="C31" s="20"/>
      <c r="D31" s="21">
        <f>('State Production_Dairy'!D18*0.25)+('State Production_Dairy'!E18*0.75)</f>
        <v>11522946.461160699</v>
      </c>
      <c r="E31" s="21">
        <f>('State Production_Dairy'!E18*0.25)+('State Production_Dairy'!F18*0.75)</f>
        <v>12156438.306732588</v>
      </c>
      <c r="F31" s="21">
        <f>('State Production_Dairy'!F18*0.25)+('State Production_Dairy'!G18*0.75)</f>
        <v>12798937.145369479</v>
      </c>
      <c r="G31" s="21">
        <f>('State Production_Dairy'!G18*0.25)+('State Production_Dairy'!H18*0.75)</f>
        <v>13345361.391313005</v>
      </c>
      <c r="H31" s="21">
        <f>('State Production_Dairy'!H18*0.25)+('State Production_Dairy'!I18*0.75)</f>
        <v>13852755.333974848</v>
      </c>
      <c r="I31" s="21">
        <f>('State Production_Dairy'!I18*0.25)+('State Production_Dairy'!J18*0.75)</f>
        <v>14465230.862395063</v>
      </c>
      <c r="J31" s="21">
        <f>('State Production_Dairy'!J18*0.25)+('State Production_Dairy'!K18*0.75)</f>
        <v>15176783.314530309</v>
      </c>
      <c r="K31" s="21">
        <f>('State Production_Dairy'!K18*0.25)+('State Production_Dairy'!L18*0.75)</f>
        <v>15765240.194777183</v>
      </c>
      <c r="L31" s="21">
        <f>('State Production_Dairy'!L18*0.25)+('State Production_Dairy'!M18*0.75)</f>
        <v>16377715.723197399</v>
      </c>
      <c r="M31" s="21">
        <f>('State Production_Dairy'!M18*0.25)+('State Production_Dairy'!N18*0.75)</f>
        <v>17311440.670936059</v>
      </c>
      <c r="N31" s="21">
        <f>('State Production_Dairy'!N18*0.25)+('State Production_Dairy'!O18*0.75)</f>
        <v>18398284.50077977</v>
      </c>
      <c r="O31" s="21">
        <f>('State Production_Dairy'!O18*0.25)+('State Production_Dairy'!P18*0.75)</f>
        <v>19566585.774504762</v>
      </c>
      <c r="P31" s="21">
        <f>('State Production_Dairy'!P18*0.25)+('State Production_Dairy'!Q18*0.75)</f>
        <v>20849580.596753988</v>
      </c>
      <c r="Q31" s="118">
        <f>('State Production_Dairy'!Q18*0.25)+('State Production_Dairy'!R18*0.75)</f>
        <v>22205112.036719814</v>
      </c>
    </row>
    <row r="32" spans="2:17" s="18" customFormat="1" x14ac:dyDescent="0.3">
      <c r="B32" s="152" t="s">
        <v>144</v>
      </c>
      <c r="C32" s="20"/>
      <c r="D32" s="21">
        <f>('State Production_Dairy'!D19*0.25)+('State Production_Dairy'!E19*0.75)</f>
        <v>2345660.2349271658</v>
      </c>
      <c r="E32" s="21">
        <f>('State Production_Dairy'!E19*0.25)+('State Production_Dairy'!F19*0.75)</f>
        <v>2474616.5427879347</v>
      </c>
      <c r="F32" s="21">
        <f>('State Production_Dairy'!F19*0.25)+('State Production_Dairy'!G19*0.75)</f>
        <v>2605406.3526562033</v>
      </c>
      <c r="G32" s="21">
        <f>('State Production_Dairy'!G19*0.25)+('State Production_Dairy'!H19*0.75)</f>
        <v>2716638.8077778146</v>
      </c>
      <c r="H32" s="21">
        <f>('State Production_Dairy'!H19*0.25)+('State Production_Dairy'!I19*0.75)</f>
        <v>2819926.0875335969</v>
      </c>
      <c r="I32" s="21">
        <f>('State Production_Dairy'!I19*0.25)+('State Production_Dairy'!J19*0.75)</f>
        <v>2944604.2240435346</v>
      </c>
      <c r="J32" s="21">
        <f>('State Production_Dairy'!J19*0.25)+('State Production_Dairy'!K19*0.75)</f>
        <v>3089450.8826359622</v>
      </c>
      <c r="K32" s="21">
        <f>('State Production_Dairy'!K19*0.25)+('State Production_Dairy'!L19*0.75)</f>
        <v>3209239.6804592363</v>
      </c>
      <c r="L32" s="21">
        <f>('State Production_Dairy'!L19*0.25)+('State Production_Dairy'!M19*0.75)</f>
        <v>3333917.816969174</v>
      </c>
      <c r="M32" s="21">
        <f>('State Production_Dairy'!M19*0.25)+('State Production_Dairy'!N19*0.75)</f>
        <v>3523990.858413246</v>
      </c>
      <c r="N32" s="21">
        <f>('State Production_Dairy'!N19*0.25)+('State Production_Dairy'!O19*0.75)</f>
        <v>3745233.4339848026</v>
      </c>
      <c r="O32" s="21">
        <f>('State Production_Dairy'!O19*0.25)+('State Production_Dairy'!P19*0.75)</f>
        <v>3983057.8350117793</v>
      </c>
      <c r="P32" s="21">
        <f>('State Production_Dairy'!P19*0.25)+('State Production_Dairy'!Q19*0.75)</f>
        <v>4244229.7450185819</v>
      </c>
      <c r="Q32" s="118">
        <f>('State Production_Dairy'!Q19*0.25)+('State Production_Dairy'!R19*0.75)</f>
        <v>4520167.5189758427</v>
      </c>
    </row>
    <row r="33" spans="2:17" s="18" customFormat="1" x14ac:dyDescent="0.3">
      <c r="B33" s="152" t="s">
        <v>145</v>
      </c>
      <c r="C33" s="20"/>
      <c r="D33" s="21">
        <f>('State Production_Dairy'!D20*0.25)+('State Production_Dairy'!E20*0.75)</f>
        <v>481548.84361416195</v>
      </c>
      <c r="E33" s="21">
        <f>('State Production_Dairy'!E20*0.25)+('State Production_Dairy'!F20*0.75)</f>
        <v>508022.73783057363</v>
      </c>
      <c r="F33" s="21">
        <f>('State Production_Dairy'!F20*0.25)+('State Production_Dairy'!G20*0.75)</f>
        <v>534873.03812589182</v>
      </c>
      <c r="G33" s="21">
        <f>('State Production_Dairy'!G20*0.25)+('State Production_Dairy'!H20*0.75)</f>
        <v>557708.34024620894</v>
      </c>
      <c r="H33" s="21">
        <f>('State Production_Dairy'!H20*0.25)+('State Production_Dairy'!I20*0.75)</f>
        <v>578912.54935793206</v>
      </c>
      <c r="I33" s="21">
        <f>('State Production_Dairy'!I20*0.25)+('State Production_Dairy'!J20*0.75)</f>
        <v>604508.16272356233</v>
      </c>
      <c r="J33" s="21">
        <f>('State Production_Dairy'!J20*0.25)+('State Production_Dairy'!K20*0.75)</f>
        <v>634244.24295716232</v>
      </c>
      <c r="K33" s="21">
        <f>('State Production_Dairy'!K20*0.25)+('State Production_Dairy'!L20*0.75)</f>
        <v>658836.1067790424</v>
      </c>
      <c r="L33" s="21">
        <f>('State Production_Dairy'!L20*0.25)+('State Production_Dairy'!M20*0.75)</f>
        <v>684431.72014467255</v>
      </c>
      <c r="M33" s="21">
        <f>('State Production_Dairy'!M20*0.25)+('State Production_Dairy'!N20*0.75)</f>
        <v>723452.48365796194</v>
      </c>
      <c r="N33" s="21">
        <f>('State Production_Dairy'!N20*0.25)+('State Production_Dairy'!O20*0.75)</f>
        <v>768872.15051265887</v>
      </c>
      <c r="O33" s="21">
        <f>('State Production_Dairy'!O20*0.25)+('State Production_Dairy'!P20*0.75)</f>
        <v>817695.95866376883</v>
      </c>
      <c r="P33" s="21">
        <f>('State Production_Dairy'!P20*0.25)+('State Production_Dairy'!Q20*0.75)</f>
        <v>871312.8590893253</v>
      </c>
      <c r="Q33" s="118">
        <f>('State Production_Dairy'!Q20*0.25)+('State Production_Dairy'!R20*0.75)</f>
        <v>927961.09568387689</v>
      </c>
    </row>
    <row r="34" spans="2:17" s="18" customFormat="1" x14ac:dyDescent="0.3">
      <c r="B34" s="152" t="s">
        <v>146</v>
      </c>
      <c r="C34" s="20"/>
      <c r="D34" s="21">
        <f>('State Production_Dairy'!D21*0.25)+('State Production_Dairy'!E21*0.75)</f>
        <v>23878.455055247701</v>
      </c>
      <c r="E34" s="21">
        <f>('State Production_Dairy'!E21*0.25)+('State Production_Dairy'!F21*0.75)</f>
        <v>25191.210140359028</v>
      </c>
      <c r="F34" s="21">
        <f>('State Production_Dairy'!F21*0.25)+('State Production_Dairy'!G21*0.75)</f>
        <v>26522.629989713641</v>
      </c>
      <c r="G34" s="21">
        <f>('State Production_Dairy'!G21*0.25)+('State Production_Dairy'!H21*0.75)</f>
        <v>27654.959020473176</v>
      </c>
      <c r="H34" s="21">
        <f>('State Production_Dairy'!H21*0.25)+('State Production_Dairy'!I21*0.75)</f>
        <v>28706.407406178452</v>
      </c>
      <c r="I34" s="21">
        <f>('State Production_Dairy'!I21*0.25)+('State Production_Dairy'!J21*0.75)</f>
        <v>29975.611374722102</v>
      </c>
      <c r="J34" s="21">
        <f>('State Production_Dairy'!J21*0.25)+('State Production_Dairy'!K21*0.75)</f>
        <v>31450.127749941934</v>
      </c>
      <c r="K34" s="21">
        <f>('State Production_Dairy'!K21*0.25)+('State Production_Dairy'!L21*0.75)</f>
        <v>32669.559013836817</v>
      </c>
      <c r="L34" s="21">
        <f>('State Production_Dairy'!L21*0.25)+('State Production_Dairy'!M21*0.75)</f>
        <v>33938.76298238046</v>
      </c>
      <c r="M34" s="21">
        <f>('State Production_Dairy'!M21*0.25)+('State Production_Dairy'!N21*0.75)</f>
        <v>35873.676875601421</v>
      </c>
      <c r="N34" s="21">
        <f>('State Production_Dairy'!N21*0.25)+('State Production_Dairy'!O21*0.75)</f>
        <v>38125.891760958293</v>
      </c>
      <c r="O34" s="21">
        <f>('State Production_Dairy'!O21*0.25)+('State Production_Dairy'!P21*0.75)</f>
        <v>40546.907041178623</v>
      </c>
      <c r="P34" s="21">
        <f>('State Production_Dairy'!P21*0.25)+('State Production_Dairy'!Q21*0.75)</f>
        <v>43205.596318478943</v>
      </c>
      <c r="Q34" s="118">
        <f>('State Production_Dairy'!Q21*0.25)+('State Production_Dairy'!R21*0.75)</f>
        <v>46014.599785977371</v>
      </c>
    </row>
    <row r="35" spans="2:17" s="18" customFormat="1" x14ac:dyDescent="0.3">
      <c r="B35" s="152" t="s">
        <v>147</v>
      </c>
      <c r="C35" s="20"/>
      <c r="D35" s="21">
        <f>('State Production_Dairy'!D22*0.25)+('State Production_Dairy'!E22*0.75)</f>
        <v>0</v>
      </c>
      <c r="E35" s="21">
        <f>('State Production_Dairy'!E22*0.25)+('State Production_Dairy'!F22*0.75)</f>
        <v>0</v>
      </c>
      <c r="F35" s="21">
        <f>('State Production_Dairy'!F22*0.25)+('State Production_Dairy'!G22*0.75)</f>
        <v>0</v>
      </c>
      <c r="G35" s="21">
        <f>('State Production_Dairy'!G22*0.25)+('State Production_Dairy'!H22*0.75)</f>
        <v>0</v>
      </c>
      <c r="H35" s="21">
        <f>('State Production_Dairy'!H22*0.25)+('State Production_Dairy'!I22*0.75)</f>
        <v>0</v>
      </c>
      <c r="I35" s="21">
        <f>('State Production_Dairy'!I22*0.25)+('State Production_Dairy'!J22*0.75)</f>
        <v>0</v>
      </c>
      <c r="J35" s="21">
        <f>('State Production_Dairy'!J22*0.25)+('State Production_Dairy'!K22*0.75)</f>
        <v>0</v>
      </c>
      <c r="K35" s="21">
        <f>('State Production_Dairy'!K22*0.25)+('State Production_Dairy'!L22*0.75)</f>
        <v>0</v>
      </c>
      <c r="L35" s="21">
        <f>('State Production_Dairy'!L22*0.25)+('State Production_Dairy'!M22*0.75)</f>
        <v>0</v>
      </c>
      <c r="M35" s="21">
        <f>('State Production_Dairy'!M22*0.25)+('State Production_Dairy'!N22*0.75)</f>
        <v>0</v>
      </c>
      <c r="N35" s="21">
        <f>('State Production_Dairy'!N22*0.25)+('State Production_Dairy'!O22*0.75)</f>
        <v>0</v>
      </c>
      <c r="O35" s="21">
        <f>('State Production_Dairy'!O22*0.25)+('State Production_Dairy'!P22*0.75)</f>
        <v>0</v>
      </c>
      <c r="P35" s="21">
        <f>('State Production_Dairy'!P22*0.25)+('State Production_Dairy'!Q22*0.75)</f>
        <v>0</v>
      </c>
      <c r="Q35" s="118">
        <f>('State Production_Dairy'!Q22*0.25)+('State Production_Dairy'!R22*0.75)</f>
        <v>0</v>
      </c>
    </row>
    <row r="36" spans="2:17" s="18" customFormat="1" x14ac:dyDescent="0.3">
      <c r="B36" s="152" t="s">
        <v>148</v>
      </c>
      <c r="C36" s="20"/>
      <c r="D36" s="21">
        <f>('State Production_Dairy'!D23*0.25)+('State Production_Dairy'!E23*0.75)</f>
        <v>3826920.3968543652</v>
      </c>
      <c r="E36" s="21">
        <f>('State Production_Dairy'!E23*0.25)+('State Production_Dairy'!F23*0.75)</f>
        <v>4037311.2784948731</v>
      </c>
      <c r="F36" s="21">
        <f>('State Production_Dairy'!F23*0.25)+('State Production_Dairy'!G23*0.75)</f>
        <v>4250693.4996847725</v>
      </c>
      <c r="G36" s="21">
        <f>('State Production_Dairy'!G23*0.25)+('State Production_Dairy'!H23*0.75)</f>
        <v>4432168.0990145002</v>
      </c>
      <c r="H36" s="21">
        <f>('State Production_Dairy'!H23*0.25)+('State Production_Dairy'!I23*0.75)</f>
        <v>4600680.2269635331</v>
      </c>
      <c r="I36" s="21">
        <f>('State Production_Dairy'!I23*0.25)+('State Production_Dairy'!J23*0.75)</f>
        <v>4804091.3163221292</v>
      </c>
      <c r="J36" s="21">
        <f>('State Production_Dairy'!J23*0.25)+('State Production_Dairy'!K23*0.75)</f>
        <v>5040407.1407240275</v>
      </c>
      <c r="K36" s="21">
        <f>('State Production_Dairy'!K23*0.25)+('State Production_Dairy'!L23*0.75)</f>
        <v>5235841.3246175796</v>
      </c>
      <c r="L36" s="21">
        <f>('State Production_Dairy'!L23*0.25)+('State Production_Dairy'!M23*0.75)</f>
        <v>5439252.4139761757</v>
      </c>
      <c r="M36" s="21">
        <f>('State Production_Dairy'!M23*0.25)+('State Production_Dairy'!N23*0.75)</f>
        <v>5749354.6139297206</v>
      </c>
      <c r="N36" s="21">
        <f>('State Production_Dairy'!N23*0.25)+('State Production_Dairy'!O23*0.75)</f>
        <v>6110309.586222915</v>
      </c>
      <c r="O36" s="21">
        <f>('State Production_Dairy'!O23*0.25)+('State Production_Dairy'!P23*0.75)</f>
        <v>6498317.635132893</v>
      </c>
      <c r="P36" s="21">
        <f>('State Production_Dairy'!P23*0.25)+('State Production_Dairy'!Q23*0.75)</f>
        <v>6924416.9033082249</v>
      </c>
      <c r="Q36" s="118">
        <f>('State Production_Dairy'!Q23*0.25)+('State Production_Dairy'!R23*0.75)</f>
        <v>7374606.5256993072</v>
      </c>
    </row>
    <row r="37" spans="2:17" s="18" customFormat="1" x14ac:dyDescent="0.3">
      <c r="B37" s="152" t="s">
        <v>149</v>
      </c>
      <c r="C37" s="20"/>
      <c r="D37" s="21">
        <f>('State Production_Dairy'!D24*0.25)+('State Production_Dairy'!E24*0.75)</f>
        <v>1269935.834688257</v>
      </c>
      <c r="E37" s="21">
        <f>('State Production_Dairy'!E24*0.25)+('State Production_Dairy'!F24*0.75)</f>
        <v>1339752.5259647609</v>
      </c>
      <c r="F37" s="21">
        <f>('State Production_Dairy'!F24*0.25)+('State Production_Dairy'!G24*0.75)</f>
        <v>1410561.8716196038</v>
      </c>
      <c r="G37" s="21">
        <f>('State Production_Dairy'!G24*0.25)+('State Production_Dairy'!H24*0.75)</f>
        <v>1470782.9039054983</v>
      </c>
      <c r="H37" s="21">
        <f>('State Production_Dairy'!H24*0.25)+('State Production_Dairy'!I24*0.75)</f>
        <v>1526702.4338852572</v>
      </c>
      <c r="I37" s="21">
        <f>('State Production_Dairy'!I24*0.25)+('State Production_Dairy'!J24*0.75)</f>
        <v>1594202.9316123039</v>
      </c>
      <c r="J37" s="21">
        <f>('State Production_Dairy'!J24*0.25)+('State Production_Dairy'!K24*0.75)</f>
        <v>1672622.6275010782</v>
      </c>
      <c r="K37" s="21">
        <f>('State Production_Dairy'!K24*0.25)+('State Production_Dairy'!L24*0.75)</f>
        <v>1737476.0468858876</v>
      </c>
      <c r="L37" s="21">
        <f>('State Production_Dairy'!L24*0.25)+('State Production_Dairy'!M24*0.75)</f>
        <v>1804976.5446129343</v>
      </c>
      <c r="M37" s="21">
        <f>('State Production_Dairy'!M24*0.25)+('State Production_Dairy'!N24*0.75)</f>
        <v>1907881.7151674021</v>
      </c>
      <c r="N37" s="21">
        <f>('State Production_Dairy'!N24*0.25)+('State Production_Dairy'!O24*0.75)</f>
        <v>2027662.0101536317</v>
      </c>
      <c r="O37" s="21">
        <f>('State Production_Dairy'!O24*0.25)+('State Production_Dairy'!P24*0.75)</f>
        <v>2156419.6728066825</v>
      </c>
      <c r="P37" s="21">
        <f>('State Production_Dairy'!P24*0.25)+('State Production_Dairy'!Q24*0.75)</f>
        <v>2297817.630871105</v>
      </c>
      <c r="Q37" s="118">
        <f>('State Production_Dairy'!Q24*0.25)+('State Production_Dairy'!R24*0.75)</f>
        <v>2447209.7986175632</v>
      </c>
    </row>
    <row r="38" spans="2:17" s="18" customFormat="1" x14ac:dyDescent="0.3">
      <c r="B38" s="152" t="s">
        <v>150</v>
      </c>
      <c r="C38" s="20"/>
      <c r="D38" s="21">
        <f>('State Production_Dairy'!D25*0.25)+('State Production_Dairy'!E25*0.75)</f>
        <v>0</v>
      </c>
      <c r="E38" s="21">
        <f>('State Production_Dairy'!E25*0.25)+('State Production_Dairy'!F25*0.75)</f>
        <v>0</v>
      </c>
      <c r="F38" s="21">
        <f>('State Production_Dairy'!F25*0.25)+('State Production_Dairy'!G25*0.75)</f>
        <v>0</v>
      </c>
      <c r="G38" s="21">
        <f>('State Production_Dairy'!G25*0.25)+('State Production_Dairy'!H25*0.75)</f>
        <v>0</v>
      </c>
      <c r="H38" s="21">
        <f>('State Production_Dairy'!H25*0.25)+('State Production_Dairy'!I25*0.75)</f>
        <v>0</v>
      </c>
      <c r="I38" s="21">
        <f>('State Production_Dairy'!I25*0.25)+('State Production_Dairy'!J25*0.75)</f>
        <v>0</v>
      </c>
      <c r="J38" s="21">
        <f>('State Production_Dairy'!J25*0.25)+('State Production_Dairy'!K25*0.75)</f>
        <v>0</v>
      </c>
      <c r="K38" s="21">
        <f>('State Production_Dairy'!K25*0.25)+('State Production_Dairy'!L25*0.75)</f>
        <v>0</v>
      </c>
      <c r="L38" s="21">
        <f>('State Production_Dairy'!L25*0.25)+('State Production_Dairy'!M25*0.75)</f>
        <v>0</v>
      </c>
      <c r="M38" s="21">
        <f>('State Production_Dairy'!M25*0.25)+('State Production_Dairy'!N25*0.75)</f>
        <v>0</v>
      </c>
      <c r="N38" s="21">
        <f>('State Production_Dairy'!N25*0.25)+('State Production_Dairy'!O25*0.75)</f>
        <v>0</v>
      </c>
      <c r="O38" s="21">
        <f>('State Production_Dairy'!O25*0.25)+('State Production_Dairy'!P25*0.75)</f>
        <v>0</v>
      </c>
      <c r="P38" s="21">
        <f>('State Production_Dairy'!P25*0.25)+('State Production_Dairy'!Q25*0.75)</f>
        <v>0</v>
      </c>
      <c r="Q38" s="118">
        <f>('State Production_Dairy'!Q25*0.25)+('State Production_Dairy'!R25*0.75)</f>
        <v>0</v>
      </c>
    </row>
    <row r="39" spans="2:17" s="18" customFormat="1" x14ac:dyDescent="0.3">
      <c r="B39" s="152" t="s">
        <v>151</v>
      </c>
      <c r="C39" s="20"/>
      <c r="D39" s="21">
        <f>('State Production_Dairy'!D26*0.25)+('State Production_Dairy'!E26*0.75)</f>
        <v>3989691.8654809697</v>
      </c>
      <c r="E39" s="21">
        <f>('State Production_Dairy'!E26*0.25)+('State Production_Dairy'!F26*0.75)</f>
        <v>4209031.3609516537</v>
      </c>
      <c r="F39" s="21">
        <f>('State Production_Dairy'!F26*0.25)+('State Production_Dairy'!G26*0.75)</f>
        <v>4431489.4274479877</v>
      </c>
      <c r="G39" s="21">
        <f>('State Production_Dairy'!G26*0.25)+('State Production_Dairy'!H26*0.75)</f>
        <v>4620682.7363373917</v>
      </c>
      <c r="H39" s="21">
        <f>('State Production_Dairy'!H26*0.25)+('State Production_Dairy'!I26*0.75)</f>
        <v>4796362.237448982</v>
      </c>
      <c r="I39" s="21">
        <f>('State Production_Dairy'!I26*0.25)+('State Production_Dairy'!J26*0.75)</f>
        <v>5008425.0671931505</v>
      </c>
      <c r="J39" s="21">
        <f>('State Production_Dairy'!J26*0.25)+('State Production_Dairy'!K26*0.75)</f>
        <v>5254792.1782194637</v>
      </c>
      <c r="K39" s="21">
        <f>('State Production_Dairy'!K26*0.25)+('State Production_Dairy'!L26*0.75)</f>
        <v>5458538.8185619004</v>
      </c>
      <c r="L39" s="21">
        <f>('State Production_Dairy'!L26*0.25)+('State Production_Dairy'!M26*0.75)</f>
        <v>5670601.648306068</v>
      </c>
      <c r="M39" s="21">
        <f>('State Production_Dairy'!M26*0.25)+('State Production_Dairy'!N26*0.75)</f>
        <v>5993893.5112984041</v>
      </c>
      <c r="N39" s="21">
        <f>('State Production_Dairy'!N26*0.25)+('State Production_Dairy'!O26*0.75)</f>
        <v>6370201.0817267802</v>
      </c>
      <c r="O39" s="21">
        <f>('State Production_Dairy'!O26*0.25)+('State Production_Dairy'!P26*0.75)</f>
        <v>6774712.3847969268</v>
      </c>
      <c r="P39" s="21">
        <f>('State Production_Dairy'!P26*0.25)+('State Production_Dairy'!Q26*0.75)</f>
        <v>7218935.0515458565</v>
      </c>
      <c r="Q39" s="118">
        <f>('State Production_Dairy'!Q26*0.25)+('State Production_Dairy'!R26*0.75)</f>
        <v>7688272.7142403843</v>
      </c>
    </row>
    <row r="40" spans="2:17" s="18" customFormat="1" x14ac:dyDescent="0.3">
      <c r="B40" s="152" t="s">
        <v>152</v>
      </c>
      <c r="C40" s="20"/>
      <c r="D40" s="21">
        <f>('State Production_Dairy'!D27*0.25)+('State Production_Dairy'!E27*0.75)</f>
        <v>21165862.560971562</v>
      </c>
      <c r="E40" s="21">
        <f>('State Production_Dairy'!E27*0.25)+('State Production_Dairy'!F27*0.75)</f>
        <v>22329488.668414243</v>
      </c>
      <c r="F40" s="21">
        <f>('State Production_Dairy'!F27*0.25)+('State Production_Dairy'!G27*0.75)</f>
        <v>23509659.22288217</v>
      </c>
      <c r="G40" s="21">
        <f>('State Production_Dairy'!G27*0.25)+('State Production_Dairy'!H27*0.75)</f>
        <v>24513355.675747424</v>
      </c>
      <c r="H40" s="21">
        <f>('State Production_Dairy'!H27*0.25)+('State Production_Dairy'!I27*0.75)</f>
        <v>25445359.524836577</v>
      </c>
      <c r="I40" s="21">
        <f>('State Production_Dairy'!I27*0.25)+('State Production_Dairy'!J27*0.75)</f>
        <v>26570381.922553673</v>
      </c>
      <c r="J40" s="21">
        <f>('State Production_Dairy'!J27*0.25)+('State Production_Dairy'!K27*0.75)</f>
        <v>27877393.237548526</v>
      </c>
      <c r="K40" s="21">
        <f>('State Production_Dairy'!K27*0.25)+('State Production_Dairy'!L27*0.75)</f>
        <v>28958297.10986495</v>
      </c>
      <c r="L40" s="21">
        <f>('State Production_Dairy'!L27*0.25)+('State Production_Dairy'!M27*0.75)</f>
        <v>30083319.507582042</v>
      </c>
      <c r="M40" s="21">
        <f>('State Production_Dairy'!M27*0.25)+('State Production_Dairy'!N27*0.75)</f>
        <v>31798427.182533097</v>
      </c>
      <c r="N40" s="21">
        <f>('State Production_Dairy'!N27*0.25)+('State Production_Dairy'!O27*0.75)</f>
        <v>33794790.456913427</v>
      </c>
      <c r="O40" s="21">
        <f>('State Production_Dairy'!O27*0.25)+('State Production_Dairy'!P27*0.75)</f>
        <v>35940778.401300728</v>
      </c>
      <c r="P40" s="21">
        <f>('State Production_Dairy'!P27*0.25)+('State Production_Dairy'!Q27*0.75)</f>
        <v>38297440.576699734</v>
      </c>
      <c r="Q40" s="118">
        <f>('State Production_Dairy'!Q27*0.25)+('State Production_Dairy'!R27*0.75)</f>
        <v>40787341.250290342</v>
      </c>
    </row>
    <row r="41" spans="2:17" s="18" customFormat="1" x14ac:dyDescent="0.3">
      <c r="B41" s="152" t="s">
        <v>153</v>
      </c>
      <c r="C41" s="20"/>
      <c r="D41" s="21">
        <f>('State Production_Dairy'!D28*0.25)+('State Production_Dairy'!E28*0.75)</f>
        <v>0</v>
      </c>
      <c r="E41" s="21">
        <f>('State Production_Dairy'!E28*0.25)+('State Production_Dairy'!F28*0.75)</f>
        <v>0</v>
      </c>
      <c r="F41" s="21">
        <f>('State Production_Dairy'!F28*0.25)+('State Production_Dairy'!G28*0.75)</f>
        <v>0</v>
      </c>
      <c r="G41" s="21">
        <f>('State Production_Dairy'!G28*0.25)+('State Production_Dairy'!H28*0.75)</f>
        <v>0</v>
      </c>
      <c r="H41" s="21">
        <f>('State Production_Dairy'!H28*0.25)+('State Production_Dairy'!I28*0.75)</f>
        <v>0</v>
      </c>
      <c r="I41" s="21">
        <f>('State Production_Dairy'!I28*0.25)+('State Production_Dairy'!J28*0.75)</f>
        <v>0</v>
      </c>
      <c r="J41" s="21">
        <f>('State Production_Dairy'!J28*0.25)+('State Production_Dairy'!K28*0.75)</f>
        <v>0</v>
      </c>
      <c r="K41" s="21">
        <f>('State Production_Dairy'!K28*0.25)+('State Production_Dairy'!L28*0.75)</f>
        <v>0</v>
      </c>
      <c r="L41" s="21">
        <f>('State Production_Dairy'!L28*0.25)+('State Production_Dairy'!M28*0.75)</f>
        <v>0</v>
      </c>
      <c r="M41" s="21">
        <f>('State Production_Dairy'!M28*0.25)+('State Production_Dairy'!N28*0.75)</f>
        <v>0</v>
      </c>
      <c r="N41" s="21">
        <f>('State Production_Dairy'!N28*0.25)+('State Production_Dairy'!O28*0.75)</f>
        <v>0</v>
      </c>
      <c r="O41" s="21">
        <f>('State Production_Dairy'!O28*0.25)+('State Production_Dairy'!P28*0.75)</f>
        <v>0</v>
      </c>
      <c r="P41" s="21">
        <f>('State Production_Dairy'!P28*0.25)+('State Production_Dairy'!Q28*0.75)</f>
        <v>0</v>
      </c>
      <c r="Q41" s="118">
        <f>('State Production_Dairy'!Q28*0.25)+('State Production_Dairy'!R28*0.75)</f>
        <v>0</v>
      </c>
    </row>
    <row r="42" spans="2:17" s="18" customFormat="1" x14ac:dyDescent="0.3">
      <c r="B42" s="152" t="s">
        <v>154</v>
      </c>
      <c r="C42" s="20"/>
      <c r="D42" s="21">
        <f>('State Production_Dairy'!D29*0.25)+('State Production_Dairy'!E29*0.75)</f>
        <v>0</v>
      </c>
      <c r="E42" s="21">
        <f>('State Production_Dairy'!E29*0.25)+('State Production_Dairy'!F29*0.75)</f>
        <v>0</v>
      </c>
      <c r="F42" s="21">
        <f>('State Production_Dairy'!F29*0.25)+('State Production_Dairy'!G29*0.75)</f>
        <v>0</v>
      </c>
      <c r="G42" s="21">
        <f>('State Production_Dairy'!G29*0.25)+('State Production_Dairy'!H29*0.75)</f>
        <v>0</v>
      </c>
      <c r="H42" s="21">
        <f>('State Production_Dairy'!H29*0.25)+('State Production_Dairy'!I29*0.75)</f>
        <v>0</v>
      </c>
      <c r="I42" s="21">
        <f>('State Production_Dairy'!I29*0.25)+('State Production_Dairy'!J29*0.75)</f>
        <v>0</v>
      </c>
      <c r="J42" s="21">
        <f>('State Production_Dairy'!J29*0.25)+('State Production_Dairy'!K29*0.75)</f>
        <v>0</v>
      </c>
      <c r="K42" s="21">
        <f>('State Production_Dairy'!K29*0.25)+('State Production_Dairy'!L29*0.75)</f>
        <v>0</v>
      </c>
      <c r="L42" s="21">
        <f>('State Production_Dairy'!L29*0.25)+('State Production_Dairy'!M29*0.75)</f>
        <v>0</v>
      </c>
      <c r="M42" s="21">
        <f>('State Production_Dairy'!M29*0.25)+('State Production_Dairy'!N29*0.75)</f>
        <v>0</v>
      </c>
      <c r="N42" s="21">
        <f>('State Production_Dairy'!N29*0.25)+('State Production_Dairy'!O29*0.75)</f>
        <v>0</v>
      </c>
      <c r="O42" s="21">
        <f>('State Production_Dairy'!O29*0.25)+('State Production_Dairy'!P29*0.75)</f>
        <v>0</v>
      </c>
      <c r="P42" s="21">
        <f>('State Production_Dairy'!P29*0.25)+('State Production_Dairy'!Q29*0.75)</f>
        <v>0</v>
      </c>
      <c r="Q42" s="118">
        <f>('State Production_Dairy'!Q29*0.25)+('State Production_Dairy'!R29*0.75)</f>
        <v>0</v>
      </c>
    </row>
    <row r="43" spans="2:17" s="18" customFormat="1" x14ac:dyDescent="0.3">
      <c r="B43" s="152" t="s">
        <v>155</v>
      </c>
      <c r="C43" s="20"/>
      <c r="D43" s="21">
        <f>('State Production_Dairy'!D30*0.25)+('State Production_Dairy'!E30*0.75)</f>
        <v>0</v>
      </c>
      <c r="E43" s="21">
        <f>('State Production_Dairy'!E30*0.25)+('State Production_Dairy'!F30*0.75)</f>
        <v>0</v>
      </c>
      <c r="F43" s="21">
        <f>('State Production_Dairy'!F30*0.25)+('State Production_Dairy'!G30*0.75)</f>
        <v>0</v>
      </c>
      <c r="G43" s="21">
        <f>('State Production_Dairy'!G30*0.25)+('State Production_Dairy'!H30*0.75)</f>
        <v>0</v>
      </c>
      <c r="H43" s="21">
        <f>('State Production_Dairy'!H30*0.25)+('State Production_Dairy'!I30*0.75)</f>
        <v>0</v>
      </c>
      <c r="I43" s="21">
        <f>('State Production_Dairy'!I30*0.25)+('State Production_Dairy'!J30*0.75)</f>
        <v>0</v>
      </c>
      <c r="J43" s="21">
        <f>('State Production_Dairy'!J30*0.25)+('State Production_Dairy'!K30*0.75)</f>
        <v>0</v>
      </c>
      <c r="K43" s="21">
        <f>('State Production_Dairy'!K30*0.25)+('State Production_Dairy'!L30*0.75)</f>
        <v>0</v>
      </c>
      <c r="L43" s="21">
        <f>('State Production_Dairy'!L30*0.25)+('State Production_Dairy'!M30*0.75)</f>
        <v>0</v>
      </c>
      <c r="M43" s="21">
        <f>('State Production_Dairy'!M30*0.25)+('State Production_Dairy'!N30*0.75)</f>
        <v>0</v>
      </c>
      <c r="N43" s="21">
        <f>('State Production_Dairy'!N30*0.25)+('State Production_Dairy'!O30*0.75)</f>
        <v>0</v>
      </c>
      <c r="O43" s="21">
        <f>('State Production_Dairy'!O30*0.25)+('State Production_Dairy'!P30*0.75)</f>
        <v>0</v>
      </c>
      <c r="P43" s="21">
        <f>('State Production_Dairy'!P30*0.25)+('State Production_Dairy'!Q30*0.75)</f>
        <v>0</v>
      </c>
      <c r="Q43" s="118">
        <f>('State Production_Dairy'!Q30*0.25)+('State Production_Dairy'!R30*0.75)</f>
        <v>0</v>
      </c>
    </row>
    <row r="44" spans="2:17" s="18" customFormat="1" x14ac:dyDescent="0.3">
      <c r="B44" s="152" t="s">
        <v>156</v>
      </c>
      <c r="C44" s="20"/>
      <c r="D44" s="21">
        <f>('State Production_Dairy'!D31*0.25)+('State Production_Dairy'!E31*0.75)</f>
        <v>0</v>
      </c>
      <c r="E44" s="21">
        <f>('State Production_Dairy'!E31*0.25)+('State Production_Dairy'!F31*0.75)</f>
        <v>0</v>
      </c>
      <c r="F44" s="21">
        <f>('State Production_Dairy'!F31*0.25)+('State Production_Dairy'!G31*0.75)</f>
        <v>0</v>
      </c>
      <c r="G44" s="21">
        <f>('State Production_Dairy'!G31*0.25)+('State Production_Dairy'!H31*0.75)</f>
        <v>0</v>
      </c>
      <c r="H44" s="21">
        <f>('State Production_Dairy'!H31*0.25)+('State Production_Dairy'!I31*0.75)</f>
        <v>0</v>
      </c>
      <c r="I44" s="21">
        <f>('State Production_Dairy'!I31*0.25)+('State Production_Dairy'!J31*0.75)</f>
        <v>0</v>
      </c>
      <c r="J44" s="21">
        <f>('State Production_Dairy'!J31*0.25)+('State Production_Dairy'!K31*0.75)</f>
        <v>0</v>
      </c>
      <c r="K44" s="21">
        <f>('State Production_Dairy'!K31*0.25)+('State Production_Dairy'!L31*0.75)</f>
        <v>0</v>
      </c>
      <c r="L44" s="21">
        <f>('State Production_Dairy'!L31*0.25)+('State Production_Dairy'!M31*0.75)</f>
        <v>0</v>
      </c>
      <c r="M44" s="21">
        <f>('State Production_Dairy'!M31*0.25)+('State Production_Dairy'!N31*0.75)</f>
        <v>0</v>
      </c>
      <c r="N44" s="21">
        <f>('State Production_Dairy'!N31*0.25)+('State Production_Dairy'!O31*0.75)</f>
        <v>0</v>
      </c>
      <c r="O44" s="21">
        <f>('State Production_Dairy'!O31*0.25)+('State Production_Dairy'!P31*0.75)</f>
        <v>0</v>
      </c>
      <c r="P44" s="21">
        <f>('State Production_Dairy'!P31*0.25)+('State Production_Dairy'!Q31*0.75)</f>
        <v>0</v>
      </c>
      <c r="Q44" s="118">
        <f>('State Production_Dairy'!Q31*0.25)+('State Production_Dairy'!R31*0.75)</f>
        <v>0</v>
      </c>
    </row>
    <row r="45" spans="2:17" s="18" customFormat="1" x14ac:dyDescent="0.3">
      <c r="B45" s="152" t="s">
        <v>157</v>
      </c>
      <c r="C45" s="20"/>
      <c r="D45" s="21">
        <f>('State Production_Dairy'!D32*0.25)+('State Production_Dairy'!E32*0.75)</f>
        <v>475977.20410127088</v>
      </c>
      <c r="E45" s="21">
        <f>('State Production_Dairy'!E32*0.25)+('State Production_Dairy'!F32*0.75)</f>
        <v>502144.7887978233</v>
      </c>
      <c r="F45" s="21">
        <f>('State Production_Dairy'!F32*0.25)+('State Production_Dairy'!G32*0.75)</f>
        <v>528684.42446162528</v>
      </c>
      <c r="G45" s="21">
        <f>('State Production_Dairy'!G32*0.25)+('State Production_Dairy'!H32*0.75)</f>
        <v>551255.51647476526</v>
      </c>
      <c r="H45" s="21">
        <f>('State Production_Dairy'!H32*0.25)+('State Production_Dairy'!I32*0.75)</f>
        <v>572214.38762982376</v>
      </c>
      <c r="I45" s="21">
        <f>('State Production_Dairy'!I32*0.25)+('State Production_Dairy'!J32*0.75)</f>
        <v>597513.85340279399</v>
      </c>
      <c r="J45" s="21">
        <f>('State Production_Dairy'!J32*0.25)+('State Production_Dairy'!K32*0.75)</f>
        <v>626905.87981550931</v>
      </c>
      <c r="K45" s="21">
        <f>('State Production_Dairy'!K32*0.25)+('State Production_Dairy'!L32*0.75)</f>
        <v>651213.20967581379</v>
      </c>
      <c r="L45" s="21">
        <f>('State Production_Dairy'!L32*0.25)+('State Production_Dairy'!M32*0.75)</f>
        <v>676512.67544878391</v>
      </c>
      <c r="M45" s="21">
        <f>('State Production_Dairy'!M32*0.25)+('State Production_Dairy'!N32*0.75)</f>
        <v>715081.95905365492</v>
      </c>
      <c r="N45" s="21">
        <f>('State Production_Dairy'!N32*0.25)+('State Production_Dairy'!O32*0.75)</f>
        <v>759976.1091017687</v>
      </c>
      <c r="O45" s="21">
        <f>('State Production_Dairy'!O32*0.25)+('State Production_Dairy'!P32*0.75)</f>
        <v>808235.01368749386</v>
      </c>
      <c r="P45" s="21">
        <f>('State Production_Dairy'!P32*0.25)+('State Production_Dairy'!Q32*0.75)</f>
        <v>861231.55328168033</v>
      </c>
      <c r="Q45" s="118">
        <f>('State Production_Dairy'!Q32*0.25)+('State Production_Dairy'!R32*0.75)</f>
        <v>917224.35573381558</v>
      </c>
    </row>
    <row r="46" spans="2:17" s="18" customFormat="1" x14ac:dyDescent="0.3">
      <c r="B46" s="152" t="s">
        <v>158</v>
      </c>
      <c r="C46" s="20"/>
      <c r="D46" s="21">
        <f>('State Production_Dairy'!D33*0.25)+('State Production_Dairy'!E33*0.75)</f>
        <v>39797.425092079502</v>
      </c>
      <c r="E46" s="21">
        <f>('State Production_Dairy'!E33*0.25)+('State Production_Dairy'!F33*0.75)</f>
        <v>41985.350233931706</v>
      </c>
      <c r="F46" s="21">
        <f>('State Production_Dairy'!F33*0.25)+('State Production_Dairy'!G33*0.75)</f>
        <v>44204.383316189407</v>
      </c>
      <c r="G46" s="21">
        <f>('State Production_Dairy'!G33*0.25)+('State Production_Dairy'!H33*0.75)</f>
        <v>46091.598367455292</v>
      </c>
      <c r="H46" s="21">
        <f>('State Production_Dairy'!H33*0.25)+('State Production_Dairy'!I33*0.75)</f>
        <v>47844.012343630748</v>
      </c>
      <c r="I46" s="21">
        <f>('State Production_Dairy'!I33*0.25)+('State Production_Dairy'!J33*0.75)</f>
        <v>49959.352291203504</v>
      </c>
      <c r="J46" s="21">
        <f>('State Production_Dairy'!J33*0.25)+('State Production_Dairy'!K33*0.75)</f>
        <v>52416.87958323655</v>
      </c>
      <c r="K46" s="21">
        <f>('State Production_Dairy'!K33*0.25)+('State Production_Dairy'!L33*0.75)</f>
        <v>54449.265023061351</v>
      </c>
      <c r="L46" s="21">
        <f>('State Production_Dairy'!L33*0.25)+('State Production_Dairy'!M33*0.75)</f>
        <v>56564.604970634107</v>
      </c>
      <c r="M46" s="21">
        <f>('State Production_Dairy'!M33*0.25)+('State Production_Dairy'!N33*0.75)</f>
        <v>59789.461459335696</v>
      </c>
      <c r="N46" s="21">
        <f>('State Production_Dairy'!N33*0.25)+('State Production_Dairy'!O33*0.75)</f>
        <v>63543.152934930484</v>
      </c>
      <c r="O46" s="21">
        <f>('State Production_Dairy'!O33*0.25)+('State Production_Dairy'!P33*0.75)</f>
        <v>67578.178401964367</v>
      </c>
      <c r="P46" s="21">
        <f>('State Production_Dairy'!P33*0.25)+('State Production_Dairy'!Q33*0.75)</f>
        <v>72009.327197464911</v>
      </c>
      <c r="Q46" s="118">
        <f>('State Production_Dairy'!Q33*0.25)+('State Production_Dairy'!R33*0.75)</f>
        <v>76690.999643295625</v>
      </c>
    </row>
    <row r="47" spans="2:17" s="18" customFormat="1" x14ac:dyDescent="0.3">
      <c r="B47" s="152" t="s">
        <v>159</v>
      </c>
      <c r="C47" s="20"/>
      <c r="D47" s="21">
        <f>('State Production_Dairy'!D34*0.25)+('State Production_Dairy'!E34*0.75)</f>
        <v>6645374.041875435</v>
      </c>
      <c r="E47" s="21">
        <f>('State Production_Dairy'!E34*0.25)+('State Production_Dairy'!F34*0.75)</f>
        <v>7010713.7820619177</v>
      </c>
      <c r="F47" s="21">
        <f>('State Production_Dairy'!F34*0.25)+('State Production_Dairy'!G34*0.75)</f>
        <v>7381247.9261373058</v>
      </c>
      <c r="G47" s="21">
        <f>('State Production_Dairy'!G34*0.25)+('State Production_Dairy'!H34*0.75)</f>
        <v>7696375.0953976829</v>
      </c>
      <c r="H47" s="21">
        <f>('State Production_Dairy'!H34*0.25)+('State Production_Dairy'!I34*0.75)</f>
        <v>7988993.1811394636</v>
      </c>
      <c r="I47" s="21">
        <f>('State Production_Dairy'!I34*0.25)+('State Production_Dairy'!J34*0.75)</f>
        <v>8342212.6455851607</v>
      </c>
      <c r="J47" s="21">
        <f>('State Production_Dairy'!J34*0.25)+('State Production_Dairy'!K34*0.75)</f>
        <v>8752570.5528088398</v>
      </c>
      <c r="K47" s="21">
        <f>('State Production_Dairy'!K34*0.25)+('State Production_Dairy'!L34*0.75)</f>
        <v>9091938.2735507842</v>
      </c>
      <c r="L47" s="21">
        <f>('State Production_Dairy'!L34*0.25)+('State Production_Dairy'!M34*0.75)</f>
        <v>9445157.7379964814</v>
      </c>
      <c r="M47" s="21">
        <f>('State Production_Dairy'!M34*0.25)+('State Production_Dairy'!N34*0.75)</f>
        <v>9983644.2744798753</v>
      </c>
      <c r="N47" s="21">
        <f>('State Production_Dairy'!N34*0.25)+('State Production_Dairy'!O34*0.75)</f>
        <v>10610435.677074691</v>
      </c>
      <c r="O47" s="21">
        <f>('State Production_Dairy'!O34*0.25)+('State Production_Dairy'!P34*0.75)</f>
        <v>11284204.229560008</v>
      </c>
      <c r="P47" s="21">
        <f>('State Production_Dairy'!P34*0.25)+('State Production_Dairy'!Q34*0.75)</f>
        <v>12024117.455432691</v>
      </c>
      <c r="Q47" s="118">
        <f>('State Production_Dairy'!Q34*0.25)+('State Production_Dairy'!R34*0.75)</f>
        <v>12805863.120437503</v>
      </c>
    </row>
    <row r="48" spans="2:17" s="18" customFormat="1" x14ac:dyDescent="0.3">
      <c r="B48" s="152" t="s">
        <v>160</v>
      </c>
      <c r="C48" s="20"/>
      <c r="D48" s="21">
        <f>('State Production_Dairy'!D35*0.25)+('State Production_Dairy'!E35*0.75)</f>
        <v>4601378.2891462315</v>
      </c>
      <c r="E48" s="21">
        <f>('State Production_Dairy'!E35*0.25)+('State Production_Dairy'!F35*0.75)</f>
        <v>4854346.1940471847</v>
      </c>
      <c r="F48" s="21">
        <f>('State Production_Dairy'!F35*0.25)+('State Production_Dairy'!G35*0.75)</f>
        <v>5110910.7990178186</v>
      </c>
      <c r="G48" s="21">
        <f>('State Production_Dairy'!G35*0.25)+('State Production_Dairy'!H35*0.75)</f>
        <v>5329110.6032451801</v>
      </c>
      <c r="H48" s="21">
        <f>('State Production_Dairy'!H35*0.25)+('State Production_Dairy'!I35*0.75)</f>
        <v>5531724.707170587</v>
      </c>
      <c r="I48" s="21">
        <f>('State Production_Dairy'!I35*0.25)+('State Production_Dairy'!J35*0.75)</f>
        <v>5776300.3119089482</v>
      </c>
      <c r="J48" s="21">
        <f>('State Production_Dairy'!J35*0.25)+('State Production_Dairy'!K35*0.75)</f>
        <v>6060439.6174138095</v>
      </c>
      <c r="K48" s="21">
        <f>('State Production_Dairy'!K35*0.25)+('State Production_Dairy'!L35*0.75)</f>
        <v>6295424.0219663531</v>
      </c>
      <c r="L48" s="21">
        <f>('State Production_Dairy'!L35*0.25)+('State Production_Dairy'!M35*0.75)</f>
        <v>6539999.6267047152</v>
      </c>
      <c r="M48" s="21">
        <f>('State Production_Dairy'!M35*0.25)+('State Production_Dairy'!N35*0.75)</f>
        <v>6912857.5339283934</v>
      </c>
      <c r="N48" s="21">
        <f>('State Production_Dairy'!N35*0.25)+('State Production_Dairy'!O35*0.75)</f>
        <v>7346859.3423366621</v>
      </c>
      <c r="O48" s="21">
        <f>('State Production_Dairy'!O35*0.25)+('State Production_Dairy'!P35*0.75)</f>
        <v>7813388.9868351193</v>
      </c>
      <c r="P48" s="21">
        <f>('State Production_Dairy'!P35*0.25)+('State Production_Dairy'!Q35*0.75)</f>
        <v>8325718.4105708916</v>
      </c>
      <c r="Q48" s="118">
        <f>('State Production_Dairy'!Q35*0.25)+('State Production_Dairy'!R35*0.75)</f>
        <v>8867013.3787578382</v>
      </c>
    </row>
    <row r="49" spans="2:17" s="18" customFormat="1" x14ac:dyDescent="0.3">
      <c r="B49" s="152" t="s">
        <v>161</v>
      </c>
      <c r="C49" s="20"/>
      <c r="D49" s="21">
        <f>('State Production_Dairy'!D36*0.25)+('State Production_Dairy'!E36*0.75)</f>
        <v>19898.712546039751</v>
      </c>
      <c r="E49" s="21">
        <f>('State Production_Dairy'!E36*0.25)+('State Production_Dairy'!F36*0.75)</f>
        <v>20992.675116965853</v>
      </c>
      <c r="F49" s="21">
        <f>('State Production_Dairy'!F36*0.25)+('State Production_Dairy'!G36*0.75)</f>
        <v>22102.191658094704</v>
      </c>
      <c r="G49" s="21">
        <f>('State Production_Dairy'!G36*0.25)+('State Production_Dairy'!H36*0.75)</f>
        <v>23045.799183727646</v>
      </c>
      <c r="H49" s="21">
        <f>('State Production_Dairy'!H36*0.25)+('State Production_Dairy'!I36*0.75)</f>
        <v>23922.006171815374</v>
      </c>
      <c r="I49" s="21">
        <f>('State Production_Dairy'!I36*0.25)+('State Production_Dairy'!J36*0.75)</f>
        <v>24979.676145601752</v>
      </c>
      <c r="J49" s="21">
        <f>('State Production_Dairy'!J36*0.25)+('State Production_Dairy'!K36*0.75)</f>
        <v>26208.439791618275</v>
      </c>
      <c r="K49" s="21">
        <f>('State Production_Dairy'!K36*0.25)+('State Production_Dairy'!L36*0.75)</f>
        <v>27224.632511530675</v>
      </c>
      <c r="L49" s="21">
        <f>('State Production_Dairy'!L36*0.25)+('State Production_Dairy'!M36*0.75)</f>
        <v>28282.302485317054</v>
      </c>
      <c r="M49" s="21">
        <f>('State Production_Dairy'!M36*0.25)+('State Production_Dairy'!N36*0.75)</f>
        <v>29894.730729667848</v>
      </c>
      <c r="N49" s="21">
        <f>('State Production_Dairy'!N36*0.25)+('State Production_Dairy'!O36*0.75)</f>
        <v>31771.576467465242</v>
      </c>
      <c r="O49" s="21">
        <f>('State Production_Dairy'!O36*0.25)+('State Production_Dairy'!P36*0.75)</f>
        <v>33789.089200982184</v>
      </c>
      <c r="P49" s="21">
        <f>('State Production_Dairy'!P36*0.25)+('State Production_Dairy'!Q36*0.75)</f>
        <v>36004.663598732455</v>
      </c>
      <c r="Q49" s="118">
        <f>('State Production_Dairy'!Q36*0.25)+('State Production_Dairy'!R36*0.75)</f>
        <v>38345.499821647812</v>
      </c>
    </row>
    <row r="50" spans="2:17" s="18" customFormat="1" x14ac:dyDescent="0.3">
      <c r="B50" s="152" t="s">
        <v>162</v>
      </c>
      <c r="C50" s="20"/>
      <c r="D50" s="21">
        <f>('State Production_Dairy'!D37*0.25)+('State Production_Dairy'!E37*0.75)</f>
        <v>7417444.0886617769</v>
      </c>
      <c r="E50" s="21">
        <f>('State Production_Dairy'!E37*0.25)+('State Production_Dairy'!F37*0.75)</f>
        <v>7825229.5766001921</v>
      </c>
      <c r="F50" s="21">
        <f>('State Production_Dairy'!F37*0.25)+('State Production_Dairy'!G37*0.75)</f>
        <v>8238812.9624713799</v>
      </c>
      <c r="G50" s="21">
        <f>('State Production_Dairy'!G37*0.25)+('State Production_Dairy'!H37*0.75)</f>
        <v>8590552.1037263162</v>
      </c>
      <c r="H50" s="21">
        <f>('State Production_Dairy'!H37*0.25)+('State Production_Dairy'!I37*0.75)</f>
        <v>8917167.0206058975</v>
      </c>
      <c r="I50" s="21">
        <f>('State Production_Dairy'!I37*0.25)+('State Production_Dairy'!J37*0.75)</f>
        <v>9311424.0800345074</v>
      </c>
      <c r="J50" s="21">
        <f>('State Production_Dairy'!J37*0.25)+('State Production_Dairy'!K37*0.75)</f>
        <v>9769458.0167236272</v>
      </c>
      <c r="K50" s="21">
        <f>('State Production_Dairy'!K37*0.25)+('State Production_Dairy'!L37*0.75)</f>
        <v>10148254.014998173</v>
      </c>
      <c r="L50" s="21">
        <f>('State Production_Dairy'!L37*0.25)+('State Production_Dairy'!M37*0.75)</f>
        <v>10542511.074426781</v>
      </c>
      <c r="M50" s="21">
        <f>('State Production_Dairy'!M37*0.25)+('State Production_Dairy'!N37*0.75)</f>
        <v>11143559.826790987</v>
      </c>
      <c r="N50" s="21">
        <f>('State Production_Dairy'!N37*0.25)+('State Production_Dairy'!O37*0.75)</f>
        <v>11843172.844012342</v>
      </c>
      <c r="O50" s="21">
        <f>('State Production_Dairy'!O37*0.25)+('State Production_Dairy'!P37*0.75)</f>
        <v>12595220.890558116</v>
      </c>
      <c r="P50" s="21">
        <f>('State Production_Dairy'!P37*0.25)+('State Production_Dairy'!Q37*0.75)</f>
        <v>13421098.40306351</v>
      </c>
      <c r="Q50" s="118">
        <f>('State Production_Dairy'!Q37*0.25)+('State Production_Dairy'!R37*0.75)</f>
        <v>14293668.513517436</v>
      </c>
    </row>
    <row r="51" spans="2:17" s="18" customFormat="1" x14ac:dyDescent="0.3">
      <c r="B51" s="152" t="s">
        <v>182</v>
      </c>
      <c r="C51" s="20"/>
      <c r="D51" s="21">
        <f>('State Production_Dairy'!D38*0.25)+('State Production_Dairy'!E38*0.75)</f>
        <v>0</v>
      </c>
      <c r="E51" s="21">
        <f>('State Production_Dairy'!E38*0.25)+('State Production_Dairy'!F38*0.75)</f>
        <v>0</v>
      </c>
      <c r="F51" s="21">
        <f>('State Production_Dairy'!F38*0.25)+('State Production_Dairy'!G38*0.75)</f>
        <v>0</v>
      </c>
      <c r="G51" s="21">
        <f>('State Production_Dairy'!G38*0.25)+('State Production_Dairy'!H38*0.75)</f>
        <v>0</v>
      </c>
      <c r="H51" s="21">
        <f>('State Production_Dairy'!H38*0.25)+('State Production_Dairy'!I38*0.75)</f>
        <v>0</v>
      </c>
      <c r="I51" s="21">
        <f>('State Production_Dairy'!I38*0.25)+('State Production_Dairy'!J38*0.75)</f>
        <v>0</v>
      </c>
      <c r="J51" s="21">
        <f>('State Production_Dairy'!J38*0.25)+('State Production_Dairy'!K38*0.75)</f>
        <v>0</v>
      </c>
      <c r="K51" s="21">
        <f>('State Production_Dairy'!K38*0.25)+('State Production_Dairy'!L38*0.75)</f>
        <v>0</v>
      </c>
      <c r="L51" s="21">
        <f>('State Production_Dairy'!L38*0.25)+('State Production_Dairy'!M38*0.75)</f>
        <v>0</v>
      </c>
      <c r="M51" s="21">
        <f>('State Production_Dairy'!M38*0.25)+('State Production_Dairy'!N38*0.75)</f>
        <v>2081351.8746905029</v>
      </c>
      <c r="N51" s="21">
        <f>('State Production_Dairy'!N38*0.25)+('State Production_Dairy'!O38*0.75)</f>
        <v>2906020.5714521306</v>
      </c>
      <c r="O51" s="21">
        <f>('State Production_Dairy'!O38*0.25)+('State Production_Dairy'!P38*0.75)</f>
        <v>3090554.4900875697</v>
      </c>
      <c r="P51" s="21">
        <f>('State Production_Dairy'!P38*0.25)+('State Production_Dairy'!Q38*0.75)</f>
        <v>3293204.3266179706</v>
      </c>
      <c r="Q51" s="118">
        <f>('State Production_Dairy'!Q38*0.25)+('State Production_Dairy'!R38*0.75)</f>
        <v>3507311.3673925521</v>
      </c>
    </row>
    <row r="52" spans="2:17" s="18" customFormat="1" x14ac:dyDescent="0.3">
      <c r="B52" s="152" t="s">
        <v>163</v>
      </c>
      <c r="C52" s="20"/>
      <c r="D52" s="21">
        <f>('State Production_Dairy'!D39*0.25)+('State Production_Dairy'!E39*0.75)</f>
        <v>7959.4850184159004</v>
      </c>
      <c r="E52" s="21">
        <f>('State Production_Dairy'!E39*0.25)+('State Production_Dairy'!F39*0.75)</f>
        <v>8397.0700467863426</v>
      </c>
      <c r="F52" s="21">
        <f>('State Production_Dairy'!F39*0.25)+('State Production_Dairy'!G39*0.75)</f>
        <v>8840.8766632378811</v>
      </c>
      <c r="G52" s="21">
        <f>('State Production_Dairy'!G39*0.25)+('State Production_Dairy'!H39*0.75)</f>
        <v>9218.319673491058</v>
      </c>
      <c r="H52" s="21">
        <f>('State Production_Dairy'!H39*0.25)+('State Production_Dairy'!I39*0.75)</f>
        <v>9568.8024687261513</v>
      </c>
      <c r="I52" s="21">
        <f>('State Production_Dairy'!I39*0.25)+('State Production_Dairy'!J39*0.75)</f>
        <v>9991.8704582407008</v>
      </c>
      <c r="J52" s="21">
        <f>('State Production_Dairy'!J39*0.25)+('State Production_Dairy'!K39*0.75)</f>
        <v>10483.37591664731</v>
      </c>
      <c r="K52" s="21">
        <f>('State Production_Dairy'!K39*0.25)+('State Production_Dairy'!L39*0.75)</f>
        <v>10889.853004612271</v>
      </c>
      <c r="L52" s="21">
        <f>('State Production_Dairy'!L39*0.25)+('State Production_Dairy'!M39*0.75)</f>
        <v>11312.92099412682</v>
      </c>
      <c r="M52" s="21">
        <f>('State Production_Dairy'!M39*0.25)+('State Production_Dairy'!N39*0.75)</f>
        <v>11957.89229186714</v>
      </c>
      <c r="N52" s="21">
        <f>('State Production_Dairy'!N39*0.25)+('State Production_Dairy'!O39*0.75)</f>
        <v>12708.630586986099</v>
      </c>
      <c r="O52" s="21">
        <f>('State Production_Dairy'!O39*0.25)+('State Production_Dairy'!P39*0.75)</f>
        <v>13515.635680392874</v>
      </c>
      <c r="P52" s="21">
        <f>('State Production_Dairy'!P39*0.25)+('State Production_Dairy'!Q39*0.75)</f>
        <v>14401.865439492982</v>
      </c>
      <c r="Q52" s="118">
        <f>('State Production_Dairy'!Q39*0.25)+('State Production_Dairy'!R39*0.75)</f>
        <v>15338.199928659124</v>
      </c>
    </row>
    <row r="53" spans="2:17" s="18" customFormat="1" x14ac:dyDescent="0.3">
      <c r="B53" s="152" t="s">
        <v>164</v>
      </c>
      <c r="C53" s="20"/>
      <c r="D53" s="21">
        <f>('State Production_Dairy'!D40*0.25)+('State Production_Dairy'!E40*0.75)</f>
        <v>19934530.228622627</v>
      </c>
      <c r="E53" s="21">
        <f>('State Production_Dairy'!E40*0.25)+('State Production_Dairy'!F40*0.75)</f>
        <v>21030461.932176396</v>
      </c>
      <c r="F53" s="21">
        <f>('State Production_Dairy'!F40*0.25)+('State Production_Dairy'!G40*0.75)</f>
        <v>22141975.603079271</v>
      </c>
      <c r="G53" s="21">
        <f>('State Production_Dairy'!G40*0.25)+('State Production_Dairy'!H40*0.75)</f>
        <v>23087281.622258358</v>
      </c>
      <c r="H53" s="21">
        <f>('State Production_Dairy'!H40*0.25)+('State Production_Dairy'!I40*0.75)</f>
        <v>23965065.782924645</v>
      </c>
      <c r="I53" s="21">
        <f>('State Production_Dairy'!I40*0.25)+('State Production_Dairy'!J40*0.75)</f>
        <v>25024639.562663838</v>
      </c>
      <c r="J53" s="21">
        <f>('State Production_Dairy'!J40*0.25)+('State Production_Dairy'!K40*0.75)</f>
        <v>26255614.98324319</v>
      </c>
      <c r="K53" s="21">
        <f>('State Production_Dairy'!K40*0.25)+('State Production_Dairy'!L40*0.75)</f>
        <v>27273636.850051433</v>
      </c>
      <c r="L53" s="21">
        <f>('State Production_Dairy'!L40*0.25)+('State Production_Dairy'!M40*0.75)</f>
        <v>28333210.629790626</v>
      </c>
      <c r="M53" s="21">
        <f>('State Production_Dairy'!M40*0.25)+('State Production_Dairy'!N40*0.75)</f>
        <v>29948541.244981252</v>
      </c>
      <c r="N53" s="21">
        <f>('State Production_Dairy'!N40*0.25)+('State Production_Dairy'!O40*0.75)</f>
        <v>31828765.305106677</v>
      </c>
      <c r="O53" s="21">
        <f>('State Production_Dairy'!O40*0.25)+('State Production_Dairy'!P40*0.75)</f>
        <v>33849909.561543949</v>
      </c>
      <c r="P53" s="21">
        <f>('State Production_Dairy'!P40*0.25)+('State Production_Dairy'!Q40*0.75)</f>
        <v>36069471.993210182</v>
      </c>
      <c r="Q53" s="118">
        <f>('State Production_Dairy'!Q40*0.25)+('State Production_Dairy'!R40*0.75)</f>
        <v>38414521.721326776</v>
      </c>
    </row>
    <row r="54" spans="2:17" s="18" customFormat="1" x14ac:dyDescent="0.3">
      <c r="B54" s="152" t="s">
        <v>165</v>
      </c>
      <c r="C54" s="20"/>
      <c r="D54" s="21">
        <f>('State Production_Dairy'!D41*0.25)+('State Production_Dairy'!E41*0.75)</f>
        <v>0</v>
      </c>
      <c r="E54" s="21">
        <f>('State Production_Dairy'!E41*0.25)+('State Production_Dairy'!F41*0.75)</f>
        <v>0</v>
      </c>
      <c r="F54" s="21">
        <f>('State Production_Dairy'!F41*0.25)+('State Production_Dairy'!G41*0.75)</f>
        <v>0</v>
      </c>
      <c r="G54" s="21">
        <f>('State Production_Dairy'!G41*0.25)+('State Production_Dairy'!H41*0.75)</f>
        <v>0</v>
      </c>
      <c r="H54" s="21">
        <f>('State Production_Dairy'!H41*0.25)+('State Production_Dairy'!I41*0.75)</f>
        <v>0</v>
      </c>
      <c r="I54" s="21">
        <f>('State Production_Dairy'!I41*0.25)+('State Production_Dairy'!J41*0.75)</f>
        <v>0</v>
      </c>
      <c r="J54" s="21">
        <f>('State Production_Dairy'!J41*0.25)+('State Production_Dairy'!K41*0.75)</f>
        <v>0</v>
      </c>
      <c r="K54" s="21">
        <f>('State Production_Dairy'!K41*0.25)+('State Production_Dairy'!L41*0.75)</f>
        <v>0</v>
      </c>
      <c r="L54" s="21">
        <f>('State Production_Dairy'!L41*0.25)+('State Production_Dairy'!M41*0.75)</f>
        <v>0</v>
      </c>
      <c r="M54" s="21">
        <f>('State Production_Dairy'!M41*0.25)+('State Production_Dairy'!N41*0.75)</f>
        <v>0</v>
      </c>
      <c r="N54" s="21">
        <f>('State Production_Dairy'!N41*0.25)+('State Production_Dairy'!O41*0.75)</f>
        <v>0</v>
      </c>
      <c r="O54" s="21">
        <f>('State Production_Dairy'!O41*0.25)+('State Production_Dairy'!P41*0.75)</f>
        <v>0</v>
      </c>
      <c r="P54" s="21">
        <f>('State Production_Dairy'!P41*0.25)+('State Production_Dairy'!Q41*0.75)</f>
        <v>0</v>
      </c>
      <c r="Q54" s="118">
        <f>('State Production_Dairy'!Q41*0.25)+('State Production_Dairy'!R41*0.75)</f>
        <v>0</v>
      </c>
    </row>
    <row r="55" spans="2:17" s="18" customFormat="1" x14ac:dyDescent="0.3">
      <c r="B55" s="152" t="s">
        <v>166</v>
      </c>
      <c r="C55" s="20"/>
      <c r="D55" s="21">
        <f>('State Production_Dairy'!D42*0.25)+('State Production_Dairy'!E42*0.75)</f>
        <v>1560855.0121113579</v>
      </c>
      <c r="E55" s="21">
        <f>('State Production_Dairy'!E42*0.25)+('State Production_Dairy'!F42*0.75)</f>
        <v>1646665.4361748018</v>
      </c>
      <c r="F55" s="21">
        <f>('State Production_Dairy'!F42*0.25)+('State Production_Dairy'!G42*0.75)</f>
        <v>1733695.9136609484</v>
      </c>
      <c r="G55" s="21">
        <f>('State Production_Dairy'!G42*0.25)+('State Production_Dairy'!H42*0.75)</f>
        <v>1807712.4879715964</v>
      </c>
      <c r="H55" s="21">
        <f>('State Production_Dairy'!H42*0.25)+('State Production_Dairy'!I42*0.75)</f>
        <v>1876442.164117198</v>
      </c>
      <c r="I55" s="21">
        <f>('State Production_Dairy'!I42*0.25)+('State Production_Dairy'!J42*0.75)</f>
        <v>1959405.7968610013</v>
      </c>
      <c r="J55" s="21">
        <f>('State Production_Dairy'!J42*0.25)+('State Production_Dairy'!K42*0.75)</f>
        <v>2055790.0172545377</v>
      </c>
      <c r="K55" s="21">
        <f>('State Production_Dairy'!K42*0.25)+('State Production_Dairy'!L42*0.75)</f>
        <v>2135500.1742044659</v>
      </c>
      <c r="L55" s="21">
        <f>('State Production_Dairy'!L42*0.25)+('State Production_Dairy'!M42*0.75)</f>
        <v>2218463.8069482697</v>
      </c>
      <c r="M55" s="21">
        <f>('State Production_Dairy'!M42*0.25)+('State Production_Dairy'!N42*0.75)</f>
        <v>2344942.6784351463</v>
      </c>
      <c r="N55" s="21">
        <f>('State Production_Dairy'!N42*0.25)+('State Production_Dairy'!O42*0.75)</f>
        <v>2492162.4581079734</v>
      </c>
      <c r="O55" s="21">
        <f>('State Production_Dairy'!O42*0.25)+('State Production_Dairy'!P42*0.75)</f>
        <v>2650416.1569250426</v>
      </c>
      <c r="P55" s="21">
        <f>('State Production_Dairy'!P42*0.25)+('State Production_Dairy'!Q42*0.75)</f>
        <v>2824205.8126845737</v>
      </c>
      <c r="Q55" s="118">
        <f>('State Production_Dairy'!Q42*0.25)+('State Production_Dairy'!R42*0.75)</f>
        <v>3007821.0060100541</v>
      </c>
    </row>
    <row r="56" spans="2:17" s="18" customFormat="1" x14ac:dyDescent="0.3">
      <c r="B56" s="162" t="s">
        <v>172</v>
      </c>
      <c r="C56" s="156" t="s">
        <v>167</v>
      </c>
      <c r="D56" s="177">
        <f>SUM(D20:D55)</f>
        <v>95950000</v>
      </c>
      <c r="E56" s="177">
        <f t="shared" ref="E56:L56" si="0">SUM(E20:E55)</f>
        <v>101225000</v>
      </c>
      <c r="F56" s="177">
        <f t="shared" si="0"/>
        <v>106575000</v>
      </c>
      <c r="G56" s="177">
        <f t="shared" si="0"/>
        <v>111125000.00000003</v>
      </c>
      <c r="H56" s="177">
        <f t="shared" si="0"/>
        <v>115350000.00000001</v>
      </c>
      <c r="I56" s="177">
        <f t="shared" si="0"/>
        <v>120450000</v>
      </c>
      <c r="J56" s="177">
        <f t="shared" si="0"/>
        <v>126374999.99999997</v>
      </c>
      <c r="K56" s="177">
        <f t="shared" si="0"/>
        <v>131275000</v>
      </c>
      <c r="L56" s="177">
        <f t="shared" si="0"/>
        <v>136375000.00000003</v>
      </c>
      <c r="M56" s="177">
        <f t="shared" ref="M56:Q56" si="1">SUM(M20:M55)</f>
        <v>144150000</v>
      </c>
      <c r="N56" s="177">
        <f t="shared" si="1"/>
        <v>153199999.99999997</v>
      </c>
      <c r="O56" s="177">
        <f t="shared" si="1"/>
        <v>162928285</v>
      </c>
      <c r="P56" s="177">
        <f t="shared" si="1"/>
        <v>173611607.49999997</v>
      </c>
      <c r="Q56" s="178">
        <f t="shared" si="1"/>
        <v>184898932.49999997</v>
      </c>
    </row>
    <row r="57" spans="2:17" s="18" customFormat="1" x14ac:dyDescent="0.3">
      <c r="F57" s="68"/>
      <c r="G57" s="68"/>
      <c r="H57" s="68"/>
      <c r="I57" s="68"/>
      <c r="J57" s="68"/>
      <c r="K57" s="68"/>
      <c r="L57" s="68"/>
      <c r="M57" s="68"/>
      <c r="N57" s="68"/>
      <c r="O57" s="35"/>
    </row>
    <row r="58" spans="2:17" s="18" customFormat="1" x14ac:dyDescent="0.3">
      <c r="B58" s="29"/>
      <c r="C58" s="29"/>
      <c r="D58" s="29"/>
      <c r="E58" s="29"/>
      <c r="F58" s="30"/>
      <c r="G58" s="30"/>
      <c r="H58" s="30"/>
      <c r="I58" s="30"/>
      <c r="J58" s="30"/>
      <c r="K58" s="30"/>
      <c r="L58" s="30"/>
      <c r="M58" s="30"/>
      <c r="N58" s="30"/>
      <c r="O58" s="35"/>
    </row>
    <row r="59" spans="2:17" s="18" customFormat="1" ht="18" x14ac:dyDescent="0.3">
      <c r="B59" s="15" t="s">
        <v>66</v>
      </c>
      <c r="C59" s="16" t="s">
        <v>67</v>
      </c>
      <c r="D59" s="16">
        <v>2005</v>
      </c>
      <c r="E59" s="16">
        <v>2006</v>
      </c>
      <c r="F59" s="16">
        <v>2007</v>
      </c>
      <c r="G59" s="16">
        <v>2008</v>
      </c>
      <c r="H59" s="16">
        <v>2009</v>
      </c>
      <c r="I59" s="16">
        <v>2010</v>
      </c>
      <c r="J59" s="16">
        <v>2011</v>
      </c>
      <c r="K59" s="16">
        <v>2012</v>
      </c>
      <c r="L59" s="16">
        <v>2013</v>
      </c>
      <c r="M59" s="16">
        <v>2014</v>
      </c>
      <c r="N59" s="16">
        <v>2015</v>
      </c>
      <c r="O59" s="16">
        <v>2016</v>
      </c>
      <c r="P59" s="16">
        <v>2017</v>
      </c>
      <c r="Q59" s="17">
        <v>2018</v>
      </c>
    </row>
    <row r="60" spans="2:17" s="18" customFormat="1" x14ac:dyDescent="0.3">
      <c r="B60" s="22" t="s">
        <v>92</v>
      </c>
      <c r="C60" s="23" t="s">
        <v>10</v>
      </c>
      <c r="D60" s="31">
        <v>6</v>
      </c>
      <c r="E60" s="31">
        <v>6</v>
      </c>
      <c r="F60" s="31">
        <v>6</v>
      </c>
      <c r="G60" s="31">
        <v>6</v>
      </c>
      <c r="H60" s="31">
        <v>6</v>
      </c>
      <c r="I60" s="31">
        <v>6</v>
      </c>
      <c r="J60" s="31">
        <v>6</v>
      </c>
      <c r="K60" s="70">
        <v>6</v>
      </c>
      <c r="L60" s="70">
        <v>6</v>
      </c>
      <c r="M60" s="70">
        <v>6</v>
      </c>
      <c r="N60" s="31">
        <v>6</v>
      </c>
      <c r="O60" s="31">
        <v>6</v>
      </c>
      <c r="P60" s="31">
        <v>6</v>
      </c>
      <c r="Q60" s="32">
        <v>6</v>
      </c>
    </row>
    <row r="61" spans="2:17" s="18" customFormat="1" x14ac:dyDescent="0.3">
      <c r="B61" s="26"/>
      <c r="C61" s="27"/>
      <c r="D61" s="27"/>
      <c r="E61" s="27"/>
      <c r="F61" s="33"/>
      <c r="G61" s="33"/>
      <c r="H61" s="33"/>
      <c r="I61" s="33"/>
      <c r="J61" s="33"/>
      <c r="K61" s="33"/>
      <c r="L61" s="33"/>
      <c r="M61" s="33"/>
      <c r="N61" s="33"/>
      <c r="O61" s="35"/>
    </row>
    <row r="62" spans="2:17" x14ac:dyDescent="0.3">
      <c r="B62" s="34"/>
      <c r="C62" s="34"/>
      <c r="D62" s="34"/>
      <c r="E62" s="34"/>
      <c r="F62" s="34"/>
      <c r="G62" s="34"/>
      <c r="H62" s="34"/>
      <c r="I62" s="34"/>
      <c r="J62" s="34"/>
      <c r="K62" s="34"/>
      <c r="L62" s="34"/>
      <c r="M62" s="34"/>
      <c r="N62" s="34"/>
      <c r="O62" s="11"/>
    </row>
    <row r="63" spans="2:17" s="18" customFormat="1" ht="18" x14ac:dyDescent="0.3">
      <c r="B63" s="15" t="s">
        <v>68</v>
      </c>
      <c r="C63" s="16" t="s">
        <v>13</v>
      </c>
      <c r="D63" s="16">
        <v>2005</v>
      </c>
      <c r="E63" s="16">
        <v>2006</v>
      </c>
      <c r="F63" s="16">
        <v>2007</v>
      </c>
      <c r="G63" s="16">
        <v>2008</v>
      </c>
      <c r="H63" s="16">
        <v>2009</v>
      </c>
      <c r="I63" s="16">
        <v>2010</v>
      </c>
      <c r="J63" s="16">
        <v>2011</v>
      </c>
      <c r="K63" s="16">
        <v>2012</v>
      </c>
      <c r="L63" s="16">
        <v>2013</v>
      </c>
      <c r="M63" s="16">
        <v>2014</v>
      </c>
      <c r="N63" s="16">
        <v>2015</v>
      </c>
      <c r="O63" s="16">
        <v>2016</v>
      </c>
      <c r="P63" s="16">
        <v>2017</v>
      </c>
      <c r="Q63" s="17">
        <v>2018</v>
      </c>
    </row>
    <row r="64" spans="2:17" s="18" customFormat="1" x14ac:dyDescent="0.3">
      <c r="B64" s="163" t="s">
        <v>92</v>
      </c>
      <c r="C64" s="37"/>
      <c r="D64" s="164"/>
      <c r="E64" s="164"/>
      <c r="F64" s="164"/>
      <c r="G64" s="164"/>
      <c r="H64" s="164"/>
      <c r="I64" s="164"/>
      <c r="J64" s="164"/>
      <c r="K64" s="168"/>
      <c r="L64" s="168"/>
      <c r="M64" s="168"/>
      <c r="N64" s="164"/>
      <c r="O64" s="35"/>
      <c r="Q64" s="419"/>
    </row>
    <row r="65" spans="2:17" s="18" customFormat="1" x14ac:dyDescent="0.3">
      <c r="B65" s="152" t="s">
        <v>132</v>
      </c>
      <c r="C65" s="20"/>
      <c r="D65" s="21">
        <f t="shared" ref="D65:Q65" si="2">D20*D$60*$C$10</f>
        <v>0</v>
      </c>
      <c r="E65" s="21">
        <f t="shared" si="2"/>
        <v>0</v>
      </c>
      <c r="F65" s="21">
        <f t="shared" si="2"/>
        <v>0</v>
      </c>
      <c r="G65" s="21">
        <f t="shared" si="2"/>
        <v>0</v>
      </c>
      <c r="H65" s="21">
        <f t="shared" si="2"/>
        <v>0</v>
      </c>
      <c r="I65" s="21">
        <f t="shared" si="2"/>
        <v>0</v>
      </c>
      <c r="J65" s="21">
        <f t="shared" si="2"/>
        <v>0</v>
      </c>
      <c r="K65" s="21">
        <f t="shared" si="2"/>
        <v>0</v>
      </c>
      <c r="L65" s="21">
        <f t="shared" si="2"/>
        <v>0</v>
      </c>
      <c r="M65" s="21">
        <f t="shared" si="2"/>
        <v>0</v>
      </c>
      <c r="N65" s="21">
        <f t="shared" si="2"/>
        <v>0</v>
      </c>
      <c r="O65" s="21">
        <f t="shared" si="2"/>
        <v>0</v>
      </c>
      <c r="P65" s="21">
        <f t="shared" si="2"/>
        <v>0</v>
      </c>
      <c r="Q65" s="118">
        <f t="shared" si="2"/>
        <v>0</v>
      </c>
    </row>
    <row r="66" spans="2:17" s="18" customFormat="1" x14ac:dyDescent="0.3">
      <c r="B66" s="152" t="s">
        <v>133</v>
      </c>
      <c r="C66" s="20"/>
      <c r="D66" s="21">
        <f t="shared" ref="D66:Q66" si="3">D21*D$60*$C$10</f>
        <v>83900867.903241873</v>
      </c>
      <c r="E66" s="21">
        <f t="shared" si="3"/>
        <v>88513448.186614454</v>
      </c>
      <c r="F66" s="21">
        <f t="shared" si="3"/>
        <v>93191610.180177182</v>
      </c>
      <c r="G66" s="21">
        <f t="shared" si="3"/>
        <v>97170233.931711853</v>
      </c>
      <c r="H66" s="21">
        <f t="shared" si="3"/>
        <v>100864670.2724226</v>
      </c>
      <c r="I66" s="21">
        <f t="shared" si="3"/>
        <v>105324226.56535156</v>
      </c>
      <c r="J66" s="21">
        <f t="shared" si="3"/>
        <v>110505181.67037196</v>
      </c>
      <c r="K66" s="21">
        <f t="shared" si="3"/>
        <v>114789853.40279393</v>
      </c>
      <c r="L66" s="21">
        <f t="shared" si="3"/>
        <v>119249409.69572285</v>
      </c>
      <c r="M66" s="21">
        <f t="shared" si="3"/>
        <v>98074677.789592832</v>
      </c>
      <c r="N66" s="21">
        <f t="shared" si="3"/>
        <v>94904656.868059129</v>
      </c>
      <c r="O66" s="21">
        <f t="shared" si="3"/>
        <v>100931155.23515891</v>
      </c>
      <c r="P66" s="21">
        <f t="shared" si="3"/>
        <v>107549282.23302649</v>
      </c>
      <c r="Q66" s="118">
        <f t="shared" si="3"/>
        <v>114541577.96464051</v>
      </c>
    </row>
    <row r="67" spans="2:17" s="18" customFormat="1" x14ac:dyDescent="0.3">
      <c r="B67" s="152" t="s">
        <v>134</v>
      </c>
      <c r="C67" s="20"/>
      <c r="D67" s="21">
        <f t="shared" ref="D67:Q67" si="4">D22*D$60*$C$10</f>
        <v>0</v>
      </c>
      <c r="E67" s="21">
        <f t="shared" si="4"/>
        <v>0</v>
      </c>
      <c r="F67" s="21">
        <f t="shared" si="4"/>
        <v>0</v>
      </c>
      <c r="G67" s="21">
        <f t="shared" si="4"/>
        <v>0</v>
      </c>
      <c r="H67" s="21">
        <f t="shared" si="4"/>
        <v>0</v>
      </c>
      <c r="I67" s="21">
        <f t="shared" si="4"/>
        <v>0</v>
      </c>
      <c r="J67" s="21">
        <f t="shared" si="4"/>
        <v>0</v>
      </c>
      <c r="K67" s="21">
        <f t="shared" si="4"/>
        <v>0</v>
      </c>
      <c r="L67" s="21">
        <f t="shared" si="4"/>
        <v>0</v>
      </c>
      <c r="M67" s="21">
        <f t="shared" si="4"/>
        <v>0</v>
      </c>
      <c r="N67" s="21">
        <f t="shared" si="4"/>
        <v>0</v>
      </c>
      <c r="O67" s="21">
        <f t="shared" si="4"/>
        <v>0</v>
      </c>
      <c r="P67" s="21">
        <f t="shared" si="4"/>
        <v>0</v>
      </c>
      <c r="Q67" s="118">
        <f t="shared" si="4"/>
        <v>0</v>
      </c>
    </row>
    <row r="68" spans="2:17" s="18" customFormat="1" x14ac:dyDescent="0.3">
      <c r="B68" s="152" t="s">
        <v>135</v>
      </c>
      <c r="C68" s="20"/>
      <c r="D68" s="21">
        <f t="shared" ref="D68:Q68" si="5">D23*D$60*$C$10</f>
        <v>0</v>
      </c>
      <c r="E68" s="21">
        <f t="shared" si="5"/>
        <v>0</v>
      </c>
      <c r="F68" s="21">
        <f t="shared" si="5"/>
        <v>0</v>
      </c>
      <c r="G68" s="21">
        <f t="shared" si="5"/>
        <v>0</v>
      </c>
      <c r="H68" s="21">
        <f t="shared" si="5"/>
        <v>0</v>
      </c>
      <c r="I68" s="21">
        <f t="shared" si="5"/>
        <v>0</v>
      </c>
      <c r="J68" s="21">
        <f t="shared" si="5"/>
        <v>0</v>
      </c>
      <c r="K68" s="21">
        <f t="shared" si="5"/>
        <v>0</v>
      </c>
      <c r="L68" s="21">
        <f t="shared" si="5"/>
        <v>0</v>
      </c>
      <c r="M68" s="21">
        <f t="shared" si="5"/>
        <v>0</v>
      </c>
      <c r="N68" s="21">
        <f t="shared" si="5"/>
        <v>0</v>
      </c>
      <c r="O68" s="21">
        <f t="shared" si="5"/>
        <v>0</v>
      </c>
      <c r="P68" s="21">
        <f t="shared" si="5"/>
        <v>0</v>
      </c>
      <c r="Q68" s="118">
        <f t="shared" si="5"/>
        <v>0</v>
      </c>
    </row>
    <row r="69" spans="2:17" s="18" customFormat="1" x14ac:dyDescent="0.3">
      <c r="B69" s="152" t="s">
        <v>136</v>
      </c>
      <c r="C69" s="20"/>
      <c r="D69" s="21">
        <f t="shared" ref="D69:Q69" si="6">D24*D$60*$C$10</f>
        <v>11767302.651226068</v>
      </c>
      <c r="E69" s="21">
        <f t="shared" si="6"/>
        <v>12414228.357168928</v>
      </c>
      <c r="F69" s="21">
        <f t="shared" si="6"/>
        <v>13070352.058930883</v>
      </c>
      <c r="G69" s="21">
        <f t="shared" si="6"/>
        <v>13628363.805289179</v>
      </c>
      <c r="H69" s="21">
        <f t="shared" si="6"/>
        <v>14146517.569764741</v>
      </c>
      <c r="I69" s="21">
        <f t="shared" si="6"/>
        <v>14771981.285463054</v>
      </c>
      <c r="J69" s="21">
        <f t="shared" si="6"/>
        <v>15498622.955171384</v>
      </c>
      <c r="K69" s="21">
        <f t="shared" si="6"/>
        <v>16099558.682018781</v>
      </c>
      <c r="L69" s="21">
        <f t="shared" si="6"/>
        <v>16725022.39771709</v>
      </c>
      <c r="M69" s="21">
        <f t="shared" si="6"/>
        <v>17678547.964296382</v>
      </c>
      <c r="N69" s="21">
        <f t="shared" si="6"/>
        <v>18788439.459800247</v>
      </c>
      <c r="O69" s="21">
        <f t="shared" si="6"/>
        <v>19981515.789892823</v>
      </c>
      <c r="P69" s="21">
        <f t="shared" si="6"/>
        <v>21291717.865746427</v>
      </c>
      <c r="Q69" s="118">
        <f t="shared" si="6"/>
        <v>22675994.774529647</v>
      </c>
    </row>
    <row r="70" spans="2:17" s="18" customFormat="1" x14ac:dyDescent="0.3">
      <c r="B70" s="152" t="s">
        <v>137</v>
      </c>
      <c r="C70" s="20"/>
      <c r="D70" s="21">
        <f t="shared" ref="D70:Q70" si="7">D25*D$60*$C$10</f>
        <v>0</v>
      </c>
      <c r="E70" s="21">
        <f t="shared" si="7"/>
        <v>0</v>
      </c>
      <c r="F70" s="21">
        <f t="shared" si="7"/>
        <v>0</v>
      </c>
      <c r="G70" s="21">
        <f t="shared" si="7"/>
        <v>0</v>
      </c>
      <c r="H70" s="21">
        <f t="shared" si="7"/>
        <v>0</v>
      </c>
      <c r="I70" s="21">
        <f t="shared" si="7"/>
        <v>0</v>
      </c>
      <c r="J70" s="21">
        <f t="shared" si="7"/>
        <v>0</v>
      </c>
      <c r="K70" s="21">
        <f t="shared" si="7"/>
        <v>0</v>
      </c>
      <c r="L70" s="21">
        <f t="shared" si="7"/>
        <v>0</v>
      </c>
      <c r="M70" s="21">
        <f t="shared" si="7"/>
        <v>0</v>
      </c>
      <c r="N70" s="21">
        <f t="shared" si="7"/>
        <v>0</v>
      </c>
      <c r="O70" s="21">
        <f t="shared" si="7"/>
        <v>0</v>
      </c>
      <c r="P70" s="21">
        <f t="shared" si="7"/>
        <v>0</v>
      </c>
      <c r="Q70" s="118">
        <f t="shared" si="7"/>
        <v>0</v>
      </c>
    </row>
    <row r="71" spans="2:17" s="18" customFormat="1" x14ac:dyDescent="0.3">
      <c r="B71" s="152" t="s">
        <v>138</v>
      </c>
      <c r="C71" s="20"/>
      <c r="D71" s="21">
        <f t="shared" ref="D71:Q71" si="8">D26*D$60*$C$10</f>
        <v>1069754.7864750971</v>
      </c>
      <c r="E71" s="21">
        <f t="shared" si="8"/>
        <v>1128566.2142880843</v>
      </c>
      <c r="F71" s="21">
        <f t="shared" si="8"/>
        <v>1188213.8235391714</v>
      </c>
      <c r="G71" s="21">
        <f t="shared" si="8"/>
        <v>1238942.1641171982</v>
      </c>
      <c r="H71" s="21">
        <f t="shared" si="8"/>
        <v>1286047.0517967946</v>
      </c>
      <c r="I71" s="21">
        <f t="shared" si="8"/>
        <v>1342907.3895875502</v>
      </c>
      <c r="J71" s="21">
        <f t="shared" si="8"/>
        <v>1408965.7231973985</v>
      </c>
      <c r="K71" s="21">
        <f t="shared" si="8"/>
        <v>1463596.2438198891</v>
      </c>
      <c r="L71" s="21">
        <f t="shared" si="8"/>
        <v>1520456.5816106449</v>
      </c>
      <c r="M71" s="21">
        <f t="shared" si="8"/>
        <v>1607140.7240269436</v>
      </c>
      <c r="N71" s="21">
        <f t="shared" si="8"/>
        <v>1708039.9508909315</v>
      </c>
      <c r="O71" s="21">
        <f t="shared" si="8"/>
        <v>1816501.4354448023</v>
      </c>
      <c r="P71" s="21">
        <f t="shared" si="8"/>
        <v>1935610.7150678569</v>
      </c>
      <c r="Q71" s="118">
        <f t="shared" si="8"/>
        <v>2061454.0704117867</v>
      </c>
    </row>
    <row r="72" spans="2:17" s="18" customFormat="1" x14ac:dyDescent="0.3">
      <c r="B72" s="152" t="s">
        <v>139</v>
      </c>
      <c r="C72" s="20"/>
      <c r="D72" s="21">
        <f t="shared" ref="D72:Q72" si="9">D27*D$60*$C$10</f>
        <v>0</v>
      </c>
      <c r="E72" s="21">
        <f t="shared" si="9"/>
        <v>0</v>
      </c>
      <c r="F72" s="21">
        <f t="shared" si="9"/>
        <v>0</v>
      </c>
      <c r="G72" s="21">
        <f t="shared" si="9"/>
        <v>0</v>
      </c>
      <c r="H72" s="21">
        <f t="shared" si="9"/>
        <v>0</v>
      </c>
      <c r="I72" s="21">
        <f t="shared" si="9"/>
        <v>0</v>
      </c>
      <c r="J72" s="21">
        <f t="shared" si="9"/>
        <v>0</v>
      </c>
      <c r="K72" s="21">
        <f t="shared" si="9"/>
        <v>0</v>
      </c>
      <c r="L72" s="21">
        <f t="shared" si="9"/>
        <v>0</v>
      </c>
      <c r="M72" s="21">
        <f t="shared" si="9"/>
        <v>0</v>
      </c>
      <c r="N72" s="21">
        <f t="shared" si="9"/>
        <v>0</v>
      </c>
      <c r="O72" s="21">
        <f t="shared" si="9"/>
        <v>0</v>
      </c>
      <c r="P72" s="21">
        <f t="shared" si="9"/>
        <v>0</v>
      </c>
      <c r="Q72" s="118">
        <f t="shared" si="9"/>
        <v>0</v>
      </c>
    </row>
    <row r="73" spans="2:17" s="18" customFormat="1" x14ac:dyDescent="0.3">
      <c r="B73" s="152" t="s">
        <v>140</v>
      </c>
      <c r="C73" s="20"/>
      <c r="D73" s="21">
        <f t="shared" ref="D73:Q73" si="10">D28*D$60*$C$10</f>
        <v>0</v>
      </c>
      <c r="E73" s="21">
        <f t="shared" si="10"/>
        <v>0</v>
      </c>
      <c r="F73" s="21">
        <f t="shared" si="10"/>
        <v>0</v>
      </c>
      <c r="G73" s="21">
        <f t="shared" si="10"/>
        <v>0</v>
      </c>
      <c r="H73" s="21">
        <f t="shared" si="10"/>
        <v>0</v>
      </c>
      <c r="I73" s="21">
        <f t="shared" si="10"/>
        <v>0</v>
      </c>
      <c r="J73" s="21">
        <f t="shared" si="10"/>
        <v>0</v>
      </c>
      <c r="K73" s="21">
        <f t="shared" si="10"/>
        <v>0</v>
      </c>
      <c r="L73" s="21">
        <f t="shared" si="10"/>
        <v>0</v>
      </c>
      <c r="M73" s="21">
        <f t="shared" si="10"/>
        <v>0</v>
      </c>
      <c r="N73" s="21">
        <f t="shared" si="10"/>
        <v>0</v>
      </c>
      <c r="O73" s="21">
        <f t="shared" si="10"/>
        <v>0</v>
      </c>
      <c r="P73" s="21">
        <f t="shared" si="10"/>
        <v>0</v>
      </c>
      <c r="Q73" s="118">
        <f t="shared" si="10"/>
        <v>0</v>
      </c>
    </row>
    <row r="74" spans="2:17" s="18" customFormat="1" x14ac:dyDescent="0.3">
      <c r="B74" s="152" t="s">
        <v>141</v>
      </c>
      <c r="C74" s="20"/>
      <c r="D74" s="21">
        <f t="shared" ref="D74:Q74" si="11">D29*D$60*$C$10</f>
        <v>42790191.459003888</v>
      </c>
      <c r="E74" s="21">
        <f t="shared" si="11"/>
        <v>45142648.571523383</v>
      </c>
      <c r="F74" s="21">
        <f t="shared" si="11"/>
        <v>47528552.941566855</v>
      </c>
      <c r="G74" s="21">
        <f t="shared" si="11"/>
        <v>49557686.564687937</v>
      </c>
      <c r="H74" s="21">
        <f t="shared" si="11"/>
        <v>51441882.071871787</v>
      </c>
      <c r="I74" s="21">
        <f t="shared" si="11"/>
        <v>53716295.58350201</v>
      </c>
      <c r="J74" s="21">
        <f t="shared" si="11"/>
        <v>56358628.927895948</v>
      </c>
      <c r="K74" s="21">
        <f t="shared" si="11"/>
        <v>58543849.75279557</v>
      </c>
      <c r="L74" s="21">
        <f t="shared" si="11"/>
        <v>60818263.264425792</v>
      </c>
      <c r="M74" s="21">
        <f t="shared" si="11"/>
        <v>64285628.96107775</v>
      </c>
      <c r="N74" s="21">
        <f t="shared" si="11"/>
        <v>68321598.035637245</v>
      </c>
      <c r="O74" s="21">
        <f t="shared" si="11"/>
        <v>72660057.417792082</v>
      </c>
      <c r="P74" s="21">
        <f t="shared" si="11"/>
        <v>77424428.60271427</v>
      </c>
      <c r="Q74" s="118">
        <f t="shared" si="11"/>
        <v>82458162.816471472</v>
      </c>
    </row>
    <row r="75" spans="2:17" s="18" customFormat="1" x14ac:dyDescent="0.3">
      <c r="B75" s="152" t="s">
        <v>142</v>
      </c>
      <c r="C75" s="20"/>
      <c r="D75" s="21">
        <f t="shared" ref="D75:Q75" si="12">D30*D$60*$C$10</f>
        <v>3209264.3594252914</v>
      </c>
      <c r="E75" s="21">
        <f t="shared" si="12"/>
        <v>3385698.6428642534</v>
      </c>
      <c r="F75" s="21">
        <f t="shared" si="12"/>
        <v>3564641.4706175136</v>
      </c>
      <c r="G75" s="21">
        <f t="shared" si="12"/>
        <v>3716826.4923515948</v>
      </c>
      <c r="H75" s="21">
        <f t="shared" si="12"/>
        <v>3858141.1553903841</v>
      </c>
      <c r="I75" s="21">
        <f t="shared" si="12"/>
        <v>4028722.1687626508</v>
      </c>
      <c r="J75" s="21">
        <f t="shared" si="12"/>
        <v>4226897.1695921952</v>
      </c>
      <c r="K75" s="21">
        <f t="shared" si="12"/>
        <v>4390788.731459667</v>
      </c>
      <c r="L75" s="21">
        <f t="shared" si="12"/>
        <v>4561369.7448319346</v>
      </c>
      <c r="M75" s="21">
        <f t="shared" si="12"/>
        <v>4821422.1720808307</v>
      </c>
      <c r="N75" s="21">
        <f t="shared" si="12"/>
        <v>5124119.8526727948</v>
      </c>
      <c r="O75" s="21">
        <f t="shared" si="12"/>
        <v>5449504.3063344061</v>
      </c>
      <c r="P75" s="21">
        <f t="shared" si="12"/>
        <v>5806832.1452035708</v>
      </c>
      <c r="Q75" s="118">
        <f t="shared" si="12"/>
        <v>6184362.2112353593</v>
      </c>
    </row>
    <row r="76" spans="2:17" s="18" customFormat="1" x14ac:dyDescent="0.3">
      <c r="B76" s="152" t="s">
        <v>143</v>
      </c>
      <c r="C76" s="20"/>
      <c r="D76" s="21">
        <f t="shared" ref="D76:Q76" si="13">D31*D$60*$C$10</f>
        <v>154868400.43799981</v>
      </c>
      <c r="E76" s="21">
        <f t="shared" si="13"/>
        <v>163382530.84248599</v>
      </c>
      <c r="F76" s="21">
        <f t="shared" si="13"/>
        <v>172017715.23376584</v>
      </c>
      <c r="G76" s="21">
        <f t="shared" si="13"/>
        <v>179361657.09924683</v>
      </c>
      <c r="H76" s="21">
        <f t="shared" si="13"/>
        <v>186181031.68862197</v>
      </c>
      <c r="I76" s="21">
        <f t="shared" si="13"/>
        <v>194412702.79058966</v>
      </c>
      <c r="J76" s="21">
        <f t="shared" si="13"/>
        <v>203975967.74728736</v>
      </c>
      <c r="K76" s="21">
        <f t="shared" si="13"/>
        <v>211884828.21780536</v>
      </c>
      <c r="L76" s="21">
        <f t="shared" si="13"/>
        <v>220116499.31977305</v>
      </c>
      <c r="M76" s="21">
        <f t="shared" si="13"/>
        <v>232665762.61738065</v>
      </c>
      <c r="N76" s="21">
        <f t="shared" si="13"/>
        <v>247272943.69048014</v>
      </c>
      <c r="O76" s="21">
        <f t="shared" si="13"/>
        <v>262974912.80934402</v>
      </c>
      <c r="P76" s="21">
        <f t="shared" si="13"/>
        <v>280218363.22037363</v>
      </c>
      <c r="Q76" s="118">
        <f t="shared" si="13"/>
        <v>298436705.77351433</v>
      </c>
    </row>
    <row r="77" spans="2:17" s="18" customFormat="1" x14ac:dyDescent="0.3">
      <c r="B77" s="152" t="s">
        <v>144</v>
      </c>
      <c r="C77" s="20"/>
      <c r="D77" s="21">
        <f t="shared" ref="D77:Q77" si="14">D32*D$60*$C$10</f>
        <v>31525673.557421111</v>
      </c>
      <c r="E77" s="21">
        <f t="shared" si="14"/>
        <v>33258846.335069846</v>
      </c>
      <c r="F77" s="21">
        <f t="shared" si="14"/>
        <v>35016661.379699379</v>
      </c>
      <c r="G77" s="21">
        <f t="shared" si="14"/>
        <v>36511625.576533832</v>
      </c>
      <c r="H77" s="21">
        <f t="shared" si="14"/>
        <v>37899806.616451547</v>
      </c>
      <c r="I77" s="21">
        <f t="shared" si="14"/>
        <v>39575480.771145105</v>
      </c>
      <c r="J77" s="21">
        <f t="shared" si="14"/>
        <v>41522219.862627335</v>
      </c>
      <c r="K77" s="21">
        <f t="shared" si="14"/>
        <v>43132181.305372134</v>
      </c>
      <c r="L77" s="21">
        <f t="shared" si="14"/>
        <v>44807855.4600657</v>
      </c>
      <c r="M77" s="21">
        <f t="shared" si="14"/>
        <v>47362437.137074031</v>
      </c>
      <c r="N77" s="21">
        <f t="shared" si="14"/>
        <v>50335937.352755748</v>
      </c>
      <c r="O77" s="21">
        <f t="shared" si="14"/>
        <v>53532297.302558318</v>
      </c>
      <c r="P77" s="21">
        <f t="shared" si="14"/>
        <v>57042447.773049742</v>
      </c>
      <c r="Q77" s="118">
        <f t="shared" si="14"/>
        <v>60751051.455035329</v>
      </c>
    </row>
    <row r="78" spans="2:17" s="18" customFormat="1" x14ac:dyDescent="0.3">
      <c r="B78" s="152" t="s">
        <v>145</v>
      </c>
      <c r="C78" s="20"/>
      <c r="D78" s="21">
        <f t="shared" ref="D78:Q78" si="15">D33*D$60*$C$10</f>
        <v>6472016.4581743376</v>
      </c>
      <c r="E78" s="21">
        <f t="shared" si="15"/>
        <v>6827825.5964429099</v>
      </c>
      <c r="F78" s="21">
        <f t="shared" si="15"/>
        <v>7188693.6324119875</v>
      </c>
      <c r="G78" s="21">
        <f t="shared" si="15"/>
        <v>7495600.0929090492</v>
      </c>
      <c r="H78" s="21">
        <f t="shared" si="15"/>
        <v>7780584.6633706074</v>
      </c>
      <c r="I78" s="21">
        <f t="shared" si="15"/>
        <v>8124589.7070046794</v>
      </c>
      <c r="J78" s="21">
        <f t="shared" si="15"/>
        <v>8524242.6253442634</v>
      </c>
      <c r="K78" s="21">
        <f t="shared" si="15"/>
        <v>8854757.2751103304</v>
      </c>
      <c r="L78" s="21">
        <f t="shared" si="15"/>
        <v>9198762.3187444005</v>
      </c>
      <c r="M78" s="21">
        <f t="shared" si="15"/>
        <v>9723201.3803630099</v>
      </c>
      <c r="N78" s="21">
        <f t="shared" si="15"/>
        <v>10333641.702890135</v>
      </c>
      <c r="O78" s="21">
        <f t="shared" si="15"/>
        <v>10989833.684441052</v>
      </c>
      <c r="P78" s="21">
        <f t="shared" si="15"/>
        <v>11710444.826160533</v>
      </c>
      <c r="Q78" s="118">
        <f t="shared" si="15"/>
        <v>12471797.125991307</v>
      </c>
    </row>
    <row r="79" spans="2:17" s="18" customFormat="1" x14ac:dyDescent="0.3">
      <c r="B79" s="152" t="s">
        <v>146</v>
      </c>
      <c r="C79" s="20"/>
      <c r="D79" s="21">
        <f t="shared" ref="D79:Q79" si="16">D34*D$60*$C$10</f>
        <v>320926.43594252912</v>
      </c>
      <c r="E79" s="21">
        <f t="shared" si="16"/>
        <v>338569.86428642535</v>
      </c>
      <c r="F79" s="21">
        <f t="shared" si="16"/>
        <v>356464.1470617514</v>
      </c>
      <c r="G79" s="21">
        <f t="shared" si="16"/>
        <v>371682.64923515951</v>
      </c>
      <c r="H79" s="21">
        <f t="shared" si="16"/>
        <v>385814.11553903844</v>
      </c>
      <c r="I79" s="21">
        <f t="shared" si="16"/>
        <v>402872.21687626513</v>
      </c>
      <c r="J79" s="21">
        <f t="shared" si="16"/>
        <v>422689.7169592196</v>
      </c>
      <c r="K79" s="21">
        <f t="shared" si="16"/>
        <v>439078.87314596691</v>
      </c>
      <c r="L79" s="21">
        <f t="shared" si="16"/>
        <v>456136.97448319342</v>
      </c>
      <c r="M79" s="21">
        <f t="shared" si="16"/>
        <v>482142.21720808314</v>
      </c>
      <c r="N79" s="21">
        <f t="shared" si="16"/>
        <v>512411.9852672795</v>
      </c>
      <c r="O79" s="21">
        <f t="shared" si="16"/>
        <v>544950.43063344073</v>
      </c>
      <c r="P79" s="21">
        <f t="shared" si="16"/>
        <v>580683.21452035708</v>
      </c>
      <c r="Q79" s="118">
        <f t="shared" si="16"/>
        <v>618436.221123536</v>
      </c>
    </row>
    <row r="80" spans="2:17" s="18" customFormat="1" x14ac:dyDescent="0.3">
      <c r="B80" s="152" t="s">
        <v>147</v>
      </c>
      <c r="C80" s="20"/>
      <c r="D80" s="21">
        <f t="shared" ref="D80:Q80" si="17">D35*D$60*$C$10</f>
        <v>0</v>
      </c>
      <c r="E80" s="21">
        <f t="shared" si="17"/>
        <v>0</v>
      </c>
      <c r="F80" s="21">
        <f t="shared" si="17"/>
        <v>0</v>
      </c>
      <c r="G80" s="21">
        <f t="shared" si="17"/>
        <v>0</v>
      </c>
      <c r="H80" s="21">
        <f t="shared" si="17"/>
        <v>0</v>
      </c>
      <c r="I80" s="21">
        <f t="shared" si="17"/>
        <v>0</v>
      </c>
      <c r="J80" s="21">
        <f t="shared" si="17"/>
        <v>0</v>
      </c>
      <c r="K80" s="21">
        <f t="shared" si="17"/>
        <v>0</v>
      </c>
      <c r="L80" s="21">
        <f t="shared" si="17"/>
        <v>0</v>
      </c>
      <c r="M80" s="21">
        <f t="shared" si="17"/>
        <v>0</v>
      </c>
      <c r="N80" s="21">
        <f t="shared" si="17"/>
        <v>0</v>
      </c>
      <c r="O80" s="21">
        <f t="shared" si="17"/>
        <v>0</v>
      </c>
      <c r="P80" s="21">
        <f t="shared" si="17"/>
        <v>0</v>
      </c>
      <c r="Q80" s="118">
        <f t="shared" si="17"/>
        <v>0</v>
      </c>
    </row>
    <row r="81" spans="2:17" s="18" customFormat="1" x14ac:dyDescent="0.3">
      <c r="B81" s="152" t="s">
        <v>148</v>
      </c>
      <c r="C81" s="20"/>
      <c r="D81" s="21">
        <f t="shared" ref="D81:Q81" si="18">D36*D$60*$C$10</f>
        <v>51433810.13372267</v>
      </c>
      <c r="E81" s="21">
        <f t="shared" si="18"/>
        <v>54261463.582971103</v>
      </c>
      <c r="F81" s="21">
        <f t="shared" si="18"/>
        <v>57129320.63576334</v>
      </c>
      <c r="G81" s="21">
        <f t="shared" si="18"/>
        <v>59568339.250754885</v>
      </c>
      <c r="H81" s="21">
        <f t="shared" si="18"/>
        <v>61833142.250389889</v>
      </c>
      <c r="I81" s="21">
        <f t="shared" si="18"/>
        <v>64566987.291369423</v>
      </c>
      <c r="J81" s="21">
        <f t="shared" si="18"/>
        <v>67743071.971330941</v>
      </c>
      <c r="K81" s="21">
        <f t="shared" si="18"/>
        <v>70369707.402860269</v>
      </c>
      <c r="L81" s="21">
        <f t="shared" si="18"/>
        <v>73103552.443839803</v>
      </c>
      <c r="M81" s="21">
        <f t="shared" si="18"/>
        <v>77271326.011215463</v>
      </c>
      <c r="N81" s="21">
        <f t="shared" si="18"/>
        <v>82122560.83883597</v>
      </c>
      <c r="O81" s="21">
        <f t="shared" si="18"/>
        <v>87337389.016186088</v>
      </c>
      <c r="P81" s="21">
        <f t="shared" si="18"/>
        <v>93064163.180462554</v>
      </c>
      <c r="Q81" s="118">
        <f t="shared" si="18"/>
        <v>99114711.705398709</v>
      </c>
    </row>
    <row r="82" spans="2:17" s="18" customFormat="1" x14ac:dyDescent="0.3">
      <c r="B82" s="152" t="s">
        <v>149</v>
      </c>
      <c r="C82" s="20"/>
      <c r="D82" s="21">
        <f t="shared" ref="D82:Q82" si="19">D37*D$60*$C$10</f>
        <v>17067937.618210174</v>
      </c>
      <c r="E82" s="21">
        <f t="shared" si="19"/>
        <v>18006273.948966388</v>
      </c>
      <c r="F82" s="21">
        <f t="shared" si="19"/>
        <v>18957951.554567479</v>
      </c>
      <c r="G82" s="21">
        <f t="shared" si="19"/>
        <v>19767322.228489902</v>
      </c>
      <c r="H82" s="21">
        <f t="shared" si="19"/>
        <v>20518880.711417858</v>
      </c>
      <c r="I82" s="21">
        <f t="shared" si="19"/>
        <v>21426087.40086937</v>
      </c>
      <c r="J82" s="21">
        <f t="shared" si="19"/>
        <v>22480048.113614492</v>
      </c>
      <c r="K82" s="21">
        <f t="shared" si="19"/>
        <v>23351678.070146333</v>
      </c>
      <c r="L82" s="21">
        <f t="shared" si="19"/>
        <v>24258884.759597838</v>
      </c>
      <c r="M82" s="21">
        <f t="shared" si="19"/>
        <v>25641930.251849886</v>
      </c>
      <c r="N82" s="21">
        <f t="shared" si="19"/>
        <v>27251777.416464813</v>
      </c>
      <c r="O82" s="21">
        <f t="shared" si="19"/>
        <v>28982280.402521819</v>
      </c>
      <c r="P82" s="21">
        <f t="shared" si="19"/>
        <v>30882668.958907653</v>
      </c>
      <c r="Q82" s="118">
        <f t="shared" si="19"/>
        <v>32890499.693420053</v>
      </c>
    </row>
    <row r="83" spans="2:17" s="18" customFormat="1" x14ac:dyDescent="0.3">
      <c r="B83" s="152" t="s">
        <v>150</v>
      </c>
      <c r="C83" s="20"/>
      <c r="D83" s="21">
        <f t="shared" ref="D83:Q83" si="20">D38*D$60*$C$10</f>
        <v>0</v>
      </c>
      <c r="E83" s="21">
        <f t="shared" si="20"/>
        <v>0</v>
      </c>
      <c r="F83" s="21">
        <f t="shared" si="20"/>
        <v>0</v>
      </c>
      <c r="G83" s="21">
        <f t="shared" si="20"/>
        <v>0</v>
      </c>
      <c r="H83" s="21">
        <f t="shared" si="20"/>
        <v>0</v>
      </c>
      <c r="I83" s="21">
        <f t="shared" si="20"/>
        <v>0</v>
      </c>
      <c r="J83" s="21">
        <f t="shared" si="20"/>
        <v>0</v>
      </c>
      <c r="K83" s="21">
        <f t="shared" si="20"/>
        <v>0</v>
      </c>
      <c r="L83" s="21">
        <f t="shared" si="20"/>
        <v>0</v>
      </c>
      <c r="M83" s="21">
        <f t="shared" si="20"/>
        <v>0</v>
      </c>
      <c r="N83" s="21">
        <f t="shared" si="20"/>
        <v>0</v>
      </c>
      <c r="O83" s="21">
        <f t="shared" si="20"/>
        <v>0</v>
      </c>
      <c r="P83" s="21">
        <f t="shared" si="20"/>
        <v>0</v>
      </c>
      <c r="Q83" s="118">
        <f t="shared" si="20"/>
        <v>0</v>
      </c>
    </row>
    <row r="84" spans="2:17" s="18" customFormat="1" x14ac:dyDescent="0.3">
      <c r="B84" s="152" t="s">
        <v>151</v>
      </c>
      <c r="C84" s="20"/>
      <c r="D84" s="21">
        <f t="shared" ref="D84:Q84" si="21">D39*D$60*$C$10</f>
        <v>53621458.67206423</v>
      </c>
      <c r="E84" s="21">
        <f t="shared" si="21"/>
        <v>56569381.491190225</v>
      </c>
      <c r="F84" s="21">
        <f t="shared" si="21"/>
        <v>59559217.904900961</v>
      </c>
      <c r="G84" s="21">
        <f t="shared" si="21"/>
        <v>62101975.976374552</v>
      </c>
      <c r="H84" s="21">
        <f t="shared" si="21"/>
        <v>64463108.471314318</v>
      </c>
      <c r="I84" s="21">
        <f t="shared" si="21"/>
        <v>67313232.903075948</v>
      </c>
      <c r="J84" s="21">
        <f t="shared" si="21"/>
        <v>70624406.875269592</v>
      </c>
      <c r="K84" s="21">
        <f t="shared" si="21"/>
        <v>73362761.72147195</v>
      </c>
      <c r="L84" s="21">
        <f t="shared" si="21"/>
        <v>76212886.153233558</v>
      </c>
      <c r="M84" s="21">
        <f t="shared" si="21"/>
        <v>80557928.791850567</v>
      </c>
      <c r="N84" s="21">
        <f t="shared" si="21"/>
        <v>85615502.538407922</v>
      </c>
      <c r="O84" s="21">
        <f t="shared" si="21"/>
        <v>91052134.451670706</v>
      </c>
      <c r="P84" s="21">
        <f t="shared" si="21"/>
        <v>97022487.092776313</v>
      </c>
      <c r="Q84" s="118">
        <f t="shared" si="21"/>
        <v>103330385.27939078</v>
      </c>
    </row>
    <row r="85" spans="2:17" s="18" customFormat="1" x14ac:dyDescent="0.3">
      <c r="B85" s="152" t="s">
        <v>152</v>
      </c>
      <c r="C85" s="20"/>
      <c r="D85" s="21">
        <f t="shared" ref="D85:Q85" si="22">D40*D$60*$C$10</f>
        <v>284469192.81945783</v>
      </c>
      <c r="E85" s="21">
        <f t="shared" si="22"/>
        <v>300108327.70348746</v>
      </c>
      <c r="F85" s="21">
        <f t="shared" si="22"/>
        <v>315969819.95553643</v>
      </c>
      <c r="G85" s="21">
        <f t="shared" si="22"/>
        <v>329459500.28204542</v>
      </c>
      <c r="H85" s="21">
        <f t="shared" si="22"/>
        <v>341985632.01380366</v>
      </c>
      <c r="I85" s="21">
        <f t="shared" si="22"/>
        <v>357105933.03912139</v>
      </c>
      <c r="J85" s="21">
        <f t="shared" si="22"/>
        <v>374672165.11265224</v>
      </c>
      <c r="K85" s="21">
        <f t="shared" si="22"/>
        <v>389199513.15658498</v>
      </c>
      <c r="L85" s="21">
        <f t="shared" si="22"/>
        <v>404319814.18190271</v>
      </c>
      <c r="M85" s="21">
        <f t="shared" si="22"/>
        <v>427370861.33324486</v>
      </c>
      <c r="N85" s="21">
        <f t="shared" si="22"/>
        <v>454201983.74091649</v>
      </c>
      <c r="O85" s="21">
        <f t="shared" si="22"/>
        <v>483044061.71348184</v>
      </c>
      <c r="P85" s="21">
        <f t="shared" si="22"/>
        <v>514717601.35084444</v>
      </c>
      <c r="Q85" s="118">
        <f t="shared" si="22"/>
        <v>548181866.40390229</v>
      </c>
    </row>
    <row r="86" spans="2:17" s="18" customFormat="1" x14ac:dyDescent="0.3">
      <c r="B86" s="152" t="s">
        <v>153</v>
      </c>
      <c r="C86" s="20"/>
      <c r="D86" s="21">
        <f t="shared" ref="D86:Q86" si="23">D41*D$60*$C$10</f>
        <v>0</v>
      </c>
      <c r="E86" s="21">
        <f t="shared" si="23"/>
        <v>0</v>
      </c>
      <c r="F86" s="21">
        <f t="shared" si="23"/>
        <v>0</v>
      </c>
      <c r="G86" s="21">
        <f t="shared" si="23"/>
        <v>0</v>
      </c>
      <c r="H86" s="21">
        <f t="shared" si="23"/>
        <v>0</v>
      </c>
      <c r="I86" s="21">
        <f t="shared" si="23"/>
        <v>0</v>
      </c>
      <c r="J86" s="21">
        <f t="shared" si="23"/>
        <v>0</v>
      </c>
      <c r="K86" s="21">
        <f t="shared" si="23"/>
        <v>0</v>
      </c>
      <c r="L86" s="21">
        <f t="shared" si="23"/>
        <v>0</v>
      </c>
      <c r="M86" s="21">
        <f t="shared" si="23"/>
        <v>0</v>
      </c>
      <c r="N86" s="21">
        <f t="shared" si="23"/>
        <v>0</v>
      </c>
      <c r="O86" s="21">
        <f t="shared" si="23"/>
        <v>0</v>
      </c>
      <c r="P86" s="21">
        <f t="shared" si="23"/>
        <v>0</v>
      </c>
      <c r="Q86" s="118">
        <f t="shared" si="23"/>
        <v>0</v>
      </c>
    </row>
    <row r="87" spans="2:17" s="18" customFormat="1" x14ac:dyDescent="0.3">
      <c r="B87" s="152" t="s">
        <v>154</v>
      </c>
      <c r="C87" s="20"/>
      <c r="D87" s="21">
        <f t="shared" ref="D87:Q87" si="24">D42*D$60*$C$10</f>
        <v>0</v>
      </c>
      <c r="E87" s="21">
        <f t="shared" si="24"/>
        <v>0</v>
      </c>
      <c r="F87" s="21">
        <f t="shared" si="24"/>
        <v>0</v>
      </c>
      <c r="G87" s="21">
        <f t="shared" si="24"/>
        <v>0</v>
      </c>
      <c r="H87" s="21">
        <f t="shared" si="24"/>
        <v>0</v>
      </c>
      <c r="I87" s="21">
        <f t="shared" si="24"/>
        <v>0</v>
      </c>
      <c r="J87" s="21">
        <f t="shared" si="24"/>
        <v>0</v>
      </c>
      <c r="K87" s="21">
        <f t="shared" si="24"/>
        <v>0</v>
      </c>
      <c r="L87" s="21">
        <f t="shared" si="24"/>
        <v>0</v>
      </c>
      <c r="M87" s="21">
        <f t="shared" si="24"/>
        <v>0</v>
      </c>
      <c r="N87" s="21">
        <f t="shared" si="24"/>
        <v>0</v>
      </c>
      <c r="O87" s="21">
        <f t="shared" si="24"/>
        <v>0</v>
      </c>
      <c r="P87" s="21">
        <f t="shared" si="24"/>
        <v>0</v>
      </c>
      <c r="Q87" s="118">
        <f t="shared" si="24"/>
        <v>0</v>
      </c>
    </row>
    <row r="88" spans="2:17" s="18" customFormat="1" x14ac:dyDescent="0.3">
      <c r="B88" s="152" t="s">
        <v>155</v>
      </c>
      <c r="C88" s="20"/>
      <c r="D88" s="21">
        <f t="shared" ref="D88:Q88" si="25">D43*D$60*$C$10</f>
        <v>0</v>
      </c>
      <c r="E88" s="21">
        <f t="shared" si="25"/>
        <v>0</v>
      </c>
      <c r="F88" s="21">
        <f t="shared" si="25"/>
        <v>0</v>
      </c>
      <c r="G88" s="21">
        <f t="shared" si="25"/>
        <v>0</v>
      </c>
      <c r="H88" s="21">
        <f t="shared" si="25"/>
        <v>0</v>
      </c>
      <c r="I88" s="21">
        <f t="shared" si="25"/>
        <v>0</v>
      </c>
      <c r="J88" s="21">
        <f t="shared" si="25"/>
        <v>0</v>
      </c>
      <c r="K88" s="21">
        <f t="shared" si="25"/>
        <v>0</v>
      </c>
      <c r="L88" s="21">
        <f t="shared" si="25"/>
        <v>0</v>
      </c>
      <c r="M88" s="21">
        <f t="shared" si="25"/>
        <v>0</v>
      </c>
      <c r="N88" s="21">
        <f t="shared" si="25"/>
        <v>0</v>
      </c>
      <c r="O88" s="21">
        <f t="shared" si="25"/>
        <v>0</v>
      </c>
      <c r="P88" s="21">
        <f t="shared" si="25"/>
        <v>0</v>
      </c>
      <c r="Q88" s="118">
        <f t="shared" si="25"/>
        <v>0</v>
      </c>
    </row>
    <row r="89" spans="2:17" s="18" customFormat="1" x14ac:dyDescent="0.3">
      <c r="B89" s="152" t="s">
        <v>156</v>
      </c>
      <c r="C89" s="20"/>
      <c r="D89" s="21">
        <f t="shared" ref="D89:Q89" si="26">D44*D$60*$C$10</f>
        <v>0</v>
      </c>
      <c r="E89" s="21">
        <f t="shared" si="26"/>
        <v>0</v>
      </c>
      <c r="F89" s="21">
        <f t="shared" si="26"/>
        <v>0</v>
      </c>
      <c r="G89" s="21">
        <f t="shared" si="26"/>
        <v>0</v>
      </c>
      <c r="H89" s="21">
        <f t="shared" si="26"/>
        <v>0</v>
      </c>
      <c r="I89" s="21">
        <f t="shared" si="26"/>
        <v>0</v>
      </c>
      <c r="J89" s="21">
        <f t="shared" si="26"/>
        <v>0</v>
      </c>
      <c r="K89" s="21">
        <f t="shared" si="26"/>
        <v>0</v>
      </c>
      <c r="L89" s="21">
        <f t="shared" si="26"/>
        <v>0</v>
      </c>
      <c r="M89" s="21">
        <f t="shared" si="26"/>
        <v>0</v>
      </c>
      <c r="N89" s="21">
        <f t="shared" si="26"/>
        <v>0</v>
      </c>
      <c r="O89" s="21">
        <f t="shared" si="26"/>
        <v>0</v>
      </c>
      <c r="P89" s="21">
        <f t="shared" si="26"/>
        <v>0</v>
      </c>
      <c r="Q89" s="118">
        <f t="shared" si="26"/>
        <v>0</v>
      </c>
    </row>
    <row r="90" spans="2:17" s="18" customFormat="1" x14ac:dyDescent="0.3">
      <c r="B90" s="152" t="s">
        <v>157</v>
      </c>
      <c r="C90" s="20"/>
      <c r="D90" s="21">
        <f t="shared" ref="D90:Q90" si="27">D45*D$60*$C$10</f>
        <v>6397133.6231210809</v>
      </c>
      <c r="E90" s="21">
        <f t="shared" si="27"/>
        <v>6748825.9614427462</v>
      </c>
      <c r="F90" s="21">
        <f t="shared" si="27"/>
        <v>7105518.6647642441</v>
      </c>
      <c r="G90" s="21">
        <f t="shared" si="27"/>
        <v>7408874.1414208459</v>
      </c>
      <c r="H90" s="21">
        <f t="shared" si="27"/>
        <v>7690561.3697448317</v>
      </c>
      <c r="I90" s="21">
        <f t="shared" si="27"/>
        <v>8030586.1897335527</v>
      </c>
      <c r="J90" s="21">
        <f t="shared" si="27"/>
        <v>8425615.0247204453</v>
      </c>
      <c r="K90" s="21">
        <f t="shared" si="27"/>
        <v>8752305.5380429383</v>
      </c>
      <c r="L90" s="21">
        <f t="shared" si="27"/>
        <v>9092330.3580316566</v>
      </c>
      <c r="M90" s="21">
        <f t="shared" si="27"/>
        <v>9610701.5296811219</v>
      </c>
      <c r="N90" s="21">
        <f t="shared" si="27"/>
        <v>10214078.906327773</v>
      </c>
      <c r="O90" s="21">
        <f t="shared" si="27"/>
        <v>10862678.583959918</v>
      </c>
      <c r="P90" s="21">
        <f t="shared" si="27"/>
        <v>11574952.076105785</v>
      </c>
      <c r="Q90" s="118">
        <f t="shared" si="27"/>
        <v>12327495.341062482</v>
      </c>
    </row>
    <row r="91" spans="2:17" s="18" customFormat="1" x14ac:dyDescent="0.3">
      <c r="B91" s="152" t="s">
        <v>158</v>
      </c>
      <c r="C91" s="20"/>
      <c r="D91" s="21">
        <f t="shared" ref="D91:Q91" si="28">D46*D$60*$C$10</f>
        <v>534877.39323754853</v>
      </c>
      <c r="E91" s="21">
        <f t="shared" si="28"/>
        <v>564283.10714404215</v>
      </c>
      <c r="F91" s="21">
        <f t="shared" si="28"/>
        <v>594106.91176958568</v>
      </c>
      <c r="G91" s="21">
        <f t="shared" si="28"/>
        <v>619471.0820585991</v>
      </c>
      <c r="H91" s="21">
        <f t="shared" si="28"/>
        <v>643023.52589839732</v>
      </c>
      <c r="I91" s="21">
        <f t="shared" si="28"/>
        <v>671453.6947937751</v>
      </c>
      <c r="J91" s="21">
        <f t="shared" si="28"/>
        <v>704482.86159869924</v>
      </c>
      <c r="K91" s="21">
        <f t="shared" si="28"/>
        <v>731798.12190994457</v>
      </c>
      <c r="L91" s="21">
        <f t="shared" si="28"/>
        <v>760228.29080532247</v>
      </c>
      <c r="M91" s="21">
        <f t="shared" si="28"/>
        <v>803570.36201347178</v>
      </c>
      <c r="N91" s="21">
        <f t="shared" si="28"/>
        <v>854019.97544546577</v>
      </c>
      <c r="O91" s="21">
        <f t="shared" si="28"/>
        <v>908250.71772240114</v>
      </c>
      <c r="P91" s="21">
        <f t="shared" si="28"/>
        <v>967805.35753392847</v>
      </c>
      <c r="Q91" s="118">
        <f t="shared" si="28"/>
        <v>1030727.0352058933</v>
      </c>
    </row>
    <row r="92" spans="2:17" s="18" customFormat="1" x14ac:dyDescent="0.3">
      <c r="B92" s="152" t="s">
        <v>159</v>
      </c>
      <c r="C92" s="20"/>
      <c r="D92" s="21">
        <f t="shared" ref="D92:Q92" si="29">D47*D$60*$C$10</f>
        <v>89313827.122805849</v>
      </c>
      <c r="E92" s="21">
        <f t="shared" si="29"/>
        <v>94223993.230912179</v>
      </c>
      <c r="F92" s="21">
        <f t="shared" si="29"/>
        <v>99203972.127285406</v>
      </c>
      <c r="G92" s="21">
        <f t="shared" si="29"/>
        <v>103439281.28214487</v>
      </c>
      <c r="H92" s="21">
        <f t="shared" si="29"/>
        <v>107372068.35451441</v>
      </c>
      <c r="I92" s="21">
        <f t="shared" si="29"/>
        <v>112119337.95666458</v>
      </c>
      <c r="J92" s="21">
        <f t="shared" si="29"/>
        <v>117634548.22975081</v>
      </c>
      <c r="K92" s="21">
        <f t="shared" si="29"/>
        <v>122195650.39652254</v>
      </c>
      <c r="L92" s="21">
        <f t="shared" si="29"/>
        <v>126942919.99867272</v>
      </c>
      <c r="M92" s="21">
        <f t="shared" si="29"/>
        <v>134180179.04900955</v>
      </c>
      <c r="N92" s="21">
        <f t="shared" si="29"/>
        <v>142604255.49988386</v>
      </c>
      <c r="O92" s="21">
        <f t="shared" si="29"/>
        <v>151659704.84528652</v>
      </c>
      <c r="P92" s="21">
        <f t="shared" si="29"/>
        <v>161604138.60101539</v>
      </c>
      <c r="Q92" s="118">
        <f t="shared" si="29"/>
        <v>172110800.33868006</v>
      </c>
    </row>
    <row r="93" spans="2:17" s="18" customFormat="1" x14ac:dyDescent="0.3">
      <c r="B93" s="152" t="s">
        <v>160</v>
      </c>
      <c r="C93" s="20"/>
      <c r="D93" s="21">
        <f t="shared" ref="D93:Q93" si="30">D48*D$60*$C$10</f>
        <v>61842524.206125356</v>
      </c>
      <c r="E93" s="21">
        <f t="shared" si="30"/>
        <v>65242412.847994171</v>
      </c>
      <c r="F93" s="21">
        <f t="shared" si="30"/>
        <v>68690641.138799489</v>
      </c>
      <c r="G93" s="21">
        <f t="shared" si="30"/>
        <v>71623246.507615224</v>
      </c>
      <c r="H93" s="21">
        <f t="shared" si="30"/>
        <v>74346380.064372703</v>
      </c>
      <c r="I93" s="21">
        <f t="shared" si="30"/>
        <v>77633476.192056268</v>
      </c>
      <c r="J93" s="21">
        <f t="shared" si="30"/>
        <v>81452308.458041593</v>
      </c>
      <c r="K93" s="21">
        <f t="shared" si="30"/>
        <v>84610498.855227798</v>
      </c>
      <c r="L93" s="21">
        <f t="shared" si="30"/>
        <v>87897594.982911378</v>
      </c>
      <c r="M93" s="21">
        <f t="shared" si="30"/>
        <v>92908805.255997613</v>
      </c>
      <c r="N93" s="21">
        <f t="shared" si="30"/>
        <v>98741789.561004743</v>
      </c>
      <c r="O93" s="21">
        <f t="shared" si="30"/>
        <v>105011947.98306401</v>
      </c>
      <c r="P93" s="21">
        <f t="shared" si="30"/>
        <v>111897655.4380728</v>
      </c>
      <c r="Q93" s="118">
        <f t="shared" si="30"/>
        <v>119172659.81050536</v>
      </c>
    </row>
    <row r="94" spans="2:17" s="18" customFormat="1" x14ac:dyDescent="0.3">
      <c r="B94" s="152" t="s">
        <v>161</v>
      </c>
      <c r="C94" s="20"/>
      <c r="D94" s="21">
        <f t="shared" ref="D94:Q94" si="31">D49*D$60*$C$10</f>
        <v>267438.69661877427</v>
      </c>
      <c r="E94" s="21">
        <f t="shared" si="31"/>
        <v>282141.55357202108</v>
      </c>
      <c r="F94" s="21">
        <f t="shared" si="31"/>
        <v>297053.45588479284</v>
      </c>
      <c r="G94" s="21">
        <f t="shared" si="31"/>
        <v>309735.54102929955</v>
      </c>
      <c r="H94" s="21">
        <f t="shared" si="31"/>
        <v>321511.76294919866</v>
      </c>
      <c r="I94" s="21">
        <f t="shared" si="31"/>
        <v>335726.84739688755</v>
      </c>
      <c r="J94" s="21">
        <f t="shared" si="31"/>
        <v>352241.43079934962</v>
      </c>
      <c r="K94" s="21">
        <f t="shared" si="31"/>
        <v>365899.06095497229</v>
      </c>
      <c r="L94" s="21">
        <f t="shared" si="31"/>
        <v>380114.14540266123</v>
      </c>
      <c r="M94" s="21">
        <f t="shared" si="31"/>
        <v>401785.18100673589</v>
      </c>
      <c r="N94" s="21">
        <f t="shared" si="31"/>
        <v>427009.98772273288</v>
      </c>
      <c r="O94" s="21">
        <f t="shared" si="31"/>
        <v>454125.35886120057</v>
      </c>
      <c r="P94" s="21">
        <f t="shared" si="31"/>
        <v>483902.67876696424</v>
      </c>
      <c r="Q94" s="118">
        <f t="shared" si="31"/>
        <v>515363.51760294667</v>
      </c>
    </row>
    <row r="95" spans="2:17" s="18" customFormat="1" x14ac:dyDescent="0.3">
      <c r="B95" s="152" t="s">
        <v>162</v>
      </c>
      <c r="C95" s="20"/>
      <c r="D95" s="21">
        <f t="shared" ref="D95:Q95" si="32">D50*D$60*$C$10</f>
        <v>99690448.551614299</v>
      </c>
      <c r="E95" s="21">
        <f t="shared" si="32"/>
        <v>105171085.50950658</v>
      </c>
      <c r="F95" s="21">
        <f t="shared" si="32"/>
        <v>110729646.21561535</v>
      </c>
      <c r="G95" s="21">
        <f t="shared" si="32"/>
        <v>115457020.27408171</v>
      </c>
      <c r="H95" s="21">
        <f t="shared" si="32"/>
        <v>119846724.75694327</v>
      </c>
      <c r="I95" s="21">
        <f t="shared" si="32"/>
        <v>125145539.63566378</v>
      </c>
      <c r="J95" s="21">
        <f t="shared" si="32"/>
        <v>131301515.74476556</v>
      </c>
      <c r="K95" s="21">
        <f t="shared" si="32"/>
        <v>136392533.96157545</v>
      </c>
      <c r="L95" s="21">
        <f t="shared" si="32"/>
        <v>141691348.84029594</v>
      </c>
      <c r="M95" s="21">
        <f t="shared" si="32"/>
        <v>149769444.07207087</v>
      </c>
      <c r="N95" s="21">
        <f t="shared" si="32"/>
        <v>159172243.02352589</v>
      </c>
      <c r="O95" s="21">
        <f t="shared" si="32"/>
        <v>169279768.76910108</v>
      </c>
      <c r="P95" s="21">
        <f t="shared" si="32"/>
        <v>180379562.5371736</v>
      </c>
      <c r="Q95" s="118">
        <f t="shared" si="32"/>
        <v>192106904.82167435</v>
      </c>
    </row>
    <row r="96" spans="2:17" s="18" customFormat="1" x14ac:dyDescent="0.3">
      <c r="B96" s="152" t="s">
        <v>182</v>
      </c>
      <c r="C96" s="20"/>
      <c r="D96" s="21">
        <f t="shared" ref="D96:Q96" si="33">D51*D$60*$C$10</f>
        <v>0</v>
      </c>
      <c r="E96" s="21">
        <f t="shared" si="33"/>
        <v>0</v>
      </c>
      <c r="F96" s="21">
        <f t="shared" si="33"/>
        <v>0</v>
      </c>
      <c r="G96" s="21">
        <f t="shared" si="33"/>
        <v>0</v>
      </c>
      <c r="H96" s="21">
        <f t="shared" si="33"/>
        <v>0</v>
      </c>
      <c r="I96" s="21">
        <f t="shared" si="33"/>
        <v>0</v>
      </c>
      <c r="J96" s="21">
        <f t="shared" si="33"/>
        <v>0</v>
      </c>
      <c r="K96" s="21">
        <f t="shared" si="33"/>
        <v>0</v>
      </c>
      <c r="L96" s="21">
        <f t="shared" si="33"/>
        <v>0</v>
      </c>
      <c r="M96" s="21">
        <f t="shared" si="33"/>
        <v>27973369.195840362</v>
      </c>
      <c r="N96" s="21">
        <f t="shared" si="33"/>
        <v>39056916.480316639</v>
      </c>
      <c r="O96" s="21">
        <f t="shared" si="33"/>
        <v>41537052.346776947</v>
      </c>
      <c r="P96" s="21">
        <f t="shared" si="33"/>
        <v>44260666.149745524</v>
      </c>
      <c r="Q96" s="118">
        <f t="shared" si="33"/>
        <v>47138264.777755909</v>
      </c>
    </row>
    <row r="97" spans="2:17" s="18" customFormat="1" x14ac:dyDescent="0.3">
      <c r="B97" s="152" t="s">
        <v>163</v>
      </c>
      <c r="C97" s="20"/>
      <c r="D97" s="21">
        <f t="shared" ref="D97:Q97" si="34">D52*D$60*$C$10</f>
        <v>106975.47864750971</v>
      </c>
      <c r="E97" s="21">
        <f t="shared" si="34"/>
        <v>112856.62142880846</v>
      </c>
      <c r="F97" s="21">
        <f t="shared" si="34"/>
        <v>118821.38235391713</v>
      </c>
      <c r="G97" s="21">
        <f t="shared" si="34"/>
        <v>123894.21641171983</v>
      </c>
      <c r="H97" s="21">
        <f t="shared" si="34"/>
        <v>128604.7051796795</v>
      </c>
      <c r="I97" s="21">
        <f t="shared" si="34"/>
        <v>134290.73895875504</v>
      </c>
      <c r="J97" s="21">
        <f t="shared" si="34"/>
        <v>140896.57231973985</v>
      </c>
      <c r="K97" s="21">
        <f t="shared" si="34"/>
        <v>146359.62438198895</v>
      </c>
      <c r="L97" s="21">
        <f t="shared" si="34"/>
        <v>152045.65816106446</v>
      </c>
      <c r="M97" s="21">
        <f t="shared" si="34"/>
        <v>160714.07240269438</v>
      </c>
      <c r="N97" s="21">
        <f t="shared" si="34"/>
        <v>170803.99508909319</v>
      </c>
      <c r="O97" s="21">
        <f t="shared" si="34"/>
        <v>181650.14354448026</v>
      </c>
      <c r="P97" s="21">
        <f t="shared" si="34"/>
        <v>193561.07150678569</v>
      </c>
      <c r="Q97" s="118">
        <f t="shared" si="34"/>
        <v>206145.40704117864</v>
      </c>
    </row>
    <row r="98" spans="2:17" s="18" customFormat="1" x14ac:dyDescent="0.3">
      <c r="B98" s="152" t="s">
        <v>164</v>
      </c>
      <c r="C98" s="20"/>
      <c r="D98" s="21">
        <f t="shared" ref="D98:Q98" si="35">D53*D$60*$C$10</f>
        <v>267920086.27268812</v>
      </c>
      <c r="E98" s="21">
        <f t="shared" si="35"/>
        <v>282649408.36845082</v>
      </c>
      <c r="F98" s="21">
        <f t="shared" si="35"/>
        <v>297588152.10538542</v>
      </c>
      <c r="G98" s="21">
        <f t="shared" si="35"/>
        <v>310293065.00315231</v>
      </c>
      <c r="H98" s="21">
        <f t="shared" si="35"/>
        <v>322090484.12250721</v>
      </c>
      <c r="I98" s="21">
        <f t="shared" si="35"/>
        <v>336331155.722202</v>
      </c>
      <c r="J98" s="21">
        <f t="shared" si="35"/>
        <v>352875465.37478846</v>
      </c>
      <c r="K98" s="21">
        <f t="shared" si="35"/>
        <v>366557679.26469129</v>
      </c>
      <c r="L98" s="21">
        <f t="shared" si="35"/>
        <v>380798350.86438602</v>
      </c>
      <c r="M98" s="21">
        <f t="shared" si="35"/>
        <v>402508394.33254802</v>
      </c>
      <c r="N98" s="21">
        <f t="shared" si="35"/>
        <v>427778605.70063382</v>
      </c>
      <c r="O98" s="21">
        <f t="shared" si="35"/>
        <v>454942784.50715077</v>
      </c>
      <c r="P98" s="21">
        <f t="shared" si="35"/>
        <v>484773703.58874488</v>
      </c>
      <c r="Q98" s="118">
        <f t="shared" si="35"/>
        <v>516291171.93463194</v>
      </c>
    </row>
    <row r="99" spans="2:17" s="18" customFormat="1" x14ac:dyDescent="0.3">
      <c r="B99" s="152" t="s">
        <v>165</v>
      </c>
      <c r="C99" s="20"/>
      <c r="D99" s="21">
        <f t="shared" ref="D99:Q99" si="36">D54*D$60*$C$10</f>
        <v>0</v>
      </c>
      <c r="E99" s="21">
        <f t="shared" si="36"/>
        <v>0</v>
      </c>
      <c r="F99" s="21">
        <f t="shared" si="36"/>
        <v>0</v>
      </c>
      <c r="G99" s="21">
        <f t="shared" si="36"/>
        <v>0</v>
      </c>
      <c r="H99" s="21">
        <f t="shared" si="36"/>
        <v>0</v>
      </c>
      <c r="I99" s="21">
        <f t="shared" si="36"/>
        <v>0</v>
      </c>
      <c r="J99" s="21">
        <f t="shared" si="36"/>
        <v>0</v>
      </c>
      <c r="K99" s="21">
        <f t="shared" si="36"/>
        <v>0</v>
      </c>
      <c r="L99" s="21">
        <f t="shared" si="36"/>
        <v>0</v>
      </c>
      <c r="M99" s="21">
        <f t="shared" si="36"/>
        <v>0</v>
      </c>
      <c r="N99" s="21">
        <f t="shared" si="36"/>
        <v>0</v>
      </c>
      <c r="O99" s="21">
        <f t="shared" si="36"/>
        <v>0</v>
      </c>
      <c r="P99" s="21">
        <f t="shared" si="36"/>
        <v>0</v>
      </c>
      <c r="Q99" s="118">
        <f t="shared" si="36"/>
        <v>0</v>
      </c>
    </row>
    <row r="100" spans="2:17" s="18" customFormat="1" x14ac:dyDescent="0.3">
      <c r="B100" s="152" t="s">
        <v>166</v>
      </c>
      <c r="C100" s="20"/>
      <c r="D100" s="21">
        <f t="shared" ref="D100:Q100" si="37">D55*D$60*$C$10</f>
        <v>20977891.362776648</v>
      </c>
      <c r="E100" s="21">
        <f t="shared" si="37"/>
        <v>22131183.462189339</v>
      </c>
      <c r="F100" s="21">
        <f t="shared" si="37"/>
        <v>23300873.07960315</v>
      </c>
      <c r="G100" s="21">
        <f t="shared" si="37"/>
        <v>24295655.83833826</v>
      </c>
      <c r="H100" s="21">
        <f t="shared" si="37"/>
        <v>25219382.68573514</v>
      </c>
      <c r="I100" s="21">
        <f t="shared" si="37"/>
        <v>26334413.909811858</v>
      </c>
      <c r="J100" s="21">
        <f t="shared" si="37"/>
        <v>27629817.831900988</v>
      </c>
      <c r="K100" s="21">
        <f t="shared" si="37"/>
        <v>28701122.341308024</v>
      </c>
      <c r="L100" s="21">
        <f t="shared" si="37"/>
        <v>29816153.565384749</v>
      </c>
      <c r="M100" s="21">
        <f t="shared" si="37"/>
        <v>31516029.598168369</v>
      </c>
      <c r="N100" s="21">
        <f t="shared" si="37"/>
        <v>33494663.436971165</v>
      </c>
      <c r="O100" s="21">
        <f t="shared" si="37"/>
        <v>35621593.149072573</v>
      </c>
      <c r="P100" s="21">
        <f t="shared" si="37"/>
        <v>37957326.122480676</v>
      </c>
      <c r="Q100" s="118">
        <f t="shared" si="37"/>
        <v>40425114.320775136</v>
      </c>
    </row>
    <row r="101" spans="2:17" s="18" customFormat="1" x14ac:dyDescent="0.3">
      <c r="B101" s="162" t="s">
        <v>172</v>
      </c>
      <c r="C101" s="156" t="s">
        <v>167</v>
      </c>
      <c r="D101" s="177">
        <f t="shared" ref="D101:L101" si="38">SUM(D65:D100)</f>
        <v>1289568000.0000002</v>
      </c>
      <c r="E101" s="177">
        <f t="shared" si="38"/>
        <v>1360464000.0000002</v>
      </c>
      <c r="F101" s="177">
        <f t="shared" si="38"/>
        <v>1432368000.0000005</v>
      </c>
      <c r="G101" s="177">
        <f t="shared" si="38"/>
        <v>1493520000.0000007</v>
      </c>
      <c r="H101" s="177">
        <f t="shared" si="38"/>
        <v>1550304000</v>
      </c>
      <c r="I101" s="177">
        <f t="shared" si="38"/>
        <v>1618848000.0000002</v>
      </c>
      <c r="J101" s="177">
        <f t="shared" si="38"/>
        <v>1698480000.0000002</v>
      </c>
      <c r="K101" s="177">
        <f t="shared" si="38"/>
        <v>1764336000.0000002</v>
      </c>
      <c r="L101" s="177">
        <f t="shared" si="38"/>
        <v>1832880000.0000002</v>
      </c>
      <c r="M101" s="177">
        <f t="shared" ref="M101:Q101" si="39">SUM(M65:M100)</f>
        <v>1937376000.0000005</v>
      </c>
      <c r="N101" s="177">
        <f t="shared" si="39"/>
        <v>2059007999.9999998</v>
      </c>
      <c r="O101" s="177">
        <f t="shared" si="39"/>
        <v>2189756150.4000001</v>
      </c>
      <c r="P101" s="177">
        <f t="shared" si="39"/>
        <v>2333340004.8000002</v>
      </c>
      <c r="Q101" s="178">
        <f t="shared" si="39"/>
        <v>2485041652.8000002</v>
      </c>
    </row>
    <row r="102" spans="2:17" x14ac:dyDescent="0.3">
      <c r="F102" s="44"/>
      <c r="G102" s="44"/>
      <c r="H102" s="44"/>
      <c r="I102" s="44"/>
      <c r="J102" s="44"/>
      <c r="K102" s="44"/>
      <c r="O102" s="11"/>
    </row>
    <row r="103" spans="2:17" x14ac:dyDescent="0.3">
      <c r="B103" s="14"/>
      <c r="C103" s="14"/>
      <c r="D103" s="14"/>
      <c r="E103" s="14"/>
      <c r="F103" s="49"/>
      <c r="G103" s="49"/>
      <c r="H103" s="49"/>
      <c r="I103" s="49"/>
      <c r="J103" s="49"/>
      <c r="K103" s="49"/>
      <c r="O103" s="11"/>
    </row>
    <row r="104" spans="2:17" ht="62.4" x14ac:dyDescent="0.3">
      <c r="B104" s="393" t="s">
        <v>557</v>
      </c>
      <c r="C104" s="17" t="s">
        <v>55</v>
      </c>
      <c r="D104" s="26"/>
      <c r="E104" s="26"/>
      <c r="F104" s="26"/>
      <c r="G104" s="26"/>
      <c r="H104" s="44"/>
      <c r="I104" s="44"/>
      <c r="J104" s="44"/>
      <c r="K104" s="44"/>
      <c r="O104" s="11"/>
    </row>
    <row r="105" spans="2:17" x14ac:dyDescent="0.3">
      <c r="B105" s="45" t="s">
        <v>56</v>
      </c>
      <c r="C105" s="46">
        <v>0.1</v>
      </c>
      <c r="D105" s="112"/>
      <c r="E105" s="112"/>
      <c r="F105" s="44"/>
      <c r="G105" s="44"/>
      <c r="H105" s="42"/>
      <c r="I105" s="42"/>
      <c r="J105" s="42"/>
      <c r="K105" s="42"/>
      <c r="O105" s="11"/>
    </row>
    <row r="106" spans="2:17" x14ac:dyDescent="0.3">
      <c r="B106" s="45" t="s">
        <v>57</v>
      </c>
      <c r="C106" s="46">
        <v>0</v>
      </c>
      <c r="D106" s="112"/>
      <c r="E106" s="112"/>
      <c r="F106" s="11"/>
      <c r="G106" s="44"/>
      <c r="H106" s="42"/>
      <c r="I106" s="42"/>
      <c r="J106" s="42"/>
      <c r="K106" s="42"/>
      <c r="O106" s="11"/>
    </row>
    <row r="107" spans="2:17" x14ac:dyDescent="0.3">
      <c r="B107" s="45" t="s">
        <v>58</v>
      </c>
      <c r="C107" s="46">
        <v>0.3</v>
      </c>
      <c r="D107" s="112"/>
      <c r="E107" s="112"/>
      <c r="F107" s="11"/>
      <c r="G107" s="44"/>
      <c r="H107" s="42"/>
      <c r="I107" s="42"/>
      <c r="J107" s="42"/>
      <c r="K107" s="42"/>
      <c r="O107" s="11"/>
    </row>
    <row r="108" spans="2:17" x14ac:dyDescent="0.3">
      <c r="B108" s="45" t="s">
        <v>59</v>
      </c>
      <c r="C108" s="46">
        <v>0.8</v>
      </c>
      <c r="D108" s="112"/>
      <c r="E108" s="112"/>
      <c r="F108" s="11"/>
      <c r="G108" s="44"/>
      <c r="H108" s="42"/>
      <c r="I108" s="42"/>
      <c r="J108" s="42"/>
      <c r="K108" s="42"/>
      <c r="O108" s="11"/>
    </row>
    <row r="109" spans="2:17" x14ac:dyDescent="0.3">
      <c r="B109" s="45" t="s">
        <v>60</v>
      </c>
      <c r="C109" s="46">
        <v>0.8</v>
      </c>
      <c r="D109" s="112"/>
      <c r="E109" s="112"/>
      <c r="F109" s="11"/>
      <c r="G109" s="44"/>
      <c r="H109" s="42"/>
      <c r="I109" s="42"/>
      <c r="J109" s="42"/>
      <c r="K109" s="42"/>
      <c r="O109" s="11"/>
    </row>
    <row r="110" spans="2:17" x14ac:dyDescent="0.3">
      <c r="B110" s="45" t="s">
        <v>61</v>
      </c>
      <c r="C110" s="46">
        <v>0.2</v>
      </c>
      <c r="D110" s="112"/>
      <c r="E110" s="112"/>
      <c r="F110" s="11"/>
      <c r="G110" s="44"/>
      <c r="H110" s="42"/>
      <c r="I110" s="42"/>
      <c r="J110" s="42"/>
      <c r="K110" s="42"/>
      <c r="O110" s="11"/>
    </row>
    <row r="111" spans="2:17" x14ac:dyDescent="0.3">
      <c r="B111" s="47" t="s">
        <v>62</v>
      </c>
      <c r="C111" s="48">
        <v>0.8</v>
      </c>
      <c r="D111" s="112"/>
      <c r="E111" s="112"/>
      <c r="F111" s="11"/>
      <c r="G111" s="44"/>
      <c r="H111" s="42"/>
      <c r="I111" s="42"/>
      <c r="J111" s="42"/>
      <c r="K111" s="42"/>
      <c r="O111" s="11"/>
    </row>
    <row r="112" spans="2:17" x14ac:dyDescent="0.3">
      <c r="B112" s="71"/>
      <c r="C112" s="72"/>
      <c r="D112" s="112"/>
      <c r="E112" s="112"/>
      <c r="F112" s="11"/>
      <c r="G112" s="44"/>
      <c r="H112" s="42"/>
      <c r="I112" s="42"/>
      <c r="J112" s="42"/>
      <c r="K112" s="42"/>
      <c r="O112" s="11"/>
    </row>
    <row r="113" spans="2:15" ht="16.2" thickBot="1" x14ac:dyDescent="0.35">
      <c r="B113" s="71"/>
      <c r="C113" s="72"/>
      <c r="D113" s="112"/>
      <c r="E113" s="112"/>
      <c r="F113" s="11"/>
      <c r="G113" s="44"/>
      <c r="H113" s="42"/>
      <c r="I113" s="42"/>
      <c r="J113" s="42"/>
      <c r="K113" s="42"/>
      <c r="O113" s="11"/>
    </row>
    <row r="114" spans="2:15" ht="33" customHeight="1" x14ac:dyDescent="0.3">
      <c r="B114" s="672" t="s">
        <v>954</v>
      </c>
      <c r="C114" s="673"/>
      <c r="D114" s="562"/>
      <c r="E114" s="562"/>
      <c r="O114" s="11"/>
    </row>
    <row r="115" spans="2:15" x14ac:dyDescent="0.3">
      <c r="B115" s="6" t="s">
        <v>3</v>
      </c>
      <c r="C115" s="7">
        <f>C106</f>
        <v>0</v>
      </c>
      <c r="D115" s="13"/>
      <c r="E115" s="12"/>
      <c r="O115" s="11"/>
    </row>
    <row r="116" spans="2:15" x14ac:dyDescent="0.3">
      <c r="B116" s="6" t="s">
        <v>4</v>
      </c>
      <c r="C116" s="7">
        <f>C107</f>
        <v>0.3</v>
      </c>
      <c r="D116" s="13"/>
      <c r="E116" s="12"/>
      <c r="O116" s="11"/>
    </row>
    <row r="117" spans="2:15" x14ac:dyDescent="0.3">
      <c r="B117" s="6" t="s">
        <v>1</v>
      </c>
      <c r="C117" s="7">
        <f>C111+C106</f>
        <v>0.8</v>
      </c>
      <c r="D117" s="13"/>
      <c r="E117" s="12"/>
      <c r="O117" s="11"/>
    </row>
    <row r="118" spans="2:15" x14ac:dyDescent="0.3">
      <c r="B118" s="6" t="s">
        <v>5</v>
      </c>
      <c r="C118" s="7">
        <f>C111+C106</f>
        <v>0.8</v>
      </c>
      <c r="D118" s="13"/>
      <c r="E118" s="12"/>
      <c r="O118" s="11"/>
    </row>
    <row r="119" spans="2:15" x14ac:dyDescent="0.3">
      <c r="B119" s="8" t="s">
        <v>49</v>
      </c>
      <c r="C119" s="7">
        <f>C107</f>
        <v>0.3</v>
      </c>
      <c r="D119" s="13"/>
      <c r="E119" s="12"/>
      <c r="O119" s="11"/>
    </row>
    <row r="120" spans="2:15" x14ac:dyDescent="0.3">
      <c r="B120" s="4" t="s">
        <v>6</v>
      </c>
      <c r="C120" s="5">
        <f>C110+C107</f>
        <v>0.5</v>
      </c>
      <c r="D120" s="13"/>
      <c r="E120" s="12"/>
      <c r="O120" s="11"/>
    </row>
    <row r="121" spans="2:15" x14ac:dyDescent="0.3">
      <c r="B121" s="6" t="s">
        <v>11</v>
      </c>
      <c r="C121" s="7">
        <f>C111+C106</f>
        <v>0.8</v>
      </c>
      <c r="D121" s="13"/>
      <c r="E121" s="12"/>
      <c r="O121" s="11"/>
    </row>
    <row r="122" spans="2:15" x14ac:dyDescent="0.3">
      <c r="B122" s="6" t="s">
        <v>7</v>
      </c>
      <c r="C122" s="7">
        <f>C111+C106</f>
        <v>0.8</v>
      </c>
      <c r="D122" s="13"/>
      <c r="E122" s="12"/>
      <c r="O122" s="11"/>
    </row>
    <row r="123" spans="2:15" s="13" customFormat="1" x14ac:dyDescent="0.3">
      <c r="B123" s="8" t="s">
        <v>8</v>
      </c>
      <c r="C123" s="7">
        <f>C106</f>
        <v>0</v>
      </c>
      <c r="E123" s="12"/>
      <c r="F123" s="2"/>
      <c r="G123" s="2"/>
      <c r="H123" s="2"/>
      <c r="I123" s="2"/>
      <c r="J123" s="2"/>
      <c r="K123" s="2"/>
    </row>
    <row r="124" spans="2:15" s="13" customFormat="1" x14ac:dyDescent="0.3">
      <c r="B124" s="6" t="s">
        <v>9</v>
      </c>
      <c r="C124" s="7">
        <f>C111+C106</f>
        <v>0.8</v>
      </c>
      <c r="E124" s="12"/>
      <c r="F124" s="2"/>
      <c r="G124" s="2"/>
      <c r="H124" s="2"/>
      <c r="I124" s="2"/>
      <c r="J124" s="2"/>
      <c r="K124" s="2"/>
    </row>
    <row r="125" spans="2:15" s="13" customFormat="1" ht="16.2" thickBot="1" x14ac:dyDescent="0.35">
      <c r="B125" s="9" t="s">
        <v>831</v>
      </c>
      <c r="C125" s="10">
        <f>C107</f>
        <v>0.3</v>
      </c>
      <c r="E125" s="12"/>
      <c r="F125" s="2"/>
      <c r="G125" s="2"/>
      <c r="H125" s="2"/>
      <c r="I125" s="2"/>
      <c r="J125" s="2"/>
      <c r="K125" s="2"/>
    </row>
    <row r="126" spans="2:15" x14ac:dyDescent="0.3">
      <c r="B126" s="13"/>
      <c r="C126" s="597"/>
      <c r="D126" s="14"/>
      <c r="E126" s="14"/>
      <c r="O126" s="11"/>
    </row>
    <row r="127" spans="2:15" ht="16.2" thickBot="1" x14ac:dyDescent="0.35">
      <c r="B127" s="13"/>
      <c r="C127" s="14"/>
      <c r="D127" s="14"/>
      <c r="E127" s="14"/>
      <c r="O127" s="11"/>
    </row>
    <row r="128" spans="2:15" ht="62.4" x14ac:dyDescent="0.3">
      <c r="B128" s="344" t="s">
        <v>560</v>
      </c>
      <c r="C128" s="50" t="s">
        <v>12</v>
      </c>
      <c r="D128" s="27"/>
      <c r="E128" s="27"/>
      <c r="O128" s="11"/>
    </row>
    <row r="129" spans="2:15" ht="16.2" thickBot="1" x14ac:dyDescent="0.35">
      <c r="B129" s="9"/>
      <c r="C129" s="51">
        <v>0.25</v>
      </c>
      <c r="D129" s="69"/>
      <c r="E129" s="69"/>
      <c r="O129" s="11"/>
    </row>
    <row r="130" spans="2:15" x14ac:dyDescent="0.3">
      <c r="B130" s="11"/>
      <c r="C130" s="52"/>
      <c r="D130" s="52"/>
      <c r="E130" s="52"/>
      <c r="O130" s="11"/>
    </row>
    <row r="131" spans="2:15" ht="16.2" thickBot="1" x14ac:dyDescent="0.35">
      <c r="B131" s="13"/>
      <c r="C131" s="14"/>
      <c r="D131" s="14"/>
      <c r="E131" s="14"/>
      <c r="O131" s="11"/>
    </row>
    <row r="132" spans="2:15" ht="18" x14ac:dyDescent="0.4">
      <c r="B132" s="53" t="s">
        <v>69</v>
      </c>
      <c r="C132" s="591" t="s">
        <v>0</v>
      </c>
      <c r="D132" s="603"/>
      <c r="E132" s="57"/>
      <c r="O132" s="11"/>
    </row>
    <row r="133" spans="2:15" x14ac:dyDescent="0.3">
      <c r="B133" s="8" t="s">
        <v>3</v>
      </c>
      <c r="C133" s="7">
        <f t="shared" ref="C133:C143" si="40">C115*$C$129</f>
        <v>0</v>
      </c>
      <c r="D133" s="13"/>
      <c r="E133" s="12"/>
      <c r="O133" s="11"/>
    </row>
    <row r="134" spans="2:15" x14ac:dyDescent="0.3">
      <c r="B134" s="8" t="s">
        <v>4</v>
      </c>
      <c r="C134" s="7">
        <f t="shared" si="40"/>
        <v>7.4999999999999997E-2</v>
      </c>
      <c r="D134" s="13"/>
      <c r="E134" s="12"/>
      <c r="O134" s="11"/>
    </row>
    <row r="135" spans="2:15" s="13" customFormat="1" x14ac:dyDescent="0.3">
      <c r="B135" s="8" t="s">
        <v>1</v>
      </c>
      <c r="C135" s="7">
        <f t="shared" si="40"/>
        <v>0.2</v>
      </c>
      <c r="E135" s="12"/>
      <c r="F135" s="2"/>
      <c r="G135" s="2"/>
      <c r="H135" s="2"/>
      <c r="I135" s="2"/>
      <c r="J135" s="2"/>
      <c r="K135" s="2"/>
    </row>
    <row r="136" spans="2:15" s="13" customFormat="1" x14ac:dyDescent="0.3">
      <c r="B136" s="8" t="s">
        <v>5</v>
      </c>
      <c r="C136" s="7">
        <f t="shared" si="40"/>
        <v>0.2</v>
      </c>
      <c r="E136" s="12"/>
      <c r="F136" s="2"/>
      <c r="G136" s="2"/>
      <c r="H136" s="2"/>
      <c r="I136" s="2"/>
      <c r="J136" s="2"/>
      <c r="K136" s="2"/>
    </row>
    <row r="137" spans="2:15" x14ac:dyDescent="0.3">
      <c r="B137" s="8" t="s">
        <v>49</v>
      </c>
      <c r="C137" s="7">
        <f t="shared" si="40"/>
        <v>7.4999999999999997E-2</v>
      </c>
      <c r="D137" s="13"/>
      <c r="E137" s="12"/>
      <c r="O137" s="11"/>
    </row>
    <row r="138" spans="2:15" x14ac:dyDescent="0.3">
      <c r="B138" s="4" t="s">
        <v>6</v>
      </c>
      <c r="C138" s="5">
        <f t="shared" si="40"/>
        <v>0.125</v>
      </c>
      <c r="D138" s="13"/>
      <c r="E138" s="12"/>
      <c r="O138" s="11"/>
    </row>
    <row r="139" spans="2:15" x14ac:dyDescent="0.3">
      <c r="B139" s="6" t="s">
        <v>11</v>
      </c>
      <c r="C139" s="7">
        <f t="shared" si="40"/>
        <v>0.2</v>
      </c>
      <c r="D139" s="13"/>
      <c r="E139" s="12"/>
      <c r="O139" s="11"/>
    </row>
    <row r="140" spans="2:15" x14ac:dyDescent="0.3">
      <c r="B140" s="6" t="s">
        <v>7</v>
      </c>
      <c r="C140" s="7">
        <f t="shared" si="40"/>
        <v>0.2</v>
      </c>
      <c r="D140" s="13"/>
      <c r="E140" s="12"/>
      <c r="O140" s="11"/>
    </row>
    <row r="141" spans="2:15" x14ac:dyDescent="0.3">
      <c r="B141" s="6" t="s">
        <v>8</v>
      </c>
      <c r="C141" s="7">
        <f t="shared" si="40"/>
        <v>0</v>
      </c>
      <c r="D141" s="13"/>
      <c r="E141" s="12"/>
      <c r="O141" s="11"/>
    </row>
    <row r="142" spans="2:15" x14ac:dyDescent="0.3">
      <c r="B142" s="6" t="s">
        <v>9</v>
      </c>
      <c r="C142" s="7">
        <f t="shared" si="40"/>
        <v>0.2</v>
      </c>
      <c r="D142" s="13"/>
      <c r="E142" s="12"/>
      <c r="F142" s="55"/>
      <c r="G142" s="55"/>
      <c r="H142" s="55"/>
      <c r="I142" s="55"/>
      <c r="O142" s="11"/>
    </row>
    <row r="143" spans="2:15" ht="16.2" thickBot="1" x14ac:dyDescent="0.35">
      <c r="B143" s="9" t="s">
        <v>831</v>
      </c>
      <c r="C143" s="10">
        <f t="shared" si="40"/>
        <v>7.4999999999999997E-2</v>
      </c>
      <c r="D143" s="13"/>
      <c r="E143" s="12"/>
      <c r="F143" s="55"/>
      <c r="G143" s="55"/>
      <c r="H143" s="55"/>
      <c r="I143" s="55"/>
      <c r="O143" s="11"/>
    </row>
    <row r="144" spans="2:15" x14ac:dyDescent="0.3">
      <c r="B144" s="11"/>
      <c r="C144" s="52"/>
      <c r="D144" s="52"/>
      <c r="E144" s="52"/>
      <c r="F144" s="55"/>
      <c r="G144" s="55"/>
      <c r="H144" s="55"/>
      <c r="I144" s="55"/>
      <c r="O144" s="11"/>
    </row>
    <row r="145" spans="2:17" ht="16.2" thickBot="1" x14ac:dyDescent="0.35">
      <c r="B145" s="56"/>
      <c r="C145" s="57"/>
      <c r="D145" s="57"/>
      <c r="E145" s="57"/>
      <c r="H145" s="58"/>
      <c r="I145" s="58"/>
      <c r="O145" s="11"/>
    </row>
    <row r="146" spans="2:17" ht="64.8" x14ac:dyDescent="0.3">
      <c r="B146" s="343" t="s">
        <v>559</v>
      </c>
      <c r="C146" s="50" t="s">
        <v>18</v>
      </c>
      <c r="D146" s="27"/>
      <c r="E146" s="27"/>
      <c r="O146" s="11"/>
    </row>
    <row r="147" spans="2:17" ht="16.2" thickBot="1" x14ac:dyDescent="0.35">
      <c r="B147" s="9"/>
      <c r="C147" s="51">
        <v>0.35</v>
      </c>
      <c r="D147" s="69"/>
      <c r="E147" s="69"/>
      <c r="O147" s="11"/>
    </row>
    <row r="148" spans="2:17" x14ac:dyDescent="0.3">
      <c r="B148" s="13"/>
      <c r="C148" s="14"/>
      <c r="D148" s="14"/>
      <c r="E148" s="14"/>
      <c r="O148" s="11"/>
    </row>
    <row r="149" spans="2:17" s="18" customFormat="1" x14ac:dyDescent="0.3">
      <c r="B149" s="59" t="s">
        <v>98</v>
      </c>
      <c r="C149" s="16" t="s">
        <v>86</v>
      </c>
      <c r="D149" s="16">
        <v>2005</v>
      </c>
      <c r="E149" s="16">
        <v>2006</v>
      </c>
      <c r="F149" s="16">
        <v>2007</v>
      </c>
      <c r="G149" s="16">
        <v>2008</v>
      </c>
      <c r="H149" s="16">
        <v>2009</v>
      </c>
      <c r="I149" s="16">
        <v>2010</v>
      </c>
      <c r="J149" s="16">
        <v>2011</v>
      </c>
      <c r="K149" s="16">
        <v>2012</v>
      </c>
      <c r="L149" s="16">
        <v>2013</v>
      </c>
      <c r="M149" s="16">
        <v>2014</v>
      </c>
      <c r="N149" s="16">
        <v>2015</v>
      </c>
      <c r="O149" s="16">
        <v>2016</v>
      </c>
      <c r="P149" s="16">
        <v>2017</v>
      </c>
      <c r="Q149" s="17">
        <v>2018</v>
      </c>
    </row>
    <row r="150" spans="2:17" s="18" customFormat="1" x14ac:dyDescent="0.3">
      <c r="B150" s="163" t="s">
        <v>92</v>
      </c>
      <c r="C150" s="37"/>
      <c r="D150" s="169"/>
      <c r="E150" s="169"/>
      <c r="F150" s="169"/>
      <c r="G150" s="169"/>
      <c r="H150" s="169"/>
      <c r="I150" s="169"/>
      <c r="J150" s="169"/>
      <c r="K150" s="169"/>
      <c r="L150" s="168"/>
      <c r="M150" s="168"/>
      <c r="N150" s="169"/>
      <c r="O150" s="35"/>
      <c r="Q150" s="419"/>
    </row>
    <row r="151" spans="2:17" s="18" customFormat="1" x14ac:dyDescent="0.3">
      <c r="B151" s="152" t="s">
        <v>132</v>
      </c>
      <c r="C151" s="20"/>
      <c r="D151" s="184">
        <f t="shared" ref="D151:D186" si="41">((D65-$C$147)*$C$138)/10^3</f>
        <v>-4.375E-5</v>
      </c>
      <c r="E151" s="184">
        <f t="shared" ref="E151:Q151" si="42">((E65-$C$147)*$C$138)/10^3</f>
        <v>-4.375E-5</v>
      </c>
      <c r="F151" s="184">
        <f t="shared" si="42"/>
        <v>-4.375E-5</v>
      </c>
      <c r="G151" s="184">
        <f t="shared" si="42"/>
        <v>-4.375E-5</v>
      </c>
      <c r="H151" s="184">
        <f t="shared" si="42"/>
        <v>-4.375E-5</v>
      </c>
      <c r="I151" s="184">
        <f t="shared" si="42"/>
        <v>-4.375E-5</v>
      </c>
      <c r="J151" s="184">
        <f t="shared" si="42"/>
        <v>-4.375E-5</v>
      </c>
      <c r="K151" s="184">
        <f t="shared" si="42"/>
        <v>-4.375E-5</v>
      </c>
      <c r="L151" s="184">
        <f t="shared" si="42"/>
        <v>-4.375E-5</v>
      </c>
      <c r="M151" s="184">
        <f t="shared" si="42"/>
        <v>-4.375E-5</v>
      </c>
      <c r="N151" s="184">
        <f t="shared" si="42"/>
        <v>-4.375E-5</v>
      </c>
      <c r="O151" s="184">
        <f t="shared" si="42"/>
        <v>-4.375E-5</v>
      </c>
      <c r="P151" s="184">
        <f t="shared" si="42"/>
        <v>-4.375E-5</v>
      </c>
      <c r="Q151" s="185">
        <f t="shared" si="42"/>
        <v>-4.375E-5</v>
      </c>
    </row>
    <row r="152" spans="2:17" s="18" customFormat="1" x14ac:dyDescent="0.3">
      <c r="B152" s="152" t="s">
        <v>133</v>
      </c>
      <c r="C152" s="20"/>
      <c r="D152" s="183">
        <f t="shared" si="41"/>
        <v>10487.608444155236</v>
      </c>
      <c r="E152" s="183">
        <f t="shared" ref="E152:F171" si="43">((E66-$C$147)*$C$138)/10^3</f>
        <v>11064.180979576808</v>
      </c>
      <c r="F152" s="183">
        <f t="shared" si="43"/>
        <v>11648.951228772148</v>
      </c>
      <c r="G152" s="184">
        <f t="shared" ref="G152:Q152" si="44">((G66-$C$147)*$C$138)/10^3</f>
        <v>12146.279197713982</v>
      </c>
      <c r="H152" s="184">
        <f t="shared" si="44"/>
        <v>12608.083740302825</v>
      </c>
      <c r="I152" s="184">
        <f t="shared" si="44"/>
        <v>13165.528276918945</v>
      </c>
      <c r="J152" s="184">
        <f t="shared" si="44"/>
        <v>13813.147665046496</v>
      </c>
      <c r="K152" s="184">
        <f t="shared" si="44"/>
        <v>14348.731631599241</v>
      </c>
      <c r="L152" s="184">
        <f t="shared" si="44"/>
        <v>14906.176168215357</v>
      </c>
      <c r="M152" s="184">
        <f t="shared" si="44"/>
        <v>12259.334679949105</v>
      </c>
      <c r="N152" s="184">
        <f t="shared" si="44"/>
        <v>11863.082064757391</v>
      </c>
      <c r="O152" s="184">
        <f t="shared" si="44"/>
        <v>12616.394360644865</v>
      </c>
      <c r="P152" s="184">
        <f t="shared" si="44"/>
        <v>13443.660235378313</v>
      </c>
      <c r="Q152" s="185">
        <f t="shared" si="44"/>
        <v>14317.697201830066</v>
      </c>
    </row>
    <row r="153" spans="2:17" s="18" customFormat="1" x14ac:dyDescent="0.3">
      <c r="B153" s="152" t="s">
        <v>134</v>
      </c>
      <c r="C153" s="20"/>
      <c r="D153" s="184">
        <f t="shared" si="41"/>
        <v>-4.375E-5</v>
      </c>
      <c r="E153" s="184">
        <f t="shared" si="43"/>
        <v>-4.375E-5</v>
      </c>
      <c r="F153" s="184">
        <f t="shared" si="43"/>
        <v>-4.375E-5</v>
      </c>
      <c r="G153" s="184">
        <f t="shared" ref="G153:Q153" si="45">((G67-$C$147)*$C$138)/10^3</f>
        <v>-4.375E-5</v>
      </c>
      <c r="H153" s="184">
        <f t="shared" si="45"/>
        <v>-4.375E-5</v>
      </c>
      <c r="I153" s="184">
        <f t="shared" si="45"/>
        <v>-4.375E-5</v>
      </c>
      <c r="J153" s="184">
        <f t="shared" si="45"/>
        <v>-4.375E-5</v>
      </c>
      <c r="K153" s="184">
        <f t="shared" si="45"/>
        <v>-4.375E-5</v>
      </c>
      <c r="L153" s="184">
        <f t="shared" si="45"/>
        <v>-4.375E-5</v>
      </c>
      <c r="M153" s="184">
        <f t="shared" si="45"/>
        <v>-4.375E-5</v>
      </c>
      <c r="N153" s="184">
        <f t="shared" si="45"/>
        <v>-4.375E-5</v>
      </c>
      <c r="O153" s="184">
        <f t="shared" si="45"/>
        <v>-4.375E-5</v>
      </c>
      <c r="P153" s="184">
        <f t="shared" si="45"/>
        <v>-4.375E-5</v>
      </c>
      <c r="Q153" s="185">
        <f t="shared" si="45"/>
        <v>-4.375E-5</v>
      </c>
    </row>
    <row r="154" spans="2:17" s="18" customFormat="1" x14ac:dyDescent="0.3">
      <c r="B154" s="152" t="s">
        <v>135</v>
      </c>
      <c r="C154" s="20"/>
      <c r="D154" s="184">
        <f t="shared" si="41"/>
        <v>-4.375E-5</v>
      </c>
      <c r="E154" s="184">
        <f t="shared" si="43"/>
        <v>-4.375E-5</v>
      </c>
      <c r="F154" s="184">
        <f t="shared" si="43"/>
        <v>-4.375E-5</v>
      </c>
      <c r="G154" s="184">
        <f t="shared" ref="G154:Q154" si="46">((G68-$C$147)*$C$138)/10^3</f>
        <v>-4.375E-5</v>
      </c>
      <c r="H154" s="184">
        <f t="shared" si="46"/>
        <v>-4.375E-5</v>
      </c>
      <c r="I154" s="184">
        <f t="shared" si="46"/>
        <v>-4.375E-5</v>
      </c>
      <c r="J154" s="184">
        <f t="shared" si="46"/>
        <v>-4.375E-5</v>
      </c>
      <c r="K154" s="184">
        <f t="shared" si="46"/>
        <v>-4.375E-5</v>
      </c>
      <c r="L154" s="184">
        <f t="shared" si="46"/>
        <v>-4.375E-5</v>
      </c>
      <c r="M154" s="184">
        <f t="shared" si="46"/>
        <v>-4.375E-5</v>
      </c>
      <c r="N154" s="184">
        <f t="shared" si="46"/>
        <v>-4.375E-5</v>
      </c>
      <c r="O154" s="184">
        <f t="shared" si="46"/>
        <v>-4.375E-5</v>
      </c>
      <c r="P154" s="184">
        <f t="shared" si="46"/>
        <v>-4.375E-5</v>
      </c>
      <c r="Q154" s="185">
        <f t="shared" si="46"/>
        <v>-4.375E-5</v>
      </c>
    </row>
    <row r="155" spans="2:17" s="18" customFormat="1" x14ac:dyDescent="0.3">
      <c r="B155" s="152" t="s">
        <v>136</v>
      </c>
      <c r="C155" s="20"/>
      <c r="D155" s="183">
        <f t="shared" si="41"/>
        <v>1470.9127876532586</v>
      </c>
      <c r="E155" s="183">
        <f t="shared" si="43"/>
        <v>1551.7785008961159</v>
      </c>
      <c r="F155" s="183">
        <f t="shared" si="43"/>
        <v>1633.7939636163605</v>
      </c>
      <c r="G155" s="184">
        <f t="shared" ref="G155:Q155" si="47">((G69-$C$147)*$C$138)/10^3</f>
        <v>1703.5454319111475</v>
      </c>
      <c r="H155" s="184">
        <f t="shared" si="47"/>
        <v>1768.3146524705926</v>
      </c>
      <c r="I155" s="184">
        <f t="shared" si="47"/>
        <v>1846.4976169328818</v>
      </c>
      <c r="J155" s="184">
        <f t="shared" si="47"/>
        <v>1937.327825646423</v>
      </c>
      <c r="K155" s="184">
        <f t="shared" si="47"/>
        <v>2012.4447915023477</v>
      </c>
      <c r="L155" s="184">
        <f t="shared" si="47"/>
        <v>2090.6277559646364</v>
      </c>
      <c r="M155" s="184">
        <f t="shared" si="47"/>
        <v>2209.8184517870477</v>
      </c>
      <c r="N155" s="184">
        <f t="shared" si="47"/>
        <v>2348.5548887250307</v>
      </c>
      <c r="O155" s="184">
        <f t="shared" si="47"/>
        <v>2497.6894299866026</v>
      </c>
      <c r="P155" s="184">
        <f t="shared" si="47"/>
        <v>2661.4646894683033</v>
      </c>
      <c r="Q155" s="185">
        <f t="shared" si="47"/>
        <v>2834.4993030662058</v>
      </c>
    </row>
    <row r="156" spans="2:17" s="18" customFormat="1" x14ac:dyDescent="0.3">
      <c r="B156" s="152" t="s">
        <v>137</v>
      </c>
      <c r="C156" s="20"/>
      <c r="D156" s="224">
        <f t="shared" si="41"/>
        <v>-4.375E-5</v>
      </c>
      <c r="E156" s="224">
        <f t="shared" si="43"/>
        <v>-4.375E-5</v>
      </c>
      <c r="F156" s="224">
        <f t="shared" si="43"/>
        <v>-4.375E-5</v>
      </c>
      <c r="G156" s="184">
        <f t="shared" ref="G156:Q156" si="48">((G70-$C$147)*$C$138)/10^3</f>
        <v>-4.375E-5</v>
      </c>
      <c r="H156" s="184">
        <f t="shared" si="48"/>
        <v>-4.375E-5</v>
      </c>
      <c r="I156" s="184">
        <f t="shared" si="48"/>
        <v>-4.375E-5</v>
      </c>
      <c r="J156" s="184">
        <f t="shared" si="48"/>
        <v>-4.375E-5</v>
      </c>
      <c r="K156" s="184">
        <f t="shared" si="48"/>
        <v>-4.375E-5</v>
      </c>
      <c r="L156" s="184">
        <f t="shared" si="48"/>
        <v>-4.375E-5</v>
      </c>
      <c r="M156" s="184">
        <f t="shared" si="48"/>
        <v>-4.375E-5</v>
      </c>
      <c r="N156" s="184">
        <f t="shared" si="48"/>
        <v>-4.375E-5</v>
      </c>
      <c r="O156" s="184">
        <f t="shared" si="48"/>
        <v>-4.375E-5</v>
      </c>
      <c r="P156" s="184">
        <f t="shared" si="48"/>
        <v>-4.375E-5</v>
      </c>
      <c r="Q156" s="185">
        <f t="shared" si="48"/>
        <v>-4.375E-5</v>
      </c>
    </row>
    <row r="157" spans="2:17" s="18" customFormat="1" x14ac:dyDescent="0.3">
      <c r="B157" s="152" t="s">
        <v>138</v>
      </c>
      <c r="C157" s="20"/>
      <c r="D157" s="183">
        <f t="shared" si="41"/>
        <v>133.71930455938713</v>
      </c>
      <c r="E157" s="183">
        <f t="shared" si="43"/>
        <v>141.07073303601052</v>
      </c>
      <c r="F157" s="183">
        <f t="shared" si="43"/>
        <v>148.5266841923964</v>
      </c>
      <c r="G157" s="184">
        <f t="shared" ref="G157:Q157" si="49">((G71-$C$147)*$C$138)/10^3</f>
        <v>154.86772676464977</v>
      </c>
      <c r="H157" s="184">
        <f t="shared" si="49"/>
        <v>160.75583772459933</v>
      </c>
      <c r="I157" s="184">
        <f t="shared" si="49"/>
        <v>167.86337994844376</v>
      </c>
      <c r="J157" s="184">
        <f t="shared" si="49"/>
        <v>176.12067164967479</v>
      </c>
      <c r="K157" s="184">
        <f t="shared" si="49"/>
        <v>182.94948672748612</v>
      </c>
      <c r="L157" s="184">
        <f t="shared" si="49"/>
        <v>190.05702895133061</v>
      </c>
      <c r="M157" s="184">
        <f t="shared" si="49"/>
        <v>200.89254675336792</v>
      </c>
      <c r="N157" s="184">
        <f t="shared" si="49"/>
        <v>213.50495011136644</v>
      </c>
      <c r="O157" s="184">
        <f t="shared" si="49"/>
        <v>227.06263568060027</v>
      </c>
      <c r="P157" s="184">
        <f t="shared" si="49"/>
        <v>241.95129563348212</v>
      </c>
      <c r="Q157" s="185">
        <f t="shared" si="49"/>
        <v>257.6817150514733</v>
      </c>
    </row>
    <row r="158" spans="2:17" s="18" customFormat="1" x14ac:dyDescent="0.3">
      <c r="B158" s="152" t="s">
        <v>139</v>
      </c>
      <c r="C158" s="20"/>
      <c r="D158" s="224">
        <f t="shared" si="41"/>
        <v>-4.375E-5</v>
      </c>
      <c r="E158" s="224">
        <f t="shared" si="43"/>
        <v>-4.375E-5</v>
      </c>
      <c r="F158" s="224">
        <f t="shared" si="43"/>
        <v>-4.375E-5</v>
      </c>
      <c r="G158" s="184">
        <f t="shared" ref="G158:Q158" si="50">((G72-$C$147)*$C$138)/10^3</f>
        <v>-4.375E-5</v>
      </c>
      <c r="H158" s="184">
        <f t="shared" si="50"/>
        <v>-4.375E-5</v>
      </c>
      <c r="I158" s="184">
        <f t="shared" si="50"/>
        <v>-4.375E-5</v>
      </c>
      <c r="J158" s="184">
        <f t="shared" si="50"/>
        <v>-4.375E-5</v>
      </c>
      <c r="K158" s="184">
        <f t="shared" si="50"/>
        <v>-4.375E-5</v>
      </c>
      <c r="L158" s="184">
        <f t="shared" si="50"/>
        <v>-4.375E-5</v>
      </c>
      <c r="M158" s="184">
        <f t="shared" si="50"/>
        <v>-4.375E-5</v>
      </c>
      <c r="N158" s="184">
        <f t="shared" si="50"/>
        <v>-4.375E-5</v>
      </c>
      <c r="O158" s="184">
        <f t="shared" si="50"/>
        <v>-4.375E-5</v>
      </c>
      <c r="P158" s="184">
        <f t="shared" si="50"/>
        <v>-4.375E-5</v>
      </c>
      <c r="Q158" s="185">
        <f t="shared" si="50"/>
        <v>-4.375E-5</v>
      </c>
    </row>
    <row r="159" spans="2:17" s="18" customFormat="1" x14ac:dyDescent="0.3">
      <c r="B159" s="152" t="s">
        <v>140</v>
      </c>
      <c r="C159" s="20"/>
      <c r="D159" s="224">
        <f t="shared" si="41"/>
        <v>-4.375E-5</v>
      </c>
      <c r="E159" s="224">
        <f t="shared" si="43"/>
        <v>-4.375E-5</v>
      </c>
      <c r="F159" s="224">
        <f t="shared" si="43"/>
        <v>-4.375E-5</v>
      </c>
      <c r="G159" s="184">
        <f t="shared" ref="G159:Q159" si="51">((G73-$C$147)*$C$138)/10^3</f>
        <v>-4.375E-5</v>
      </c>
      <c r="H159" s="184">
        <f t="shared" si="51"/>
        <v>-4.375E-5</v>
      </c>
      <c r="I159" s="184">
        <f t="shared" si="51"/>
        <v>-4.375E-5</v>
      </c>
      <c r="J159" s="184">
        <f t="shared" si="51"/>
        <v>-4.375E-5</v>
      </c>
      <c r="K159" s="184">
        <f t="shared" si="51"/>
        <v>-4.375E-5</v>
      </c>
      <c r="L159" s="184">
        <f t="shared" si="51"/>
        <v>-4.375E-5</v>
      </c>
      <c r="M159" s="184">
        <f t="shared" si="51"/>
        <v>-4.375E-5</v>
      </c>
      <c r="N159" s="184">
        <f t="shared" si="51"/>
        <v>-4.375E-5</v>
      </c>
      <c r="O159" s="184">
        <f t="shared" si="51"/>
        <v>-4.375E-5</v>
      </c>
      <c r="P159" s="184">
        <f t="shared" si="51"/>
        <v>-4.375E-5</v>
      </c>
      <c r="Q159" s="185">
        <f t="shared" si="51"/>
        <v>-4.375E-5</v>
      </c>
    </row>
    <row r="160" spans="2:17" s="18" customFormat="1" x14ac:dyDescent="0.3">
      <c r="B160" s="152" t="s">
        <v>141</v>
      </c>
      <c r="C160" s="20"/>
      <c r="D160" s="183">
        <f t="shared" si="41"/>
        <v>5348.7738886254856</v>
      </c>
      <c r="E160" s="183">
        <f t="shared" si="43"/>
        <v>5642.8310276904231</v>
      </c>
      <c r="F160" s="183">
        <f t="shared" si="43"/>
        <v>5941.0690739458569</v>
      </c>
      <c r="G160" s="184">
        <f t="shared" ref="G160:Q160" si="52">((G74-$C$147)*$C$138)/10^3</f>
        <v>6194.710776835992</v>
      </c>
      <c r="H160" s="184">
        <f t="shared" si="52"/>
        <v>6430.2352152339736</v>
      </c>
      <c r="I160" s="184">
        <f t="shared" si="52"/>
        <v>6714.5369041877511</v>
      </c>
      <c r="J160" s="184">
        <f t="shared" si="52"/>
        <v>7044.8285722369938</v>
      </c>
      <c r="K160" s="184">
        <f t="shared" si="52"/>
        <v>7317.9811753494459</v>
      </c>
      <c r="L160" s="184">
        <f t="shared" si="52"/>
        <v>7602.2828643032235</v>
      </c>
      <c r="M160" s="184">
        <f t="shared" si="52"/>
        <v>8035.7035763847189</v>
      </c>
      <c r="N160" s="184">
        <f t="shared" si="52"/>
        <v>8540.1997107046554</v>
      </c>
      <c r="O160" s="184">
        <f t="shared" si="52"/>
        <v>9082.5071334740114</v>
      </c>
      <c r="P160" s="184">
        <f t="shared" si="52"/>
        <v>9678.0535315892848</v>
      </c>
      <c r="Q160" s="185">
        <f t="shared" si="52"/>
        <v>10307.270308308935</v>
      </c>
    </row>
    <row r="161" spans="2:17" s="18" customFormat="1" x14ac:dyDescent="0.3">
      <c r="B161" s="152" t="s">
        <v>142</v>
      </c>
      <c r="C161" s="20"/>
      <c r="D161" s="183">
        <f t="shared" si="41"/>
        <v>401.15800117816144</v>
      </c>
      <c r="E161" s="183">
        <f t="shared" si="43"/>
        <v>423.21228660803166</v>
      </c>
      <c r="F161" s="183">
        <f t="shared" si="43"/>
        <v>445.58014007718918</v>
      </c>
      <c r="G161" s="184">
        <f t="shared" ref="G161:Q161" si="53">((G75-$C$147)*$C$138)/10^3</f>
        <v>464.60326779394933</v>
      </c>
      <c r="H161" s="184">
        <f t="shared" si="53"/>
        <v>482.26760067379803</v>
      </c>
      <c r="I161" s="184">
        <f t="shared" si="53"/>
        <v>503.59022734533136</v>
      </c>
      <c r="J161" s="184">
        <f t="shared" si="53"/>
        <v>528.36210244902441</v>
      </c>
      <c r="K161" s="184">
        <f t="shared" si="53"/>
        <v>548.84854768245839</v>
      </c>
      <c r="L161" s="184">
        <f t="shared" si="53"/>
        <v>570.17117435399189</v>
      </c>
      <c r="M161" s="184">
        <f t="shared" si="53"/>
        <v>602.67772776010383</v>
      </c>
      <c r="N161" s="184">
        <f t="shared" si="53"/>
        <v>640.51493783409944</v>
      </c>
      <c r="O161" s="184">
        <f t="shared" si="53"/>
        <v>681.18799454180078</v>
      </c>
      <c r="P161" s="184">
        <f t="shared" si="53"/>
        <v>725.85397440044642</v>
      </c>
      <c r="Q161" s="185">
        <f t="shared" si="53"/>
        <v>773.04523265441992</v>
      </c>
    </row>
    <row r="162" spans="2:17" s="18" customFormat="1" x14ac:dyDescent="0.3">
      <c r="B162" s="152" t="s">
        <v>143</v>
      </c>
      <c r="C162" s="20"/>
      <c r="D162" s="183">
        <f t="shared" si="41"/>
        <v>19358.550010999978</v>
      </c>
      <c r="E162" s="183">
        <f t="shared" si="43"/>
        <v>20422.816311560749</v>
      </c>
      <c r="F162" s="183">
        <f t="shared" si="43"/>
        <v>21502.214360470731</v>
      </c>
      <c r="G162" s="184">
        <f t="shared" ref="G162:Q162" si="54">((G76-$C$147)*$C$138)/10^3</f>
        <v>22420.207093655856</v>
      </c>
      <c r="H162" s="184">
        <f t="shared" si="54"/>
        <v>23272.628917327747</v>
      </c>
      <c r="I162" s="184">
        <f t="shared" si="54"/>
        <v>24301.587805073708</v>
      </c>
      <c r="J162" s="184">
        <f t="shared" si="54"/>
        <v>25496.995924660921</v>
      </c>
      <c r="K162" s="184">
        <f t="shared" si="54"/>
        <v>26485.603483475672</v>
      </c>
      <c r="L162" s="184">
        <f t="shared" si="54"/>
        <v>27514.562371221633</v>
      </c>
      <c r="M162" s="184">
        <f t="shared" si="54"/>
        <v>29083.220283422583</v>
      </c>
      <c r="N162" s="184">
        <f t="shared" si="54"/>
        <v>30909.117917560019</v>
      </c>
      <c r="O162" s="184">
        <f t="shared" si="54"/>
        <v>32871.864057418003</v>
      </c>
      <c r="P162" s="184">
        <f t="shared" si="54"/>
        <v>35027.295358796699</v>
      </c>
      <c r="Q162" s="185">
        <f t="shared" si="54"/>
        <v>37304.588177939288</v>
      </c>
    </row>
    <row r="163" spans="2:17" s="18" customFormat="1" x14ac:dyDescent="0.3">
      <c r="B163" s="152" t="s">
        <v>144</v>
      </c>
      <c r="C163" s="20"/>
      <c r="D163" s="183">
        <f t="shared" si="41"/>
        <v>3940.7091509276388</v>
      </c>
      <c r="E163" s="183">
        <f t="shared" si="43"/>
        <v>4157.3557481337302</v>
      </c>
      <c r="F163" s="183">
        <f t="shared" si="43"/>
        <v>4377.0826287124219</v>
      </c>
      <c r="G163" s="184">
        <f t="shared" ref="G163:Q163" si="55">((G77-$C$147)*$C$138)/10^3</f>
        <v>4563.9531533167292</v>
      </c>
      <c r="H163" s="184">
        <f t="shared" si="55"/>
        <v>4737.4757833064432</v>
      </c>
      <c r="I163" s="184">
        <f t="shared" si="55"/>
        <v>4946.9350526431381</v>
      </c>
      <c r="J163" s="184">
        <f t="shared" si="55"/>
        <v>5190.277439078417</v>
      </c>
      <c r="K163" s="184">
        <f t="shared" si="55"/>
        <v>5391.5226194215165</v>
      </c>
      <c r="L163" s="184">
        <f t="shared" si="55"/>
        <v>5600.9818887582123</v>
      </c>
      <c r="M163" s="184">
        <f t="shared" si="55"/>
        <v>5920.3045983842539</v>
      </c>
      <c r="N163" s="184">
        <f t="shared" si="55"/>
        <v>6291.9921253444681</v>
      </c>
      <c r="O163" s="184">
        <f t="shared" si="55"/>
        <v>6691.5371190697897</v>
      </c>
      <c r="P163" s="184">
        <f t="shared" si="55"/>
        <v>7130.3059278812179</v>
      </c>
      <c r="Q163" s="185">
        <f t="shared" si="55"/>
        <v>7593.8813881294163</v>
      </c>
    </row>
    <row r="164" spans="2:17" s="18" customFormat="1" x14ac:dyDescent="0.3">
      <c r="B164" s="152" t="s">
        <v>145</v>
      </c>
      <c r="C164" s="20"/>
      <c r="D164" s="183">
        <f t="shared" si="41"/>
        <v>809.00201352179226</v>
      </c>
      <c r="E164" s="183">
        <f t="shared" si="43"/>
        <v>853.47815580536383</v>
      </c>
      <c r="F164" s="183">
        <f t="shared" si="43"/>
        <v>898.58666030149845</v>
      </c>
      <c r="G164" s="184">
        <f t="shared" ref="G164:Q164" si="56">((G78-$C$147)*$C$138)/10^3</f>
        <v>936.94996786363117</v>
      </c>
      <c r="H164" s="184">
        <f t="shared" si="56"/>
        <v>972.57303917132595</v>
      </c>
      <c r="I164" s="184">
        <f t="shared" si="56"/>
        <v>1015.573669625585</v>
      </c>
      <c r="J164" s="184">
        <f t="shared" si="56"/>
        <v>1065.530284418033</v>
      </c>
      <c r="K164" s="184">
        <f t="shared" si="56"/>
        <v>1106.8446156387913</v>
      </c>
      <c r="L164" s="184">
        <f t="shared" si="56"/>
        <v>1149.84524609305</v>
      </c>
      <c r="M164" s="184">
        <f t="shared" si="56"/>
        <v>1215.4001287953763</v>
      </c>
      <c r="N164" s="184">
        <f t="shared" si="56"/>
        <v>1291.705169111267</v>
      </c>
      <c r="O164" s="184">
        <f t="shared" si="56"/>
        <v>1373.7291668051316</v>
      </c>
      <c r="P164" s="184">
        <f t="shared" si="56"/>
        <v>1463.8055595200667</v>
      </c>
      <c r="Q164" s="185">
        <f t="shared" si="56"/>
        <v>1558.9745969989135</v>
      </c>
    </row>
    <row r="165" spans="2:17" s="18" customFormat="1" x14ac:dyDescent="0.3">
      <c r="B165" s="152" t="s">
        <v>146</v>
      </c>
      <c r="C165" s="20"/>
      <c r="D165" s="183">
        <f t="shared" si="41"/>
        <v>40.115760742816143</v>
      </c>
      <c r="E165" s="183">
        <f t="shared" si="43"/>
        <v>42.321189285803172</v>
      </c>
      <c r="F165" s="183">
        <f t="shared" si="43"/>
        <v>44.557974632718931</v>
      </c>
      <c r="G165" s="184">
        <f t="shared" ref="G165:Q165" si="57">((G79-$C$147)*$C$138)/10^3</f>
        <v>46.46028740439494</v>
      </c>
      <c r="H165" s="184">
        <f t="shared" si="57"/>
        <v>48.226720692379807</v>
      </c>
      <c r="I165" s="184">
        <f t="shared" si="57"/>
        <v>50.358983359533141</v>
      </c>
      <c r="J165" s="184">
        <f t="shared" si="57"/>
        <v>52.836170869902453</v>
      </c>
      <c r="K165" s="184">
        <f t="shared" si="57"/>
        <v>54.884815393245866</v>
      </c>
      <c r="L165" s="184">
        <f t="shared" si="57"/>
        <v>57.017078060399179</v>
      </c>
      <c r="M165" s="184">
        <f t="shared" si="57"/>
        <v>60.267733401010396</v>
      </c>
      <c r="N165" s="184">
        <f t="shared" si="57"/>
        <v>64.051454408409938</v>
      </c>
      <c r="O165" s="184">
        <f t="shared" si="57"/>
        <v>68.118760079180092</v>
      </c>
      <c r="P165" s="184">
        <f t="shared" si="57"/>
        <v>72.585358065044645</v>
      </c>
      <c r="Q165" s="185">
        <f t="shared" si="57"/>
        <v>77.304483890442</v>
      </c>
    </row>
    <row r="166" spans="2:17" s="18" customFormat="1" x14ac:dyDescent="0.3">
      <c r="B166" s="152" t="s">
        <v>147</v>
      </c>
      <c r="C166" s="20"/>
      <c r="D166" s="224">
        <f t="shared" si="41"/>
        <v>-4.375E-5</v>
      </c>
      <c r="E166" s="224">
        <f t="shared" si="43"/>
        <v>-4.375E-5</v>
      </c>
      <c r="F166" s="224">
        <f t="shared" si="43"/>
        <v>-4.375E-5</v>
      </c>
      <c r="G166" s="184">
        <f t="shared" ref="G166:Q166" si="58">((G80-$C$147)*$C$138)/10^3</f>
        <v>-4.375E-5</v>
      </c>
      <c r="H166" s="184">
        <f t="shared" si="58"/>
        <v>-4.375E-5</v>
      </c>
      <c r="I166" s="184">
        <f t="shared" si="58"/>
        <v>-4.375E-5</v>
      </c>
      <c r="J166" s="184">
        <f t="shared" si="58"/>
        <v>-4.375E-5</v>
      </c>
      <c r="K166" s="184">
        <f t="shared" si="58"/>
        <v>-4.375E-5</v>
      </c>
      <c r="L166" s="184">
        <f t="shared" si="58"/>
        <v>-4.375E-5</v>
      </c>
      <c r="M166" s="184">
        <f t="shared" si="58"/>
        <v>-4.375E-5</v>
      </c>
      <c r="N166" s="184">
        <f t="shared" si="58"/>
        <v>-4.375E-5</v>
      </c>
      <c r="O166" s="184">
        <f t="shared" si="58"/>
        <v>-4.375E-5</v>
      </c>
      <c r="P166" s="184">
        <f t="shared" si="58"/>
        <v>-4.375E-5</v>
      </c>
      <c r="Q166" s="185">
        <f t="shared" si="58"/>
        <v>-4.375E-5</v>
      </c>
    </row>
    <row r="167" spans="2:17" s="18" customFormat="1" x14ac:dyDescent="0.3">
      <c r="B167" s="152" t="s">
        <v>148</v>
      </c>
      <c r="C167" s="20"/>
      <c r="D167" s="183">
        <f t="shared" si="41"/>
        <v>6429.2262229653334</v>
      </c>
      <c r="E167" s="183">
        <f t="shared" si="43"/>
        <v>6782.6829041213878</v>
      </c>
      <c r="F167" s="183">
        <f t="shared" si="43"/>
        <v>7141.1650357204171</v>
      </c>
      <c r="G167" s="184">
        <f t="shared" ref="G167:Q167" si="59">((G81-$C$147)*$C$138)/10^3</f>
        <v>7446.0423625943604</v>
      </c>
      <c r="H167" s="184">
        <f t="shared" si="59"/>
        <v>7729.1427375487356</v>
      </c>
      <c r="I167" s="184">
        <f t="shared" si="59"/>
        <v>8070.8733676711781</v>
      </c>
      <c r="J167" s="184">
        <f t="shared" si="59"/>
        <v>8467.8839526663687</v>
      </c>
      <c r="K167" s="184">
        <f t="shared" si="59"/>
        <v>8796.2133816075348</v>
      </c>
      <c r="L167" s="184">
        <f t="shared" si="59"/>
        <v>9137.9440117299764</v>
      </c>
      <c r="M167" s="184">
        <f t="shared" si="59"/>
        <v>9658.9157076519332</v>
      </c>
      <c r="N167" s="184">
        <f t="shared" si="59"/>
        <v>10265.320061104498</v>
      </c>
      <c r="O167" s="184">
        <f t="shared" si="59"/>
        <v>10917.173583273261</v>
      </c>
      <c r="P167" s="184">
        <f t="shared" si="59"/>
        <v>11633.02035380782</v>
      </c>
      <c r="Q167" s="185">
        <f t="shared" si="59"/>
        <v>12389.338919424839</v>
      </c>
    </row>
    <row r="168" spans="2:17" s="18" customFormat="1" x14ac:dyDescent="0.3">
      <c r="B168" s="152" t="s">
        <v>149</v>
      </c>
      <c r="C168" s="20"/>
      <c r="D168" s="183">
        <f t="shared" si="41"/>
        <v>2133.4921585262714</v>
      </c>
      <c r="E168" s="183">
        <f t="shared" si="43"/>
        <v>2250.7841998707981</v>
      </c>
      <c r="F168" s="183">
        <f t="shared" si="43"/>
        <v>2369.7439005709348</v>
      </c>
      <c r="G168" s="184">
        <f t="shared" ref="G168:Q168" si="60">((G82-$C$147)*$C$138)/10^3</f>
        <v>2470.9152348112375</v>
      </c>
      <c r="H168" s="184">
        <f t="shared" si="60"/>
        <v>2564.8600451772322</v>
      </c>
      <c r="I168" s="184">
        <f t="shared" si="60"/>
        <v>2678.2608813586712</v>
      </c>
      <c r="J168" s="184">
        <f t="shared" si="60"/>
        <v>2810.0059704518112</v>
      </c>
      <c r="K168" s="184">
        <f t="shared" si="60"/>
        <v>2918.9597150182917</v>
      </c>
      <c r="L168" s="184">
        <f t="shared" si="60"/>
        <v>3032.3605511997293</v>
      </c>
      <c r="M168" s="184">
        <f t="shared" si="60"/>
        <v>3205.2412377312357</v>
      </c>
      <c r="N168" s="184">
        <f t="shared" si="60"/>
        <v>3406.4721333081015</v>
      </c>
      <c r="O168" s="184">
        <f t="shared" si="60"/>
        <v>3622.7850065652274</v>
      </c>
      <c r="P168" s="184">
        <f t="shared" si="60"/>
        <v>3860.3335761134563</v>
      </c>
      <c r="Q168" s="185">
        <f t="shared" si="60"/>
        <v>4111.3124179275064</v>
      </c>
    </row>
    <row r="169" spans="2:17" s="18" customFormat="1" x14ac:dyDescent="0.3">
      <c r="B169" s="152" t="s">
        <v>150</v>
      </c>
      <c r="C169" s="20"/>
      <c r="D169" s="224">
        <f t="shared" si="41"/>
        <v>-4.375E-5</v>
      </c>
      <c r="E169" s="224">
        <f t="shared" si="43"/>
        <v>-4.375E-5</v>
      </c>
      <c r="F169" s="224">
        <f t="shared" si="43"/>
        <v>-4.375E-5</v>
      </c>
      <c r="G169" s="184">
        <f t="shared" ref="G169:Q169" si="61">((G83-$C$147)*$C$138)/10^3</f>
        <v>-4.375E-5</v>
      </c>
      <c r="H169" s="184">
        <f t="shared" si="61"/>
        <v>-4.375E-5</v>
      </c>
      <c r="I169" s="184">
        <f t="shared" si="61"/>
        <v>-4.375E-5</v>
      </c>
      <c r="J169" s="184">
        <f t="shared" si="61"/>
        <v>-4.375E-5</v>
      </c>
      <c r="K169" s="184">
        <f t="shared" si="61"/>
        <v>-4.375E-5</v>
      </c>
      <c r="L169" s="184">
        <f t="shared" si="61"/>
        <v>-4.375E-5</v>
      </c>
      <c r="M169" s="184">
        <f t="shared" si="61"/>
        <v>-4.375E-5</v>
      </c>
      <c r="N169" s="184">
        <f t="shared" si="61"/>
        <v>-4.375E-5</v>
      </c>
      <c r="O169" s="184">
        <f t="shared" si="61"/>
        <v>-4.375E-5</v>
      </c>
      <c r="P169" s="184">
        <f t="shared" si="61"/>
        <v>-4.375E-5</v>
      </c>
      <c r="Q169" s="185">
        <f t="shared" si="61"/>
        <v>-4.375E-5</v>
      </c>
    </row>
    <row r="170" spans="2:17" s="18" customFormat="1" x14ac:dyDescent="0.3">
      <c r="B170" s="152" t="s">
        <v>151</v>
      </c>
      <c r="C170" s="20"/>
      <c r="D170" s="183">
        <f t="shared" si="41"/>
        <v>6702.6822902580288</v>
      </c>
      <c r="E170" s="183">
        <f t="shared" si="43"/>
        <v>7071.1726426487776</v>
      </c>
      <c r="F170" s="183">
        <f t="shared" si="43"/>
        <v>7444.9021943626203</v>
      </c>
      <c r="G170" s="184">
        <f t="shared" ref="G170:Q170" si="62">((G84-$C$147)*$C$138)/10^3</f>
        <v>7762.7469532968189</v>
      </c>
      <c r="H170" s="184">
        <f t="shared" si="62"/>
        <v>8057.8885151642899</v>
      </c>
      <c r="I170" s="184">
        <f t="shared" si="62"/>
        <v>8414.1540691344944</v>
      </c>
      <c r="J170" s="184">
        <f t="shared" si="62"/>
        <v>8828.0508156587002</v>
      </c>
      <c r="K170" s="184">
        <f t="shared" si="62"/>
        <v>9170.3451714339953</v>
      </c>
      <c r="L170" s="184">
        <f t="shared" si="62"/>
        <v>9526.6107254041963</v>
      </c>
      <c r="M170" s="184">
        <f t="shared" si="62"/>
        <v>10069.741055231321</v>
      </c>
      <c r="N170" s="184">
        <f t="shared" si="62"/>
        <v>10701.937773550992</v>
      </c>
      <c r="O170" s="184">
        <f t="shared" si="62"/>
        <v>11381.516762708839</v>
      </c>
      <c r="P170" s="184">
        <f t="shared" si="62"/>
        <v>12127.81084284704</v>
      </c>
      <c r="Q170" s="185">
        <f t="shared" si="62"/>
        <v>12916.298116173848</v>
      </c>
    </row>
    <row r="171" spans="2:17" s="18" customFormat="1" x14ac:dyDescent="0.3">
      <c r="B171" s="152" t="s">
        <v>152</v>
      </c>
      <c r="C171" s="20"/>
      <c r="D171" s="183">
        <f t="shared" si="41"/>
        <v>35558.649058682226</v>
      </c>
      <c r="E171" s="183">
        <f t="shared" si="43"/>
        <v>37513.540919185929</v>
      </c>
      <c r="F171" s="183">
        <f t="shared" si="43"/>
        <v>39496.227450692051</v>
      </c>
      <c r="G171" s="184">
        <f t="shared" ref="G171:Q171" si="63">((G85-$C$147)*$C$138)/10^3</f>
        <v>41182.437491505676</v>
      </c>
      <c r="H171" s="184">
        <f t="shared" si="63"/>
        <v>42748.203957975456</v>
      </c>
      <c r="I171" s="184">
        <f t="shared" si="63"/>
        <v>44638.241586140168</v>
      </c>
      <c r="J171" s="184">
        <f t="shared" si="63"/>
        <v>46834.020595331531</v>
      </c>
      <c r="K171" s="184">
        <f t="shared" si="63"/>
        <v>48649.939100823118</v>
      </c>
      <c r="L171" s="184">
        <f t="shared" si="63"/>
        <v>50539.976728987836</v>
      </c>
      <c r="M171" s="184">
        <f t="shared" si="63"/>
        <v>53421.357622905605</v>
      </c>
      <c r="N171" s="184">
        <f t="shared" si="63"/>
        <v>56775.247923864561</v>
      </c>
      <c r="O171" s="184">
        <f t="shared" si="63"/>
        <v>60380.507670435225</v>
      </c>
      <c r="P171" s="184">
        <f t="shared" si="63"/>
        <v>64339.700125105555</v>
      </c>
      <c r="Q171" s="185">
        <f t="shared" si="63"/>
        <v>68522.733256737789</v>
      </c>
    </row>
    <row r="172" spans="2:17" s="18" customFormat="1" x14ac:dyDescent="0.3">
      <c r="B172" s="152" t="s">
        <v>153</v>
      </c>
      <c r="C172" s="20"/>
      <c r="D172" s="224">
        <f t="shared" si="41"/>
        <v>-4.375E-5</v>
      </c>
      <c r="E172" s="224">
        <f t="shared" ref="E172:F186" si="64">((E86-$C$147)*$C$138)/10^3</f>
        <v>-4.375E-5</v>
      </c>
      <c r="F172" s="224">
        <f t="shared" si="64"/>
        <v>-4.375E-5</v>
      </c>
      <c r="G172" s="184">
        <f t="shared" ref="G172:Q172" si="65">((G86-$C$147)*$C$138)/10^3</f>
        <v>-4.375E-5</v>
      </c>
      <c r="H172" s="184">
        <f t="shared" si="65"/>
        <v>-4.375E-5</v>
      </c>
      <c r="I172" s="184">
        <f t="shared" si="65"/>
        <v>-4.375E-5</v>
      </c>
      <c r="J172" s="184">
        <f t="shared" si="65"/>
        <v>-4.375E-5</v>
      </c>
      <c r="K172" s="184">
        <f t="shared" si="65"/>
        <v>-4.375E-5</v>
      </c>
      <c r="L172" s="184">
        <f t="shared" si="65"/>
        <v>-4.375E-5</v>
      </c>
      <c r="M172" s="184">
        <f t="shared" si="65"/>
        <v>-4.375E-5</v>
      </c>
      <c r="N172" s="184">
        <f t="shared" si="65"/>
        <v>-4.375E-5</v>
      </c>
      <c r="O172" s="184">
        <f t="shared" si="65"/>
        <v>-4.375E-5</v>
      </c>
      <c r="P172" s="184">
        <f t="shared" si="65"/>
        <v>-4.375E-5</v>
      </c>
      <c r="Q172" s="185">
        <f t="shared" si="65"/>
        <v>-4.375E-5</v>
      </c>
    </row>
    <row r="173" spans="2:17" s="18" customFormat="1" x14ac:dyDescent="0.3">
      <c r="B173" s="152" t="s">
        <v>154</v>
      </c>
      <c r="C173" s="20"/>
      <c r="D173" s="224">
        <f t="shared" si="41"/>
        <v>-4.375E-5</v>
      </c>
      <c r="E173" s="224">
        <f t="shared" si="64"/>
        <v>-4.375E-5</v>
      </c>
      <c r="F173" s="224">
        <f t="shared" si="64"/>
        <v>-4.375E-5</v>
      </c>
      <c r="G173" s="184">
        <f t="shared" ref="G173:Q173" si="66">((G87-$C$147)*$C$138)/10^3</f>
        <v>-4.375E-5</v>
      </c>
      <c r="H173" s="184">
        <f t="shared" si="66"/>
        <v>-4.375E-5</v>
      </c>
      <c r="I173" s="184">
        <f t="shared" si="66"/>
        <v>-4.375E-5</v>
      </c>
      <c r="J173" s="184">
        <f t="shared" si="66"/>
        <v>-4.375E-5</v>
      </c>
      <c r="K173" s="184">
        <f t="shared" si="66"/>
        <v>-4.375E-5</v>
      </c>
      <c r="L173" s="184">
        <f t="shared" si="66"/>
        <v>-4.375E-5</v>
      </c>
      <c r="M173" s="184">
        <f t="shared" si="66"/>
        <v>-4.375E-5</v>
      </c>
      <c r="N173" s="184">
        <f t="shared" si="66"/>
        <v>-4.375E-5</v>
      </c>
      <c r="O173" s="184">
        <f t="shared" si="66"/>
        <v>-4.375E-5</v>
      </c>
      <c r="P173" s="184">
        <f t="shared" si="66"/>
        <v>-4.375E-5</v>
      </c>
      <c r="Q173" s="185">
        <f t="shared" si="66"/>
        <v>-4.375E-5</v>
      </c>
    </row>
    <row r="174" spans="2:17" s="18" customFormat="1" x14ac:dyDescent="0.3">
      <c r="B174" s="152" t="s">
        <v>155</v>
      </c>
      <c r="C174" s="20"/>
      <c r="D174" s="224">
        <f t="shared" si="41"/>
        <v>-4.375E-5</v>
      </c>
      <c r="E174" s="224">
        <f t="shared" si="64"/>
        <v>-4.375E-5</v>
      </c>
      <c r="F174" s="224">
        <f t="shared" si="64"/>
        <v>-4.375E-5</v>
      </c>
      <c r="G174" s="184">
        <f t="shared" ref="G174:Q174" si="67">((G88-$C$147)*$C$138)/10^3</f>
        <v>-4.375E-5</v>
      </c>
      <c r="H174" s="184">
        <f t="shared" si="67"/>
        <v>-4.375E-5</v>
      </c>
      <c r="I174" s="184">
        <f t="shared" si="67"/>
        <v>-4.375E-5</v>
      </c>
      <c r="J174" s="184">
        <f t="shared" si="67"/>
        <v>-4.375E-5</v>
      </c>
      <c r="K174" s="184">
        <f t="shared" si="67"/>
        <v>-4.375E-5</v>
      </c>
      <c r="L174" s="184">
        <f t="shared" si="67"/>
        <v>-4.375E-5</v>
      </c>
      <c r="M174" s="184">
        <f t="shared" si="67"/>
        <v>-4.375E-5</v>
      </c>
      <c r="N174" s="184">
        <f t="shared" si="67"/>
        <v>-4.375E-5</v>
      </c>
      <c r="O174" s="184">
        <f t="shared" si="67"/>
        <v>-4.375E-5</v>
      </c>
      <c r="P174" s="184">
        <f t="shared" si="67"/>
        <v>-4.375E-5</v>
      </c>
      <c r="Q174" s="185">
        <f t="shared" si="67"/>
        <v>-4.375E-5</v>
      </c>
    </row>
    <row r="175" spans="2:17" s="18" customFormat="1" x14ac:dyDescent="0.3">
      <c r="B175" s="152" t="s">
        <v>156</v>
      </c>
      <c r="C175" s="20"/>
      <c r="D175" s="224">
        <f t="shared" si="41"/>
        <v>-4.375E-5</v>
      </c>
      <c r="E175" s="224">
        <f t="shared" si="64"/>
        <v>-4.375E-5</v>
      </c>
      <c r="F175" s="224">
        <f t="shared" si="64"/>
        <v>-4.375E-5</v>
      </c>
      <c r="G175" s="184">
        <f t="shared" ref="G175:Q175" si="68">((G89-$C$147)*$C$138)/10^3</f>
        <v>-4.375E-5</v>
      </c>
      <c r="H175" s="184">
        <f t="shared" si="68"/>
        <v>-4.375E-5</v>
      </c>
      <c r="I175" s="184">
        <f t="shared" si="68"/>
        <v>-4.375E-5</v>
      </c>
      <c r="J175" s="184">
        <f t="shared" si="68"/>
        <v>-4.375E-5</v>
      </c>
      <c r="K175" s="184">
        <f t="shared" si="68"/>
        <v>-4.375E-5</v>
      </c>
      <c r="L175" s="184">
        <f t="shared" si="68"/>
        <v>-4.375E-5</v>
      </c>
      <c r="M175" s="184">
        <f t="shared" si="68"/>
        <v>-4.375E-5</v>
      </c>
      <c r="N175" s="184">
        <f t="shared" si="68"/>
        <v>-4.375E-5</v>
      </c>
      <c r="O175" s="184">
        <f t="shared" si="68"/>
        <v>-4.375E-5</v>
      </c>
      <c r="P175" s="184">
        <f t="shared" si="68"/>
        <v>-4.375E-5</v>
      </c>
      <c r="Q175" s="185">
        <f t="shared" si="68"/>
        <v>-4.375E-5</v>
      </c>
    </row>
    <row r="176" spans="2:17" s="18" customFormat="1" x14ac:dyDescent="0.3">
      <c r="B176" s="152" t="s">
        <v>157</v>
      </c>
      <c r="C176" s="20"/>
      <c r="D176" s="183">
        <f t="shared" si="41"/>
        <v>799.64165914013518</v>
      </c>
      <c r="E176" s="183">
        <f t="shared" si="64"/>
        <v>843.60320143034335</v>
      </c>
      <c r="F176" s="183">
        <f t="shared" si="64"/>
        <v>888.18978934553058</v>
      </c>
      <c r="G176" s="184">
        <f t="shared" ref="G176:Q176" si="69">((G90-$C$147)*$C$138)/10^3</f>
        <v>926.10922392760574</v>
      </c>
      <c r="H176" s="184">
        <f t="shared" si="69"/>
        <v>961.32012746810403</v>
      </c>
      <c r="I176" s="184">
        <f t="shared" si="69"/>
        <v>1003.8232299666942</v>
      </c>
      <c r="J176" s="184">
        <f t="shared" si="69"/>
        <v>1053.2018343400557</v>
      </c>
      <c r="K176" s="184">
        <f t="shared" si="69"/>
        <v>1094.0381485053674</v>
      </c>
      <c r="L176" s="184">
        <f t="shared" si="69"/>
        <v>1136.5412510039571</v>
      </c>
      <c r="M176" s="184">
        <f t="shared" si="69"/>
        <v>1201.3376474601403</v>
      </c>
      <c r="N176" s="184">
        <f t="shared" si="69"/>
        <v>1276.7598195409716</v>
      </c>
      <c r="O176" s="184">
        <f t="shared" si="69"/>
        <v>1357.8347792449899</v>
      </c>
      <c r="P176" s="184">
        <f t="shared" si="69"/>
        <v>1446.8689657632231</v>
      </c>
      <c r="Q176" s="185">
        <f t="shared" si="69"/>
        <v>1540.9368738828105</v>
      </c>
    </row>
    <row r="177" spans="2:17" s="18" customFormat="1" x14ac:dyDescent="0.3">
      <c r="B177" s="152" t="s">
        <v>158</v>
      </c>
      <c r="C177" s="20"/>
      <c r="D177" s="183">
        <f t="shared" si="41"/>
        <v>66.859630404693576</v>
      </c>
      <c r="E177" s="183">
        <f t="shared" si="64"/>
        <v>70.535344643005274</v>
      </c>
      <c r="F177" s="183">
        <f t="shared" si="64"/>
        <v>74.263320221198214</v>
      </c>
      <c r="G177" s="184">
        <f t="shared" ref="G177:Q177" si="70">((G91-$C$147)*$C$138)/10^3</f>
        <v>77.433841507324885</v>
      </c>
      <c r="H177" s="184">
        <f t="shared" si="70"/>
        <v>80.377896987299664</v>
      </c>
      <c r="I177" s="184">
        <f t="shared" si="70"/>
        <v>83.931668099221895</v>
      </c>
      <c r="J177" s="184">
        <f t="shared" si="70"/>
        <v>88.060313949837408</v>
      </c>
      <c r="K177" s="184">
        <f t="shared" si="70"/>
        <v>91.474721488743072</v>
      </c>
      <c r="L177" s="184">
        <f t="shared" si="70"/>
        <v>95.028492600665317</v>
      </c>
      <c r="M177" s="184">
        <f t="shared" si="70"/>
        <v>100.44625150168397</v>
      </c>
      <c r="N177" s="184">
        <f t="shared" si="70"/>
        <v>106.75245318068322</v>
      </c>
      <c r="O177" s="184">
        <f t="shared" si="70"/>
        <v>113.53129596530015</v>
      </c>
      <c r="P177" s="184">
        <f t="shared" si="70"/>
        <v>120.97562594174106</v>
      </c>
      <c r="Q177" s="185">
        <f t="shared" si="70"/>
        <v>128.84083565073666</v>
      </c>
    </row>
    <row r="178" spans="2:17" s="18" customFormat="1" x14ac:dyDescent="0.3">
      <c r="B178" s="152" t="s">
        <v>159</v>
      </c>
      <c r="C178" s="20"/>
      <c r="D178" s="183">
        <f t="shared" si="41"/>
        <v>11164.228346600732</v>
      </c>
      <c r="E178" s="183">
        <f t="shared" si="64"/>
        <v>11777.999110114022</v>
      </c>
      <c r="F178" s="183">
        <f t="shared" si="64"/>
        <v>12400.496472160676</v>
      </c>
      <c r="G178" s="184">
        <f t="shared" ref="G178:Q178" si="71">((G92-$C$147)*$C$138)/10^3</f>
        <v>12929.910116518109</v>
      </c>
      <c r="H178" s="184">
        <f t="shared" si="71"/>
        <v>13421.508500564301</v>
      </c>
      <c r="I178" s="184">
        <f t="shared" si="71"/>
        <v>14014.917200833073</v>
      </c>
      <c r="J178" s="184">
        <f t="shared" si="71"/>
        <v>14704.318484968851</v>
      </c>
      <c r="K178" s="184">
        <f t="shared" si="71"/>
        <v>15274.456255815317</v>
      </c>
      <c r="L178" s="184">
        <f t="shared" si="71"/>
        <v>15867.864956084091</v>
      </c>
      <c r="M178" s="184">
        <f t="shared" si="71"/>
        <v>16772.522337376195</v>
      </c>
      <c r="N178" s="184">
        <f t="shared" si="71"/>
        <v>17825.531893735482</v>
      </c>
      <c r="O178" s="184">
        <f t="shared" si="71"/>
        <v>18957.463061910814</v>
      </c>
      <c r="P178" s="184">
        <f t="shared" si="71"/>
        <v>20200.517281376924</v>
      </c>
      <c r="Q178" s="185">
        <f t="shared" si="71"/>
        <v>21513.849998585007</v>
      </c>
    </row>
    <row r="179" spans="2:17" s="18" customFormat="1" x14ac:dyDescent="0.3">
      <c r="B179" s="152" t="s">
        <v>160</v>
      </c>
      <c r="C179" s="20"/>
      <c r="D179" s="183">
        <f t="shared" si="41"/>
        <v>7730.3154820156697</v>
      </c>
      <c r="E179" s="183">
        <f t="shared" si="64"/>
        <v>8155.3015622492712</v>
      </c>
      <c r="F179" s="183">
        <f t="shared" si="64"/>
        <v>8586.3300985999376</v>
      </c>
      <c r="G179" s="184">
        <f t="shared" ref="G179:Q179" si="72">((G93-$C$147)*$C$138)/10^3</f>
        <v>8952.9057697019034</v>
      </c>
      <c r="H179" s="184">
        <f t="shared" si="72"/>
        <v>9293.2974642965892</v>
      </c>
      <c r="I179" s="184">
        <f t="shared" si="72"/>
        <v>9704.184480257034</v>
      </c>
      <c r="J179" s="184">
        <f t="shared" si="72"/>
        <v>10181.5385135052</v>
      </c>
      <c r="K179" s="184">
        <f t="shared" si="72"/>
        <v>10576.312313153476</v>
      </c>
      <c r="L179" s="184">
        <f t="shared" si="72"/>
        <v>10987.199329113922</v>
      </c>
      <c r="M179" s="184">
        <f t="shared" si="72"/>
        <v>11613.600613249702</v>
      </c>
      <c r="N179" s="184">
        <f t="shared" si="72"/>
        <v>12342.723651375594</v>
      </c>
      <c r="O179" s="184">
        <f t="shared" si="72"/>
        <v>13126.493454133002</v>
      </c>
      <c r="P179" s="184">
        <f t="shared" si="72"/>
        <v>13987.2068860091</v>
      </c>
      <c r="Q179" s="185">
        <f t="shared" si="72"/>
        <v>14896.582432563171</v>
      </c>
    </row>
    <row r="180" spans="2:17" s="18" customFormat="1" x14ac:dyDescent="0.3">
      <c r="B180" s="152" t="s">
        <v>161</v>
      </c>
      <c r="C180" s="20"/>
      <c r="D180" s="183">
        <f t="shared" si="41"/>
        <v>33.429793327346786</v>
      </c>
      <c r="E180" s="183">
        <f t="shared" si="64"/>
        <v>35.267650446502635</v>
      </c>
      <c r="F180" s="183">
        <f t="shared" si="64"/>
        <v>37.131638235599105</v>
      </c>
      <c r="G180" s="184">
        <f t="shared" ref="G180:Q180" si="73">((G94-$C$147)*$C$138)/10^3</f>
        <v>38.716898878662448</v>
      </c>
      <c r="H180" s="184">
        <f t="shared" si="73"/>
        <v>40.188926618649838</v>
      </c>
      <c r="I180" s="184">
        <f t="shared" si="73"/>
        <v>41.965812174610946</v>
      </c>
      <c r="J180" s="184">
        <f t="shared" si="73"/>
        <v>44.030135099918702</v>
      </c>
      <c r="K180" s="184">
        <f t="shared" si="73"/>
        <v>45.737338869371541</v>
      </c>
      <c r="L180" s="184">
        <f t="shared" si="73"/>
        <v>47.514224425332657</v>
      </c>
      <c r="M180" s="184">
        <f t="shared" si="73"/>
        <v>50.223103875841986</v>
      </c>
      <c r="N180" s="184">
        <f t="shared" si="73"/>
        <v>53.376204715341615</v>
      </c>
      <c r="O180" s="184">
        <f t="shared" si="73"/>
        <v>56.765626107650071</v>
      </c>
      <c r="P180" s="184">
        <f t="shared" si="73"/>
        <v>60.487791095870534</v>
      </c>
      <c r="Q180" s="185">
        <f t="shared" si="73"/>
        <v>64.420395950368331</v>
      </c>
    </row>
    <row r="181" spans="2:17" s="18" customFormat="1" x14ac:dyDescent="0.3">
      <c r="B181" s="152" t="s">
        <v>162</v>
      </c>
      <c r="C181" s="20"/>
      <c r="D181" s="183">
        <f t="shared" si="41"/>
        <v>12461.306025201788</v>
      </c>
      <c r="E181" s="183">
        <f t="shared" si="64"/>
        <v>13146.385644938324</v>
      </c>
      <c r="F181" s="183">
        <f t="shared" si="64"/>
        <v>13841.205733201919</v>
      </c>
      <c r="G181" s="184">
        <f t="shared" ref="G181:Q181" si="74">((G95-$C$147)*$C$138)/10^3</f>
        <v>14432.127490510215</v>
      </c>
      <c r="H181" s="184">
        <f t="shared" si="74"/>
        <v>14980.84055086791</v>
      </c>
      <c r="I181" s="184">
        <f t="shared" si="74"/>
        <v>15643.192410707972</v>
      </c>
      <c r="J181" s="184">
        <f t="shared" si="74"/>
        <v>16412.689424345695</v>
      </c>
      <c r="K181" s="184">
        <f t="shared" si="74"/>
        <v>17049.066701446933</v>
      </c>
      <c r="L181" s="184">
        <f t="shared" si="74"/>
        <v>17711.418561286995</v>
      </c>
      <c r="M181" s="184">
        <f t="shared" si="74"/>
        <v>18721.180465258858</v>
      </c>
      <c r="N181" s="184">
        <f t="shared" si="74"/>
        <v>19896.530334190738</v>
      </c>
      <c r="O181" s="184">
        <f t="shared" si="74"/>
        <v>21159.971052387635</v>
      </c>
      <c r="P181" s="184">
        <f t="shared" si="74"/>
        <v>22547.445273396701</v>
      </c>
      <c r="Q181" s="185">
        <f t="shared" si="74"/>
        <v>24013.363058959294</v>
      </c>
    </row>
    <row r="182" spans="2:17" s="18" customFormat="1" x14ac:dyDescent="0.3">
      <c r="B182" s="152" t="s">
        <v>182</v>
      </c>
      <c r="C182" s="20"/>
      <c r="D182" s="224">
        <f t="shared" si="41"/>
        <v>-4.375E-5</v>
      </c>
      <c r="E182" s="224">
        <f t="shared" si="64"/>
        <v>-4.375E-5</v>
      </c>
      <c r="F182" s="224">
        <f t="shared" si="64"/>
        <v>-4.375E-5</v>
      </c>
      <c r="G182" s="184">
        <f t="shared" ref="G182:Q182" si="75">((G96-$C$147)*$C$138)/10^3</f>
        <v>-4.375E-5</v>
      </c>
      <c r="H182" s="184">
        <f t="shared" si="75"/>
        <v>-4.375E-5</v>
      </c>
      <c r="I182" s="184">
        <f t="shared" si="75"/>
        <v>-4.375E-5</v>
      </c>
      <c r="J182" s="184">
        <f t="shared" si="75"/>
        <v>-4.375E-5</v>
      </c>
      <c r="K182" s="184">
        <f t="shared" si="75"/>
        <v>-4.375E-5</v>
      </c>
      <c r="L182" s="184">
        <f t="shared" si="75"/>
        <v>-4.375E-5</v>
      </c>
      <c r="M182" s="184">
        <f t="shared" si="75"/>
        <v>3496.6711057300449</v>
      </c>
      <c r="N182" s="184">
        <f t="shared" si="75"/>
        <v>4882.11451628958</v>
      </c>
      <c r="O182" s="184">
        <f t="shared" si="75"/>
        <v>5192.1314995971179</v>
      </c>
      <c r="P182" s="184">
        <f t="shared" si="75"/>
        <v>5532.5832249681907</v>
      </c>
      <c r="Q182" s="185">
        <f t="shared" si="75"/>
        <v>5892.2830534694886</v>
      </c>
    </row>
    <row r="183" spans="2:17" s="18" customFormat="1" x14ac:dyDescent="0.3">
      <c r="B183" s="152" t="s">
        <v>163</v>
      </c>
      <c r="C183" s="20"/>
      <c r="D183" s="183">
        <f t="shared" si="41"/>
        <v>13.371891080938713</v>
      </c>
      <c r="E183" s="183">
        <f t="shared" si="64"/>
        <v>14.107033928601057</v>
      </c>
      <c r="F183" s="183">
        <f t="shared" si="64"/>
        <v>14.85262904423964</v>
      </c>
      <c r="G183" s="184">
        <f t="shared" ref="G183:Q183" si="76">((G97-$C$147)*$C$138)/10^3</f>
        <v>15.486733301464978</v>
      </c>
      <c r="H183" s="184">
        <f t="shared" si="76"/>
        <v>16.075544397459936</v>
      </c>
      <c r="I183" s="184">
        <f t="shared" si="76"/>
        <v>16.786298619844381</v>
      </c>
      <c r="J183" s="184">
        <f t="shared" si="76"/>
        <v>17.612027789967481</v>
      </c>
      <c r="K183" s="184">
        <f t="shared" si="76"/>
        <v>18.294909297748617</v>
      </c>
      <c r="L183" s="184">
        <f t="shared" si="76"/>
        <v>19.005663520133059</v>
      </c>
      <c r="M183" s="184">
        <f t="shared" si="76"/>
        <v>20.089215300336797</v>
      </c>
      <c r="N183" s="184">
        <f t="shared" si="76"/>
        <v>21.350455636136648</v>
      </c>
      <c r="O183" s="184">
        <f t="shared" si="76"/>
        <v>22.706224193060031</v>
      </c>
      <c r="P183" s="184">
        <f t="shared" si="76"/>
        <v>24.19509018834821</v>
      </c>
      <c r="Q183" s="185">
        <f t="shared" si="76"/>
        <v>25.768132130147329</v>
      </c>
    </row>
    <row r="184" spans="2:17" s="18" customFormat="1" x14ac:dyDescent="0.3">
      <c r="B184" s="152" t="s">
        <v>164</v>
      </c>
      <c r="C184" s="20"/>
      <c r="D184" s="183">
        <f t="shared" si="41"/>
        <v>33490.010740336016</v>
      </c>
      <c r="E184" s="183">
        <f t="shared" si="64"/>
        <v>35331.176002306347</v>
      </c>
      <c r="F184" s="183">
        <f t="shared" si="64"/>
        <v>37198.518969423174</v>
      </c>
      <c r="G184" s="184">
        <f t="shared" ref="G184:Q184" si="77">((G98-$C$147)*$C$138)/10^3</f>
        <v>38786.633081644039</v>
      </c>
      <c r="H184" s="184">
        <f t="shared" si="77"/>
        <v>40261.310471563396</v>
      </c>
      <c r="I184" s="184">
        <f t="shared" si="77"/>
        <v>42041.394421525249</v>
      </c>
      <c r="J184" s="184">
        <f t="shared" si="77"/>
        <v>44109.433128098557</v>
      </c>
      <c r="K184" s="184">
        <f t="shared" si="77"/>
        <v>45819.709864336408</v>
      </c>
      <c r="L184" s="184">
        <f t="shared" si="77"/>
        <v>47599.793814298253</v>
      </c>
      <c r="M184" s="184">
        <f t="shared" si="77"/>
        <v>50313.549247818497</v>
      </c>
      <c r="N184" s="184">
        <f t="shared" si="77"/>
        <v>53472.325668829224</v>
      </c>
      <c r="O184" s="184">
        <f t="shared" si="77"/>
        <v>56867.848019643847</v>
      </c>
      <c r="P184" s="184">
        <f t="shared" si="77"/>
        <v>60596.712904843109</v>
      </c>
      <c r="Q184" s="185">
        <f t="shared" si="77"/>
        <v>64536.396448078987</v>
      </c>
    </row>
    <row r="185" spans="2:17" s="18" customFormat="1" x14ac:dyDescent="0.3">
      <c r="B185" s="152" t="s">
        <v>165</v>
      </c>
      <c r="C185" s="20"/>
      <c r="D185" s="224">
        <f t="shared" si="41"/>
        <v>-4.375E-5</v>
      </c>
      <c r="E185" s="224">
        <f t="shared" si="64"/>
        <v>-4.375E-5</v>
      </c>
      <c r="F185" s="224">
        <f t="shared" si="64"/>
        <v>-4.375E-5</v>
      </c>
      <c r="G185" s="184">
        <f t="shared" ref="G185:Q185" si="78">((G99-$C$147)*$C$138)/10^3</f>
        <v>-4.375E-5</v>
      </c>
      <c r="H185" s="184">
        <f t="shared" si="78"/>
        <v>-4.375E-5</v>
      </c>
      <c r="I185" s="184">
        <f t="shared" si="78"/>
        <v>-4.375E-5</v>
      </c>
      <c r="J185" s="184">
        <f t="shared" si="78"/>
        <v>-4.375E-5</v>
      </c>
      <c r="K185" s="184">
        <f t="shared" si="78"/>
        <v>-4.375E-5</v>
      </c>
      <c r="L185" s="184">
        <f t="shared" si="78"/>
        <v>-4.375E-5</v>
      </c>
      <c r="M185" s="184">
        <f t="shared" si="78"/>
        <v>-4.375E-5</v>
      </c>
      <c r="N185" s="184">
        <f t="shared" si="78"/>
        <v>-4.375E-5</v>
      </c>
      <c r="O185" s="184">
        <f t="shared" si="78"/>
        <v>-4.375E-5</v>
      </c>
      <c r="P185" s="184">
        <f t="shared" si="78"/>
        <v>-4.375E-5</v>
      </c>
      <c r="Q185" s="185">
        <f t="shared" si="78"/>
        <v>-4.375E-5</v>
      </c>
    </row>
    <row r="186" spans="2:17" s="18" customFormat="1" x14ac:dyDescent="0.3">
      <c r="B186" s="152" t="s">
        <v>166</v>
      </c>
      <c r="C186" s="20"/>
      <c r="D186" s="183">
        <f t="shared" si="41"/>
        <v>2622.2363765970808</v>
      </c>
      <c r="E186" s="183">
        <f t="shared" si="64"/>
        <v>2766.3978890236672</v>
      </c>
      <c r="F186" s="183">
        <f t="shared" si="64"/>
        <v>2912.6090912003938</v>
      </c>
      <c r="G186" s="184">
        <f t="shared" ref="G186:Q186" si="79">((G100-$C$147)*$C$138)/10^3</f>
        <v>3036.9569360422825</v>
      </c>
      <c r="H186" s="184">
        <f t="shared" si="79"/>
        <v>3152.4227919668924</v>
      </c>
      <c r="I186" s="184">
        <f t="shared" si="79"/>
        <v>3291.8016949764819</v>
      </c>
      <c r="J186" s="184">
        <f t="shared" si="79"/>
        <v>3453.7271852376234</v>
      </c>
      <c r="K186" s="184">
        <f t="shared" si="79"/>
        <v>3587.640248913503</v>
      </c>
      <c r="L186" s="184">
        <f t="shared" si="79"/>
        <v>3727.0191519230934</v>
      </c>
      <c r="M186" s="184">
        <f t="shared" si="79"/>
        <v>3939.503656021046</v>
      </c>
      <c r="N186" s="184">
        <f t="shared" si="79"/>
        <v>4186.8328858713958</v>
      </c>
      <c r="O186" s="184">
        <f t="shared" si="79"/>
        <v>4452.6990998840711</v>
      </c>
      <c r="P186" s="184">
        <f t="shared" si="79"/>
        <v>4744.6657215600844</v>
      </c>
      <c r="Q186" s="185">
        <f t="shared" si="79"/>
        <v>5053.1392463468919</v>
      </c>
    </row>
    <row r="187" spans="2:17" s="18" customFormat="1" x14ac:dyDescent="0.3">
      <c r="B187" s="162" t="s">
        <v>172</v>
      </c>
      <c r="C187" s="156" t="s">
        <v>167</v>
      </c>
      <c r="D187" s="186">
        <f t="shared" ref="D187:L187" si="80">SUM(D151:D186)</f>
        <v>161195.99842500003</v>
      </c>
      <c r="E187" s="186">
        <f t="shared" si="80"/>
        <v>170057.998425</v>
      </c>
      <c r="F187" s="186">
        <f t="shared" si="80"/>
        <v>179045.99842500003</v>
      </c>
      <c r="G187" s="186">
        <f t="shared" si="80"/>
        <v>186689.99842500003</v>
      </c>
      <c r="H187" s="186">
        <f t="shared" si="80"/>
        <v>193787.998425</v>
      </c>
      <c r="I187" s="186">
        <f t="shared" si="80"/>
        <v>202355.998425</v>
      </c>
      <c r="J187" s="186">
        <f t="shared" si="80"/>
        <v>212309.99842499997</v>
      </c>
      <c r="K187" s="186">
        <f t="shared" si="80"/>
        <v>220541.99842499997</v>
      </c>
      <c r="L187" s="177">
        <f t="shared" si="80"/>
        <v>229109.99842499997</v>
      </c>
      <c r="M187" s="177">
        <f t="shared" ref="M187:Q187" si="81">SUM(M151:M186)</f>
        <v>242171.99842499997</v>
      </c>
      <c r="N187" s="186">
        <f t="shared" si="81"/>
        <v>257375.99842499994</v>
      </c>
      <c r="O187" s="186">
        <f t="shared" si="81"/>
        <v>273719.51722500002</v>
      </c>
      <c r="P187" s="186">
        <f t="shared" si="81"/>
        <v>291667.49902499997</v>
      </c>
      <c r="Q187" s="636">
        <f t="shared" si="81"/>
        <v>310630.20502500003</v>
      </c>
    </row>
    <row r="188" spans="2:17" s="60" customFormat="1" x14ac:dyDescent="0.3">
      <c r="B188" s="75"/>
      <c r="C188" s="75"/>
      <c r="D188" s="75"/>
      <c r="E188" s="75"/>
      <c r="F188" s="73"/>
      <c r="G188" s="73"/>
      <c r="H188" s="73"/>
      <c r="I188" s="73"/>
      <c r="J188" s="73"/>
      <c r="K188" s="73"/>
      <c r="L188" s="73"/>
      <c r="M188" s="73"/>
      <c r="N188" s="73"/>
      <c r="O188" s="75"/>
    </row>
    <row r="189" spans="2:17" x14ac:dyDescent="0.3">
      <c r="B189" s="13"/>
      <c r="C189" s="14"/>
      <c r="D189" s="14"/>
      <c r="E189" s="14"/>
      <c r="O189" s="11"/>
    </row>
    <row r="190" spans="2:17" s="18" customFormat="1" x14ac:dyDescent="0.3">
      <c r="B190" s="15" t="s">
        <v>53</v>
      </c>
      <c r="C190" s="16" t="s">
        <v>52</v>
      </c>
      <c r="D190" s="16">
        <v>2005</v>
      </c>
      <c r="E190" s="16">
        <v>2006</v>
      </c>
      <c r="F190" s="16">
        <v>2007</v>
      </c>
      <c r="G190" s="16">
        <v>2008</v>
      </c>
      <c r="H190" s="16">
        <v>2009</v>
      </c>
      <c r="I190" s="16">
        <v>2010</v>
      </c>
      <c r="J190" s="16">
        <v>2011</v>
      </c>
      <c r="K190" s="16">
        <v>2012</v>
      </c>
      <c r="L190" s="16">
        <v>2013</v>
      </c>
      <c r="M190" s="16">
        <v>2014</v>
      </c>
      <c r="N190" s="16">
        <v>2015</v>
      </c>
      <c r="O190" s="16">
        <v>2016</v>
      </c>
      <c r="P190" s="16">
        <v>2017</v>
      </c>
      <c r="Q190" s="17">
        <v>2018</v>
      </c>
    </row>
    <row r="191" spans="2:17" s="60" customFormat="1" x14ac:dyDescent="0.3">
      <c r="B191" s="22" t="s">
        <v>92</v>
      </c>
      <c r="C191" s="23" t="s">
        <v>10</v>
      </c>
      <c r="D191" s="62">
        <v>0.75</v>
      </c>
      <c r="E191" s="62">
        <v>0.75</v>
      </c>
      <c r="F191" s="62">
        <v>0.75</v>
      </c>
      <c r="G191" s="62">
        <v>0.75</v>
      </c>
      <c r="H191" s="62">
        <v>0.75</v>
      </c>
      <c r="I191" s="62">
        <v>0.75</v>
      </c>
      <c r="J191" s="62">
        <v>0.75</v>
      </c>
      <c r="K191" s="62">
        <v>0.75</v>
      </c>
      <c r="L191" s="62">
        <v>0.75</v>
      </c>
      <c r="M191" s="62">
        <v>0.75</v>
      </c>
      <c r="N191" s="62">
        <v>0.75</v>
      </c>
      <c r="O191" s="62">
        <v>0.75</v>
      </c>
      <c r="P191" s="62">
        <v>0.75</v>
      </c>
      <c r="Q191" s="63">
        <v>0.75</v>
      </c>
    </row>
    <row r="192" spans="2:17" x14ac:dyDescent="0.3">
      <c r="B192" s="64"/>
      <c r="C192" s="65"/>
      <c r="D192" s="65"/>
      <c r="E192" s="65"/>
      <c r="F192" s="34"/>
      <c r="G192" s="34"/>
      <c r="H192" s="34"/>
      <c r="I192" s="34"/>
      <c r="J192" s="34"/>
      <c r="K192" s="34"/>
      <c r="L192" s="34"/>
      <c r="M192" s="34"/>
      <c r="N192" s="34"/>
      <c r="O192" s="11"/>
    </row>
    <row r="193" spans="2:17" x14ac:dyDescent="0.3">
      <c r="B193" s="34"/>
      <c r="C193" s="34"/>
      <c r="D193" s="34"/>
      <c r="E193" s="34"/>
      <c r="F193" s="34"/>
      <c r="G193" s="34"/>
      <c r="H193" s="34"/>
      <c r="I193" s="34"/>
      <c r="J193" s="34"/>
      <c r="K193" s="34"/>
      <c r="L193" s="34"/>
      <c r="M193" s="34"/>
      <c r="N193" s="34"/>
      <c r="O193" s="11"/>
    </row>
    <row r="194" spans="2:17" s="18" customFormat="1" x14ac:dyDescent="0.3">
      <c r="B194" s="15" t="s">
        <v>96</v>
      </c>
      <c r="C194" s="16" t="s">
        <v>86</v>
      </c>
      <c r="D194" s="16">
        <v>2005</v>
      </c>
      <c r="E194" s="16">
        <v>2006</v>
      </c>
      <c r="F194" s="16">
        <v>2007</v>
      </c>
      <c r="G194" s="16">
        <v>2008</v>
      </c>
      <c r="H194" s="16">
        <v>2009</v>
      </c>
      <c r="I194" s="16">
        <v>2010</v>
      </c>
      <c r="J194" s="16">
        <v>2011</v>
      </c>
      <c r="K194" s="16">
        <v>2012</v>
      </c>
      <c r="L194" s="16">
        <v>2013</v>
      </c>
      <c r="M194" s="16">
        <v>2014</v>
      </c>
      <c r="N194" s="16">
        <v>2015</v>
      </c>
      <c r="O194" s="16">
        <v>2016</v>
      </c>
      <c r="P194" s="16">
        <v>2017</v>
      </c>
      <c r="Q194" s="17">
        <v>2018</v>
      </c>
    </row>
    <row r="195" spans="2:17" s="18" customFormat="1" x14ac:dyDescent="0.3">
      <c r="B195" s="154" t="s">
        <v>92</v>
      </c>
      <c r="C195" s="27"/>
      <c r="D195" s="170"/>
      <c r="E195" s="170"/>
      <c r="F195" s="170"/>
      <c r="G195" s="170"/>
      <c r="H195" s="170"/>
      <c r="I195" s="170"/>
      <c r="J195" s="170"/>
      <c r="K195" s="170"/>
      <c r="L195" s="168"/>
      <c r="M195" s="168"/>
      <c r="N195" s="170"/>
      <c r="O195" s="35"/>
      <c r="Q195" s="419"/>
    </row>
    <row r="196" spans="2:17" s="18" customFormat="1" x14ac:dyDescent="0.3">
      <c r="B196" s="152" t="s">
        <v>132</v>
      </c>
      <c r="C196" s="20"/>
      <c r="D196" s="184">
        <f t="shared" ref="D196:F215" si="82">D151*(1-$F$191)</f>
        <v>-1.09375E-5</v>
      </c>
      <c r="E196" s="184">
        <f t="shared" si="82"/>
        <v>-1.09375E-5</v>
      </c>
      <c r="F196" s="184">
        <f t="shared" si="82"/>
        <v>-1.09375E-5</v>
      </c>
      <c r="G196" s="184">
        <f t="shared" ref="G196:G231" si="83">G151*(1-$G$191)</f>
        <v>-1.09375E-5</v>
      </c>
      <c r="H196" s="184">
        <f t="shared" ref="H196:H231" si="84">H151*(1-$H$191)</f>
        <v>-1.09375E-5</v>
      </c>
      <c r="I196" s="184">
        <f t="shared" ref="I196:I231" si="85">I151*(1-$I$191)</f>
        <v>-1.09375E-5</v>
      </c>
      <c r="J196" s="184">
        <f t="shared" ref="J196:J231" si="86">J151*(1-$J$191)</f>
        <v>-1.09375E-5</v>
      </c>
      <c r="K196" s="184">
        <f t="shared" ref="K196:L215" si="87">K151*(1-$K$191)</f>
        <v>-1.09375E-5</v>
      </c>
      <c r="L196" s="21">
        <f t="shared" si="87"/>
        <v>-1.09375E-5</v>
      </c>
      <c r="M196" s="21">
        <f t="shared" ref="M196:Q196" si="88">M151*(1-$K$191)</f>
        <v>-1.09375E-5</v>
      </c>
      <c r="N196" s="184">
        <f t="shared" si="88"/>
        <v>-1.09375E-5</v>
      </c>
      <c r="O196" s="184">
        <f t="shared" si="88"/>
        <v>-1.09375E-5</v>
      </c>
      <c r="P196" s="184">
        <f t="shared" si="88"/>
        <v>-1.09375E-5</v>
      </c>
      <c r="Q196" s="185">
        <f t="shared" si="88"/>
        <v>-1.09375E-5</v>
      </c>
    </row>
    <row r="197" spans="2:17" s="18" customFormat="1" x14ac:dyDescent="0.3">
      <c r="B197" s="152" t="s">
        <v>133</v>
      </c>
      <c r="C197" s="20"/>
      <c r="D197" s="21">
        <f t="shared" si="82"/>
        <v>2621.9021110388089</v>
      </c>
      <c r="E197" s="21">
        <f t="shared" si="82"/>
        <v>2766.0452448942019</v>
      </c>
      <c r="F197" s="21">
        <f t="shared" si="82"/>
        <v>2912.237807193037</v>
      </c>
      <c r="G197" s="21">
        <f t="shared" si="83"/>
        <v>3036.5697994284956</v>
      </c>
      <c r="H197" s="21">
        <f t="shared" si="84"/>
        <v>3152.0209350757063</v>
      </c>
      <c r="I197" s="21">
        <f t="shared" si="85"/>
        <v>3291.3820692297363</v>
      </c>
      <c r="J197" s="21">
        <f t="shared" si="86"/>
        <v>3453.2869162616239</v>
      </c>
      <c r="K197" s="21">
        <f t="shared" si="87"/>
        <v>3587.1829078998103</v>
      </c>
      <c r="L197" s="21">
        <f t="shared" si="87"/>
        <v>3726.5440420538393</v>
      </c>
      <c r="M197" s="21">
        <f t="shared" ref="M197:Q197" si="89">M152*(1-$K$191)</f>
        <v>3064.8336699872762</v>
      </c>
      <c r="N197" s="21">
        <f t="shared" si="89"/>
        <v>2965.7705161893477</v>
      </c>
      <c r="O197" s="21">
        <f t="shared" si="89"/>
        <v>3154.0985901612162</v>
      </c>
      <c r="P197" s="21">
        <f t="shared" si="89"/>
        <v>3360.9150588445782</v>
      </c>
      <c r="Q197" s="118">
        <f t="shared" si="89"/>
        <v>3579.4243004575164</v>
      </c>
    </row>
    <row r="198" spans="2:17" s="18" customFormat="1" x14ac:dyDescent="0.3">
      <c r="B198" s="152" t="s">
        <v>134</v>
      </c>
      <c r="C198" s="20"/>
      <c r="D198" s="184">
        <f t="shared" si="82"/>
        <v>-1.09375E-5</v>
      </c>
      <c r="E198" s="184">
        <f t="shared" si="82"/>
        <v>-1.09375E-5</v>
      </c>
      <c r="F198" s="184">
        <f t="shared" si="82"/>
        <v>-1.09375E-5</v>
      </c>
      <c r="G198" s="184">
        <f t="shared" si="83"/>
        <v>-1.09375E-5</v>
      </c>
      <c r="H198" s="184">
        <f t="shared" si="84"/>
        <v>-1.09375E-5</v>
      </c>
      <c r="I198" s="184">
        <f t="shared" si="85"/>
        <v>-1.09375E-5</v>
      </c>
      <c r="J198" s="184">
        <f t="shared" si="86"/>
        <v>-1.09375E-5</v>
      </c>
      <c r="K198" s="184">
        <f t="shared" si="87"/>
        <v>-1.09375E-5</v>
      </c>
      <c r="L198" s="225">
        <f t="shared" si="87"/>
        <v>-1.09375E-5</v>
      </c>
      <c r="M198" s="225">
        <f t="shared" ref="M198:Q198" si="90">M153*(1-$K$191)</f>
        <v>-1.09375E-5</v>
      </c>
      <c r="N198" s="184">
        <f t="shared" si="90"/>
        <v>-1.09375E-5</v>
      </c>
      <c r="O198" s="184">
        <f t="shared" si="90"/>
        <v>-1.09375E-5</v>
      </c>
      <c r="P198" s="184">
        <f t="shared" si="90"/>
        <v>-1.09375E-5</v>
      </c>
      <c r="Q198" s="185">
        <f t="shared" si="90"/>
        <v>-1.09375E-5</v>
      </c>
    </row>
    <row r="199" spans="2:17" s="18" customFormat="1" x14ac:dyDescent="0.3">
      <c r="B199" s="152" t="s">
        <v>135</v>
      </c>
      <c r="C199" s="20"/>
      <c r="D199" s="184">
        <f t="shared" si="82"/>
        <v>-1.09375E-5</v>
      </c>
      <c r="E199" s="184">
        <f t="shared" si="82"/>
        <v>-1.09375E-5</v>
      </c>
      <c r="F199" s="184">
        <f t="shared" si="82"/>
        <v>-1.09375E-5</v>
      </c>
      <c r="G199" s="184">
        <f t="shared" si="83"/>
        <v>-1.09375E-5</v>
      </c>
      <c r="H199" s="184">
        <f t="shared" si="84"/>
        <v>-1.09375E-5</v>
      </c>
      <c r="I199" s="184">
        <f t="shared" si="85"/>
        <v>-1.09375E-5</v>
      </c>
      <c r="J199" s="184">
        <f t="shared" si="86"/>
        <v>-1.09375E-5</v>
      </c>
      <c r="K199" s="184">
        <f t="shared" si="87"/>
        <v>-1.09375E-5</v>
      </c>
      <c r="L199" s="225">
        <f t="shared" si="87"/>
        <v>-1.09375E-5</v>
      </c>
      <c r="M199" s="225">
        <f t="shared" ref="M199:Q199" si="91">M154*(1-$K$191)</f>
        <v>-1.09375E-5</v>
      </c>
      <c r="N199" s="184">
        <f t="shared" si="91"/>
        <v>-1.09375E-5</v>
      </c>
      <c r="O199" s="184">
        <f t="shared" si="91"/>
        <v>-1.09375E-5</v>
      </c>
      <c r="P199" s="184">
        <f t="shared" si="91"/>
        <v>-1.09375E-5</v>
      </c>
      <c r="Q199" s="185">
        <f t="shared" si="91"/>
        <v>-1.09375E-5</v>
      </c>
    </row>
    <row r="200" spans="2:17" s="18" customFormat="1" x14ac:dyDescent="0.3">
      <c r="B200" s="152" t="s">
        <v>136</v>
      </c>
      <c r="C200" s="20"/>
      <c r="D200" s="21">
        <f t="shared" si="82"/>
        <v>367.72819691331466</v>
      </c>
      <c r="E200" s="21">
        <f t="shared" si="82"/>
        <v>387.94462522402898</v>
      </c>
      <c r="F200" s="21">
        <f t="shared" si="82"/>
        <v>408.44849090409014</v>
      </c>
      <c r="G200" s="21">
        <f t="shared" si="83"/>
        <v>425.88635797778687</v>
      </c>
      <c r="H200" s="21">
        <f t="shared" si="84"/>
        <v>442.07866311764815</v>
      </c>
      <c r="I200" s="21">
        <f t="shared" si="85"/>
        <v>461.62440423322045</v>
      </c>
      <c r="J200" s="21">
        <f t="shared" si="86"/>
        <v>484.33195641160574</v>
      </c>
      <c r="K200" s="21">
        <f t="shared" si="87"/>
        <v>503.11119787558692</v>
      </c>
      <c r="L200" s="21">
        <f t="shared" si="87"/>
        <v>522.65693899115911</v>
      </c>
      <c r="M200" s="21">
        <f t="shared" ref="M200:Q200" si="92">M155*(1-$K$191)</f>
        <v>552.45461294676193</v>
      </c>
      <c r="N200" s="21">
        <f t="shared" si="92"/>
        <v>587.13872218125766</v>
      </c>
      <c r="O200" s="21">
        <f t="shared" si="92"/>
        <v>624.42235749665065</v>
      </c>
      <c r="P200" s="21">
        <f t="shared" si="92"/>
        <v>665.36617236707582</v>
      </c>
      <c r="Q200" s="118">
        <f t="shared" si="92"/>
        <v>708.62482576655145</v>
      </c>
    </row>
    <row r="201" spans="2:17" s="18" customFormat="1" x14ac:dyDescent="0.3">
      <c r="B201" s="152" t="s">
        <v>137</v>
      </c>
      <c r="C201" s="20"/>
      <c r="D201" s="184">
        <f t="shared" si="82"/>
        <v>-1.09375E-5</v>
      </c>
      <c r="E201" s="184">
        <f t="shared" si="82"/>
        <v>-1.09375E-5</v>
      </c>
      <c r="F201" s="184">
        <f t="shared" si="82"/>
        <v>-1.09375E-5</v>
      </c>
      <c r="G201" s="184">
        <f t="shared" si="83"/>
        <v>-1.09375E-5</v>
      </c>
      <c r="H201" s="184">
        <f t="shared" si="84"/>
        <v>-1.09375E-5</v>
      </c>
      <c r="I201" s="184">
        <f t="shared" si="85"/>
        <v>-1.09375E-5</v>
      </c>
      <c r="J201" s="184">
        <f t="shared" si="86"/>
        <v>-1.09375E-5</v>
      </c>
      <c r="K201" s="184">
        <f t="shared" si="87"/>
        <v>-1.09375E-5</v>
      </c>
      <c r="L201" s="21">
        <f t="shared" si="87"/>
        <v>-1.09375E-5</v>
      </c>
      <c r="M201" s="21">
        <f t="shared" ref="M201:Q201" si="93">M156*(1-$K$191)</f>
        <v>-1.09375E-5</v>
      </c>
      <c r="N201" s="184">
        <f t="shared" si="93"/>
        <v>-1.09375E-5</v>
      </c>
      <c r="O201" s="184">
        <f t="shared" si="93"/>
        <v>-1.09375E-5</v>
      </c>
      <c r="P201" s="184">
        <f t="shared" si="93"/>
        <v>-1.09375E-5</v>
      </c>
      <c r="Q201" s="185">
        <f t="shared" si="93"/>
        <v>-1.09375E-5</v>
      </c>
    </row>
    <row r="202" spans="2:17" s="18" customFormat="1" x14ac:dyDescent="0.3">
      <c r="B202" s="152" t="s">
        <v>138</v>
      </c>
      <c r="C202" s="20"/>
      <c r="D202" s="21">
        <f t="shared" si="82"/>
        <v>33.429826139846782</v>
      </c>
      <c r="E202" s="21">
        <f t="shared" si="82"/>
        <v>35.267683259002631</v>
      </c>
      <c r="F202" s="21">
        <f t="shared" si="82"/>
        <v>37.131671048099101</v>
      </c>
      <c r="G202" s="21">
        <f t="shared" si="83"/>
        <v>38.716931691162443</v>
      </c>
      <c r="H202" s="21">
        <f t="shared" si="84"/>
        <v>40.188959431149833</v>
      </c>
      <c r="I202" s="21">
        <f t="shared" si="85"/>
        <v>41.965844987110941</v>
      </c>
      <c r="J202" s="21">
        <f t="shared" si="86"/>
        <v>44.030167912418698</v>
      </c>
      <c r="K202" s="21">
        <f t="shared" si="87"/>
        <v>45.737371681871529</v>
      </c>
      <c r="L202" s="21">
        <f t="shared" si="87"/>
        <v>47.514257237832652</v>
      </c>
      <c r="M202" s="21">
        <f t="shared" ref="M202:Q202" si="94">M157*(1-$K$191)</f>
        <v>50.223136688341981</v>
      </c>
      <c r="N202" s="21">
        <f t="shared" si="94"/>
        <v>53.37623752784161</v>
      </c>
      <c r="O202" s="21">
        <f t="shared" si="94"/>
        <v>56.765658920150067</v>
      </c>
      <c r="P202" s="21">
        <f t="shared" si="94"/>
        <v>60.48782390837053</v>
      </c>
      <c r="Q202" s="118">
        <f t="shared" si="94"/>
        <v>64.420428762868326</v>
      </c>
    </row>
    <row r="203" spans="2:17" s="18" customFormat="1" x14ac:dyDescent="0.3">
      <c r="B203" s="152" t="s">
        <v>139</v>
      </c>
      <c r="C203" s="20"/>
      <c r="D203" s="184">
        <f t="shared" si="82"/>
        <v>-1.09375E-5</v>
      </c>
      <c r="E203" s="184">
        <f t="shared" si="82"/>
        <v>-1.09375E-5</v>
      </c>
      <c r="F203" s="184">
        <f t="shared" si="82"/>
        <v>-1.09375E-5</v>
      </c>
      <c r="G203" s="184">
        <f t="shared" si="83"/>
        <v>-1.09375E-5</v>
      </c>
      <c r="H203" s="184">
        <f t="shared" si="84"/>
        <v>-1.09375E-5</v>
      </c>
      <c r="I203" s="184">
        <f t="shared" si="85"/>
        <v>-1.09375E-5</v>
      </c>
      <c r="J203" s="184">
        <f t="shared" si="86"/>
        <v>-1.09375E-5</v>
      </c>
      <c r="K203" s="184">
        <f t="shared" si="87"/>
        <v>-1.09375E-5</v>
      </c>
      <c r="L203" s="21">
        <f t="shared" si="87"/>
        <v>-1.09375E-5</v>
      </c>
      <c r="M203" s="21">
        <f t="shared" ref="M203:Q203" si="95">M158*(1-$K$191)</f>
        <v>-1.09375E-5</v>
      </c>
      <c r="N203" s="184">
        <f t="shared" si="95"/>
        <v>-1.09375E-5</v>
      </c>
      <c r="O203" s="184">
        <f t="shared" si="95"/>
        <v>-1.09375E-5</v>
      </c>
      <c r="P203" s="184">
        <f t="shared" si="95"/>
        <v>-1.09375E-5</v>
      </c>
      <c r="Q203" s="185">
        <f t="shared" si="95"/>
        <v>-1.09375E-5</v>
      </c>
    </row>
    <row r="204" spans="2:17" s="18" customFormat="1" x14ac:dyDescent="0.3">
      <c r="B204" s="152" t="s">
        <v>140</v>
      </c>
      <c r="C204" s="20"/>
      <c r="D204" s="184">
        <f t="shared" si="82"/>
        <v>-1.09375E-5</v>
      </c>
      <c r="E204" s="184">
        <f t="shared" si="82"/>
        <v>-1.09375E-5</v>
      </c>
      <c r="F204" s="184">
        <f t="shared" si="82"/>
        <v>-1.09375E-5</v>
      </c>
      <c r="G204" s="184">
        <f t="shared" si="83"/>
        <v>-1.09375E-5</v>
      </c>
      <c r="H204" s="184">
        <f t="shared" si="84"/>
        <v>-1.09375E-5</v>
      </c>
      <c r="I204" s="184">
        <f t="shared" si="85"/>
        <v>-1.09375E-5</v>
      </c>
      <c r="J204" s="184">
        <f t="shared" si="86"/>
        <v>-1.09375E-5</v>
      </c>
      <c r="K204" s="184">
        <f t="shared" si="87"/>
        <v>-1.09375E-5</v>
      </c>
      <c r="L204" s="21">
        <f t="shared" si="87"/>
        <v>-1.09375E-5</v>
      </c>
      <c r="M204" s="21">
        <f t="shared" ref="M204:Q204" si="96">M159*(1-$K$191)</f>
        <v>-1.09375E-5</v>
      </c>
      <c r="N204" s="184">
        <f t="shared" si="96"/>
        <v>-1.09375E-5</v>
      </c>
      <c r="O204" s="184">
        <f t="shared" si="96"/>
        <v>-1.09375E-5</v>
      </c>
      <c r="P204" s="184">
        <f t="shared" si="96"/>
        <v>-1.09375E-5</v>
      </c>
      <c r="Q204" s="185">
        <f t="shared" si="96"/>
        <v>-1.09375E-5</v>
      </c>
    </row>
    <row r="205" spans="2:17" s="18" customFormat="1" x14ac:dyDescent="0.3">
      <c r="B205" s="152" t="s">
        <v>141</v>
      </c>
      <c r="C205" s="20"/>
      <c r="D205" s="21">
        <f t="shared" si="82"/>
        <v>1337.1934721563714</v>
      </c>
      <c r="E205" s="21">
        <f t="shared" si="82"/>
        <v>1410.7077569226058</v>
      </c>
      <c r="F205" s="21">
        <f t="shared" si="82"/>
        <v>1485.2672684864642</v>
      </c>
      <c r="G205" s="21">
        <f t="shared" si="83"/>
        <v>1548.677694208998</v>
      </c>
      <c r="H205" s="21">
        <f t="shared" si="84"/>
        <v>1607.5588038084934</v>
      </c>
      <c r="I205" s="21">
        <f t="shared" si="85"/>
        <v>1678.6342260469378</v>
      </c>
      <c r="J205" s="21">
        <f t="shared" si="86"/>
        <v>1761.2071430592484</v>
      </c>
      <c r="K205" s="21">
        <f t="shared" si="87"/>
        <v>1829.4952938373615</v>
      </c>
      <c r="L205" s="21">
        <f t="shared" si="87"/>
        <v>1900.5707160758059</v>
      </c>
      <c r="M205" s="21">
        <f t="shared" ref="M205:Q205" si="97">M160*(1-$K$191)</f>
        <v>2008.9258940961797</v>
      </c>
      <c r="N205" s="21">
        <f t="shared" si="97"/>
        <v>2135.0499276761639</v>
      </c>
      <c r="O205" s="21">
        <f t="shared" si="97"/>
        <v>2270.6267833685029</v>
      </c>
      <c r="P205" s="21">
        <f t="shared" si="97"/>
        <v>2419.5133828973212</v>
      </c>
      <c r="Q205" s="118">
        <f t="shared" si="97"/>
        <v>2576.8175770772336</v>
      </c>
    </row>
    <row r="206" spans="2:17" s="18" customFormat="1" x14ac:dyDescent="0.3">
      <c r="B206" s="152" t="s">
        <v>142</v>
      </c>
      <c r="C206" s="20"/>
      <c r="D206" s="21">
        <f t="shared" si="82"/>
        <v>100.28950029454036</v>
      </c>
      <c r="E206" s="21">
        <f t="shared" si="82"/>
        <v>105.80307165200792</v>
      </c>
      <c r="F206" s="21">
        <f t="shared" si="82"/>
        <v>111.3950350192973</v>
      </c>
      <c r="G206" s="21">
        <f t="shared" si="83"/>
        <v>116.15081694848733</v>
      </c>
      <c r="H206" s="21">
        <f t="shared" si="84"/>
        <v>120.56690016844951</v>
      </c>
      <c r="I206" s="21">
        <f t="shared" si="85"/>
        <v>125.89755683633284</v>
      </c>
      <c r="J206" s="21">
        <f t="shared" si="86"/>
        <v>132.0905256122561</v>
      </c>
      <c r="K206" s="21">
        <f t="shared" si="87"/>
        <v>137.2121369206146</v>
      </c>
      <c r="L206" s="21">
        <f t="shared" si="87"/>
        <v>142.54279358849797</v>
      </c>
      <c r="M206" s="21">
        <f t="shared" ref="M206:Q206" si="98">M161*(1-$K$191)</f>
        <v>150.66943194002596</v>
      </c>
      <c r="N206" s="21">
        <f t="shared" si="98"/>
        <v>160.12873445852486</v>
      </c>
      <c r="O206" s="21">
        <f t="shared" si="98"/>
        <v>170.29699863545019</v>
      </c>
      <c r="P206" s="21">
        <f t="shared" si="98"/>
        <v>181.4634936001116</v>
      </c>
      <c r="Q206" s="118">
        <f t="shared" si="98"/>
        <v>193.26130816360498</v>
      </c>
    </row>
    <row r="207" spans="2:17" s="18" customFormat="1" x14ac:dyDescent="0.3">
      <c r="B207" s="152" t="s">
        <v>143</v>
      </c>
      <c r="C207" s="20"/>
      <c r="D207" s="21">
        <f t="shared" si="82"/>
        <v>4839.6375027499944</v>
      </c>
      <c r="E207" s="21">
        <f t="shared" si="82"/>
        <v>5105.7040778901874</v>
      </c>
      <c r="F207" s="21">
        <f t="shared" si="82"/>
        <v>5375.5535901176827</v>
      </c>
      <c r="G207" s="21">
        <f t="shared" si="83"/>
        <v>5605.0517734139639</v>
      </c>
      <c r="H207" s="21">
        <f t="shared" si="84"/>
        <v>5818.1572293319368</v>
      </c>
      <c r="I207" s="21">
        <f t="shared" si="85"/>
        <v>6075.3969512684271</v>
      </c>
      <c r="J207" s="21">
        <f t="shared" si="86"/>
        <v>6374.2489811652304</v>
      </c>
      <c r="K207" s="21">
        <f t="shared" si="87"/>
        <v>6621.400870868918</v>
      </c>
      <c r="L207" s="21">
        <f t="shared" si="87"/>
        <v>6878.6405928054082</v>
      </c>
      <c r="M207" s="21">
        <f t="shared" ref="M207:Q207" si="99">M162*(1-$K$191)</f>
        <v>7270.8050708556457</v>
      </c>
      <c r="N207" s="21">
        <f t="shared" si="99"/>
        <v>7727.2794793900048</v>
      </c>
      <c r="O207" s="21">
        <f t="shared" si="99"/>
        <v>8217.9660143545007</v>
      </c>
      <c r="P207" s="21">
        <f t="shared" si="99"/>
        <v>8756.8238396991746</v>
      </c>
      <c r="Q207" s="118">
        <f t="shared" si="99"/>
        <v>9326.1470444848219</v>
      </c>
    </row>
    <row r="208" spans="2:17" s="18" customFormat="1" x14ac:dyDescent="0.3">
      <c r="B208" s="152" t="s">
        <v>144</v>
      </c>
      <c r="C208" s="20"/>
      <c r="D208" s="21">
        <f t="shared" si="82"/>
        <v>985.1772877319097</v>
      </c>
      <c r="E208" s="21">
        <f t="shared" si="82"/>
        <v>1039.3389370334326</v>
      </c>
      <c r="F208" s="21">
        <f t="shared" si="82"/>
        <v>1094.2706571781055</v>
      </c>
      <c r="G208" s="21">
        <f t="shared" si="83"/>
        <v>1140.9882883291823</v>
      </c>
      <c r="H208" s="21">
        <f t="shared" si="84"/>
        <v>1184.3689458266108</v>
      </c>
      <c r="I208" s="21">
        <f t="shared" si="85"/>
        <v>1236.7337631607845</v>
      </c>
      <c r="J208" s="21">
        <f t="shared" si="86"/>
        <v>1297.5693597696043</v>
      </c>
      <c r="K208" s="21">
        <f t="shared" si="87"/>
        <v>1347.8806548553791</v>
      </c>
      <c r="L208" s="21">
        <f t="shared" si="87"/>
        <v>1400.2454721895531</v>
      </c>
      <c r="M208" s="21">
        <f t="shared" ref="M208:Q208" si="100">M163*(1-$K$191)</f>
        <v>1480.0761495960635</v>
      </c>
      <c r="N208" s="21">
        <f t="shared" si="100"/>
        <v>1572.998031336117</v>
      </c>
      <c r="O208" s="21">
        <f t="shared" si="100"/>
        <v>1672.8842797674474</v>
      </c>
      <c r="P208" s="21">
        <f t="shared" si="100"/>
        <v>1782.5764819703045</v>
      </c>
      <c r="Q208" s="118">
        <f t="shared" si="100"/>
        <v>1898.4703470323541</v>
      </c>
    </row>
    <row r="209" spans="2:17" s="18" customFormat="1" x14ac:dyDescent="0.3">
      <c r="B209" s="152" t="s">
        <v>145</v>
      </c>
      <c r="C209" s="20"/>
      <c r="D209" s="21">
        <f t="shared" si="82"/>
        <v>202.25050338044807</v>
      </c>
      <c r="E209" s="21">
        <f t="shared" si="82"/>
        <v>213.36953895134096</v>
      </c>
      <c r="F209" s="21">
        <f t="shared" si="82"/>
        <v>224.64666507537461</v>
      </c>
      <c r="G209" s="21">
        <f t="shared" si="83"/>
        <v>234.23749196590779</v>
      </c>
      <c r="H209" s="21">
        <f t="shared" si="84"/>
        <v>243.14325979283149</v>
      </c>
      <c r="I209" s="21">
        <f t="shared" si="85"/>
        <v>253.89341740639625</v>
      </c>
      <c r="J209" s="21">
        <f t="shared" si="86"/>
        <v>266.38257110450826</v>
      </c>
      <c r="K209" s="21">
        <f t="shared" si="87"/>
        <v>276.71115390969783</v>
      </c>
      <c r="L209" s="21">
        <f t="shared" si="87"/>
        <v>287.46131152326251</v>
      </c>
      <c r="M209" s="21">
        <f t="shared" ref="M209:Q209" si="101">M164*(1-$K$191)</f>
        <v>303.85003219884408</v>
      </c>
      <c r="N209" s="21">
        <f t="shared" si="101"/>
        <v>322.92629227781674</v>
      </c>
      <c r="O209" s="21">
        <f t="shared" si="101"/>
        <v>343.43229170128291</v>
      </c>
      <c r="P209" s="21">
        <f t="shared" si="101"/>
        <v>365.95138988001668</v>
      </c>
      <c r="Q209" s="118">
        <f t="shared" si="101"/>
        <v>389.74364924972838</v>
      </c>
    </row>
    <row r="210" spans="2:17" s="18" customFormat="1" x14ac:dyDescent="0.3">
      <c r="B210" s="152" t="s">
        <v>146</v>
      </c>
      <c r="C210" s="20"/>
      <c r="D210" s="21">
        <f t="shared" si="82"/>
        <v>10.028940185704036</v>
      </c>
      <c r="E210" s="21">
        <f t="shared" si="82"/>
        <v>10.580297321450793</v>
      </c>
      <c r="F210" s="21">
        <f t="shared" si="82"/>
        <v>11.139493658179733</v>
      </c>
      <c r="G210" s="21">
        <f t="shared" si="83"/>
        <v>11.615071851098735</v>
      </c>
      <c r="H210" s="21">
        <f t="shared" si="84"/>
        <v>12.056680173094952</v>
      </c>
      <c r="I210" s="21">
        <f t="shared" si="85"/>
        <v>12.589745839883285</v>
      </c>
      <c r="J210" s="21">
        <f t="shared" si="86"/>
        <v>13.209042717475613</v>
      </c>
      <c r="K210" s="21">
        <f t="shared" si="87"/>
        <v>13.721203848311466</v>
      </c>
      <c r="L210" s="21">
        <f t="shared" si="87"/>
        <v>14.254269515099795</v>
      </c>
      <c r="M210" s="21">
        <f t="shared" ref="M210:Q210" si="102">M165*(1-$K$191)</f>
        <v>15.066933350252599</v>
      </c>
      <c r="N210" s="21">
        <f t="shared" si="102"/>
        <v>16.012863602102485</v>
      </c>
      <c r="O210" s="21">
        <f t="shared" si="102"/>
        <v>17.029690019795023</v>
      </c>
      <c r="P210" s="21">
        <f t="shared" si="102"/>
        <v>18.146339516261161</v>
      </c>
      <c r="Q210" s="118">
        <f t="shared" si="102"/>
        <v>19.3261209726105</v>
      </c>
    </row>
    <row r="211" spans="2:17" s="18" customFormat="1" x14ac:dyDescent="0.3">
      <c r="B211" s="152" t="s">
        <v>147</v>
      </c>
      <c r="C211" s="20"/>
      <c r="D211" s="184">
        <f t="shared" si="82"/>
        <v>-1.09375E-5</v>
      </c>
      <c r="E211" s="184">
        <f t="shared" si="82"/>
        <v>-1.09375E-5</v>
      </c>
      <c r="F211" s="184">
        <f t="shared" si="82"/>
        <v>-1.09375E-5</v>
      </c>
      <c r="G211" s="184">
        <f t="shared" si="83"/>
        <v>-1.09375E-5</v>
      </c>
      <c r="H211" s="184">
        <f t="shared" si="84"/>
        <v>-1.09375E-5</v>
      </c>
      <c r="I211" s="184">
        <f t="shared" si="85"/>
        <v>-1.09375E-5</v>
      </c>
      <c r="J211" s="184">
        <f t="shared" si="86"/>
        <v>-1.09375E-5</v>
      </c>
      <c r="K211" s="184">
        <f t="shared" si="87"/>
        <v>-1.09375E-5</v>
      </c>
      <c r="L211" s="21">
        <f t="shared" si="87"/>
        <v>-1.09375E-5</v>
      </c>
      <c r="M211" s="21">
        <f t="shared" ref="M211:Q211" si="103">M166*(1-$K$191)</f>
        <v>-1.09375E-5</v>
      </c>
      <c r="N211" s="184">
        <f t="shared" si="103"/>
        <v>-1.09375E-5</v>
      </c>
      <c r="O211" s="184">
        <f t="shared" si="103"/>
        <v>-1.09375E-5</v>
      </c>
      <c r="P211" s="184">
        <f t="shared" si="103"/>
        <v>-1.09375E-5</v>
      </c>
      <c r="Q211" s="185">
        <f t="shared" si="103"/>
        <v>-1.09375E-5</v>
      </c>
    </row>
    <row r="212" spans="2:17" s="18" customFormat="1" x14ac:dyDescent="0.3">
      <c r="B212" s="152" t="s">
        <v>148</v>
      </c>
      <c r="C212" s="20"/>
      <c r="D212" s="21">
        <f t="shared" si="82"/>
        <v>1607.3065557413333</v>
      </c>
      <c r="E212" s="21">
        <f t="shared" si="82"/>
        <v>1695.6707260303469</v>
      </c>
      <c r="F212" s="21">
        <f t="shared" si="82"/>
        <v>1785.2912589301043</v>
      </c>
      <c r="G212" s="21">
        <f t="shared" si="83"/>
        <v>1861.5105906485901</v>
      </c>
      <c r="H212" s="21">
        <f t="shared" si="84"/>
        <v>1932.2856843871839</v>
      </c>
      <c r="I212" s="21">
        <f t="shared" si="85"/>
        <v>2017.7183419177945</v>
      </c>
      <c r="J212" s="21">
        <f t="shared" si="86"/>
        <v>2116.9709881665922</v>
      </c>
      <c r="K212" s="21">
        <f t="shared" si="87"/>
        <v>2199.0533454018837</v>
      </c>
      <c r="L212" s="21">
        <f t="shared" si="87"/>
        <v>2284.4860029324941</v>
      </c>
      <c r="M212" s="21">
        <f t="shared" ref="M212:Q212" si="104">M167*(1-$K$191)</f>
        <v>2414.7289269129833</v>
      </c>
      <c r="N212" s="21">
        <f t="shared" si="104"/>
        <v>2566.3300152761244</v>
      </c>
      <c r="O212" s="21">
        <f t="shared" si="104"/>
        <v>2729.2933958183153</v>
      </c>
      <c r="P212" s="21">
        <f t="shared" si="104"/>
        <v>2908.2550884519551</v>
      </c>
      <c r="Q212" s="118">
        <f t="shared" si="104"/>
        <v>3097.3347298562098</v>
      </c>
    </row>
    <row r="213" spans="2:17" s="18" customFormat="1" x14ac:dyDescent="0.3">
      <c r="B213" s="152" t="s">
        <v>149</v>
      </c>
      <c r="C213" s="20"/>
      <c r="D213" s="21">
        <f t="shared" si="82"/>
        <v>533.37303963156785</v>
      </c>
      <c r="E213" s="21">
        <f t="shared" si="82"/>
        <v>562.69604996769954</v>
      </c>
      <c r="F213" s="21">
        <f t="shared" si="82"/>
        <v>592.4359751427337</v>
      </c>
      <c r="G213" s="21">
        <f t="shared" si="83"/>
        <v>617.72880870280937</v>
      </c>
      <c r="H213" s="21">
        <f t="shared" si="84"/>
        <v>641.21501129430806</v>
      </c>
      <c r="I213" s="21">
        <f t="shared" si="85"/>
        <v>669.5652203396678</v>
      </c>
      <c r="J213" s="21">
        <f t="shared" si="86"/>
        <v>702.5014926129528</v>
      </c>
      <c r="K213" s="21">
        <f t="shared" si="87"/>
        <v>729.73992875457293</v>
      </c>
      <c r="L213" s="21">
        <f t="shared" si="87"/>
        <v>758.09013779993234</v>
      </c>
      <c r="M213" s="21">
        <f t="shared" ref="M213:Q213" si="105">M168*(1-$K$191)</f>
        <v>801.31030943280894</v>
      </c>
      <c r="N213" s="21">
        <f t="shared" si="105"/>
        <v>851.61803332702539</v>
      </c>
      <c r="O213" s="21">
        <f t="shared" si="105"/>
        <v>905.69625164130684</v>
      </c>
      <c r="P213" s="21">
        <f t="shared" si="105"/>
        <v>965.08339402836407</v>
      </c>
      <c r="Q213" s="118">
        <f t="shared" si="105"/>
        <v>1027.8281044818766</v>
      </c>
    </row>
    <row r="214" spans="2:17" s="18" customFormat="1" x14ac:dyDescent="0.3">
      <c r="B214" s="152" t="s">
        <v>150</v>
      </c>
      <c r="C214" s="20"/>
      <c r="D214" s="184">
        <f t="shared" si="82"/>
        <v>-1.09375E-5</v>
      </c>
      <c r="E214" s="184">
        <f t="shared" si="82"/>
        <v>-1.09375E-5</v>
      </c>
      <c r="F214" s="184">
        <f t="shared" si="82"/>
        <v>-1.09375E-5</v>
      </c>
      <c r="G214" s="184">
        <f t="shared" si="83"/>
        <v>-1.09375E-5</v>
      </c>
      <c r="H214" s="184">
        <f t="shared" si="84"/>
        <v>-1.09375E-5</v>
      </c>
      <c r="I214" s="184">
        <f t="shared" si="85"/>
        <v>-1.09375E-5</v>
      </c>
      <c r="J214" s="184">
        <f t="shared" si="86"/>
        <v>-1.09375E-5</v>
      </c>
      <c r="K214" s="184">
        <f t="shared" si="87"/>
        <v>-1.09375E-5</v>
      </c>
      <c r="L214" s="21">
        <f t="shared" si="87"/>
        <v>-1.09375E-5</v>
      </c>
      <c r="M214" s="21">
        <f t="shared" ref="M214:Q214" si="106">M169*(1-$K$191)</f>
        <v>-1.09375E-5</v>
      </c>
      <c r="N214" s="184">
        <f t="shared" si="106"/>
        <v>-1.09375E-5</v>
      </c>
      <c r="O214" s="184">
        <f t="shared" si="106"/>
        <v>-1.09375E-5</v>
      </c>
      <c r="P214" s="184">
        <f t="shared" si="106"/>
        <v>-1.09375E-5</v>
      </c>
      <c r="Q214" s="185">
        <f t="shared" si="106"/>
        <v>-1.09375E-5</v>
      </c>
    </row>
    <row r="215" spans="2:17" s="18" customFormat="1" x14ac:dyDescent="0.3">
      <c r="B215" s="152" t="s">
        <v>151</v>
      </c>
      <c r="C215" s="20"/>
      <c r="D215" s="21">
        <f t="shared" si="82"/>
        <v>1675.6705725645072</v>
      </c>
      <c r="E215" s="21">
        <f t="shared" si="82"/>
        <v>1767.7931606621944</v>
      </c>
      <c r="F215" s="21">
        <f t="shared" si="82"/>
        <v>1861.2255485906551</v>
      </c>
      <c r="G215" s="21">
        <f t="shared" si="83"/>
        <v>1940.6867383242047</v>
      </c>
      <c r="H215" s="21">
        <f t="shared" si="84"/>
        <v>2014.4721287910725</v>
      </c>
      <c r="I215" s="21">
        <f t="shared" si="85"/>
        <v>2103.5385172836236</v>
      </c>
      <c r="J215" s="21">
        <f t="shared" si="86"/>
        <v>2207.0127039146751</v>
      </c>
      <c r="K215" s="21">
        <f t="shared" si="87"/>
        <v>2292.5862928584988</v>
      </c>
      <c r="L215" s="21">
        <f t="shared" si="87"/>
        <v>2381.6526813510491</v>
      </c>
      <c r="M215" s="21">
        <f t="shared" ref="M215:Q215" si="107">M170*(1-$K$191)</f>
        <v>2517.4352638078303</v>
      </c>
      <c r="N215" s="21">
        <f t="shared" si="107"/>
        <v>2675.4844433877479</v>
      </c>
      <c r="O215" s="21">
        <f t="shared" si="107"/>
        <v>2845.3791906772099</v>
      </c>
      <c r="P215" s="21">
        <f t="shared" si="107"/>
        <v>3031.9527107117601</v>
      </c>
      <c r="Q215" s="118">
        <f t="shared" si="107"/>
        <v>3229.074529043462</v>
      </c>
    </row>
    <row r="216" spans="2:17" s="18" customFormat="1" x14ac:dyDescent="0.3">
      <c r="B216" s="152" t="s">
        <v>152</v>
      </c>
      <c r="C216" s="20"/>
      <c r="D216" s="21">
        <f t="shared" ref="D216:F231" si="108">D171*(1-$F$191)</f>
        <v>8889.6622646705564</v>
      </c>
      <c r="E216" s="21">
        <f t="shared" si="108"/>
        <v>9378.3852297964822</v>
      </c>
      <c r="F216" s="21">
        <f t="shared" si="108"/>
        <v>9874.0568626730128</v>
      </c>
      <c r="G216" s="21">
        <f t="shared" si="83"/>
        <v>10295.609372876419</v>
      </c>
      <c r="H216" s="21">
        <f t="shared" si="84"/>
        <v>10687.050989493864</v>
      </c>
      <c r="I216" s="21">
        <f t="shared" si="85"/>
        <v>11159.560396535042</v>
      </c>
      <c r="J216" s="21">
        <f t="shared" si="86"/>
        <v>11708.505148832883</v>
      </c>
      <c r="K216" s="21">
        <f t="shared" ref="K216:L231" si="109">K171*(1-$K$191)</f>
        <v>12162.484775205779</v>
      </c>
      <c r="L216" s="21">
        <f t="shared" si="109"/>
        <v>12634.994182246959</v>
      </c>
      <c r="M216" s="21">
        <f t="shared" ref="M216:Q216" si="110">M171*(1-$K$191)</f>
        <v>13355.339405726401</v>
      </c>
      <c r="N216" s="21">
        <f t="shared" si="110"/>
        <v>14193.81198096614</v>
      </c>
      <c r="O216" s="21">
        <f t="shared" si="110"/>
        <v>15095.126917608806</v>
      </c>
      <c r="P216" s="21">
        <f t="shared" si="110"/>
        <v>16084.925031276389</v>
      </c>
      <c r="Q216" s="118">
        <f t="shared" si="110"/>
        <v>17130.683314184447</v>
      </c>
    </row>
    <row r="217" spans="2:17" s="18" customFormat="1" x14ac:dyDescent="0.3">
      <c r="B217" s="152" t="s">
        <v>153</v>
      </c>
      <c r="C217" s="20"/>
      <c r="D217" s="184">
        <f t="shared" si="108"/>
        <v>-1.09375E-5</v>
      </c>
      <c r="E217" s="184">
        <f t="shared" si="108"/>
        <v>-1.09375E-5</v>
      </c>
      <c r="F217" s="184">
        <f t="shared" si="108"/>
        <v>-1.09375E-5</v>
      </c>
      <c r="G217" s="184">
        <f t="shared" si="83"/>
        <v>-1.09375E-5</v>
      </c>
      <c r="H217" s="184">
        <f t="shared" si="84"/>
        <v>-1.09375E-5</v>
      </c>
      <c r="I217" s="184">
        <f t="shared" si="85"/>
        <v>-1.09375E-5</v>
      </c>
      <c r="J217" s="184">
        <f t="shared" si="86"/>
        <v>-1.09375E-5</v>
      </c>
      <c r="K217" s="184">
        <f t="shared" si="109"/>
        <v>-1.09375E-5</v>
      </c>
      <c r="L217" s="21">
        <f t="shared" si="109"/>
        <v>-1.09375E-5</v>
      </c>
      <c r="M217" s="21">
        <f t="shared" ref="M217:Q217" si="111">M172*(1-$K$191)</f>
        <v>-1.09375E-5</v>
      </c>
      <c r="N217" s="184">
        <f t="shared" si="111"/>
        <v>-1.09375E-5</v>
      </c>
      <c r="O217" s="184">
        <f t="shared" si="111"/>
        <v>-1.09375E-5</v>
      </c>
      <c r="P217" s="184">
        <f t="shared" si="111"/>
        <v>-1.09375E-5</v>
      </c>
      <c r="Q217" s="185">
        <f t="shared" si="111"/>
        <v>-1.09375E-5</v>
      </c>
    </row>
    <row r="218" spans="2:17" s="18" customFormat="1" x14ac:dyDescent="0.3">
      <c r="B218" s="152" t="s">
        <v>154</v>
      </c>
      <c r="C218" s="20"/>
      <c r="D218" s="184">
        <f t="shared" si="108"/>
        <v>-1.09375E-5</v>
      </c>
      <c r="E218" s="184">
        <f t="shared" si="108"/>
        <v>-1.09375E-5</v>
      </c>
      <c r="F218" s="184">
        <f t="shared" si="108"/>
        <v>-1.09375E-5</v>
      </c>
      <c r="G218" s="184">
        <f t="shared" si="83"/>
        <v>-1.09375E-5</v>
      </c>
      <c r="H218" s="184">
        <f t="shared" si="84"/>
        <v>-1.09375E-5</v>
      </c>
      <c r="I218" s="184">
        <f t="shared" si="85"/>
        <v>-1.09375E-5</v>
      </c>
      <c r="J218" s="184">
        <f t="shared" si="86"/>
        <v>-1.09375E-5</v>
      </c>
      <c r="K218" s="184">
        <f t="shared" si="109"/>
        <v>-1.09375E-5</v>
      </c>
      <c r="L218" s="21">
        <f t="shared" si="109"/>
        <v>-1.09375E-5</v>
      </c>
      <c r="M218" s="21">
        <f t="shared" ref="M218:Q218" si="112">M173*(1-$K$191)</f>
        <v>-1.09375E-5</v>
      </c>
      <c r="N218" s="184">
        <f t="shared" si="112"/>
        <v>-1.09375E-5</v>
      </c>
      <c r="O218" s="184">
        <f t="shared" si="112"/>
        <v>-1.09375E-5</v>
      </c>
      <c r="P218" s="184">
        <f t="shared" si="112"/>
        <v>-1.09375E-5</v>
      </c>
      <c r="Q218" s="185">
        <f t="shared" si="112"/>
        <v>-1.09375E-5</v>
      </c>
    </row>
    <row r="219" spans="2:17" s="18" customFormat="1" x14ac:dyDescent="0.3">
      <c r="B219" s="152" t="s">
        <v>155</v>
      </c>
      <c r="C219" s="20"/>
      <c r="D219" s="184">
        <f t="shared" si="108"/>
        <v>-1.09375E-5</v>
      </c>
      <c r="E219" s="184">
        <f t="shared" si="108"/>
        <v>-1.09375E-5</v>
      </c>
      <c r="F219" s="184">
        <f t="shared" si="108"/>
        <v>-1.09375E-5</v>
      </c>
      <c r="G219" s="184">
        <f t="shared" si="83"/>
        <v>-1.09375E-5</v>
      </c>
      <c r="H219" s="184">
        <f t="shared" si="84"/>
        <v>-1.09375E-5</v>
      </c>
      <c r="I219" s="184">
        <f t="shared" si="85"/>
        <v>-1.09375E-5</v>
      </c>
      <c r="J219" s="184">
        <f t="shared" si="86"/>
        <v>-1.09375E-5</v>
      </c>
      <c r="K219" s="184">
        <f t="shared" si="109"/>
        <v>-1.09375E-5</v>
      </c>
      <c r="L219" s="21">
        <f t="shared" si="109"/>
        <v>-1.09375E-5</v>
      </c>
      <c r="M219" s="21">
        <f t="shared" ref="M219:Q219" si="113">M174*(1-$K$191)</f>
        <v>-1.09375E-5</v>
      </c>
      <c r="N219" s="184">
        <f t="shared" si="113"/>
        <v>-1.09375E-5</v>
      </c>
      <c r="O219" s="184">
        <f t="shared" si="113"/>
        <v>-1.09375E-5</v>
      </c>
      <c r="P219" s="184">
        <f t="shared" si="113"/>
        <v>-1.09375E-5</v>
      </c>
      <c r="Q219" s="185">
        <f t="shared" si="113"/>
        <v>-1.09375E-5</v>
      </c>
    </row>
    <row r="220" spans="2:17" s="18" customFormat="1" x14ac:dyDescent="0.3">
      <c r="B220" s="152" t="s">
        <v>156</v>
      </c>
      <c r="C220" s="20"/>
      <c r="D220" s="184">
        <f t="shared" si="108"/>
        <v>-1.09375E-5</v>
      </c>
      <c r="E220" s="184">
        <f t="shared" si="108"/>
        <v>-1.09375E-5</v>
      </c>
      <c r="F220" s="184">
        <f t="shared" si="108"/>
        <v>-1.09375E-5</v>
      </c>
      <c r="G220" s="184">
        <f t="shared" si="83"/>
        <v>-1.09375E-5</v>
      </c>
      <c r="H220" s="184">
        <f t="shared" si="84"/>
        <v>-1.09375E-5</v>
      </c>
      <c r="I220" s="184">
        <f t="shared" si="85"/>
        <v>-1.09375E-5</v>
      </c>
      <c r="J220" s="184">
        <f t="shared" si="86"/>
        <v>-1.09375E-5</v>
      </c>
      <c r="K220" s="184">
        <f t="shared" si="109"/>
        <v>-1.09375E-5</v>
      </c>
      <c r="L220" s="21">
        <f t="shared" si="109"/>
        <v>-1.09375E-5</v>
      </c>
      <c r="M220" s="21">
        <f t="shared" ref="M220:Q220" si="114">M175*(1-$K$191)</f>
        <v>-1.09375E-5</v>
      </c>
      <c r="N220" s="184">
        <f t="shared" si="114"/>
        <v>-1.09375E-5</v>
      </c>
      <c r="O220" s="184">
        <f t="shared" si="114"/>
        <v>-1.09375E-5</v>
      </c>
      <c r="P220" s="184">
        <f t="shared" si="114"/>
        <v>-1.09375E-5</v>
      </c>
      <c r="Q220" s="185">
        <f t="shared" si="114"/>
        <v>-1.09375E-5</v>
      </c>
    </row>
    <row r="221" spans="2:17" s="18" customFormat="1" x14ac:dyDescent="0.3">
      <c r="B221" s="152" t="s">
        <v>157</v>
      </c>
      <c r="C221" s="20"/>
      <c r="D221" s="21">
        <f t="shared" si="108"/>
        <v>199.91041478503379</v>
      </c>
      <c r="E221" s="21">
        <f t="shared" si="108"/>
        <v>210.90080035758584</v>
      </c>
      <c r="F221" s="21">
        <f t="shared" si="108"/>
        <v>222.04744733638265</v>
      </c>
      <c r="G221" s="21">
        <f t="shared" si="83"/>
        <v>231.52730598190143</v>
      </c>
      <c r="H221" s="21">
        <f t="shared" si="84"/>
        <v>240.33003186702601</v>
      </c>
      <c r="I221" s="21">
        <f t="shared" si="85"/>
        <v>250.95580749167354</v>
      </c>
      <c r="J221" s="21">
        <f t="shared" si="86"/>
        <v>263.30045858501393</v>
      </c>
      <c r="K221" s="21">
        <f t="shared" si="109"/>
        <v>273.50953712634185</v>
      </c>
      <c r="L221" s="21">
        <f t="shared" si="109"/>
        <v>284.13531275098927</v>
      </c>
      <c r="M221" s="21">
        <f t="shared" ref="M221:Q221" si="115">M176*(1-$K$191)</f>
        <v>300.33441186503507</v>
      </c>
      <c r="N221" s="21">
        <f t="shared" si="115"/>
        <v>319.18995488524291</v>
      </c>
      <c r="O221" s="21">
        <f t="shared" si="115"/>
        <v>339.45869481124748</v>
      </c>
      <c r="P221" s="21">
        <f t="shared" si="115"/>
        <v>361.71724144080576</v>
      </c>
      <c r="Q221" s="118">
        <f t="shared" si="115"/>
        <v>385.23421847070261</v>
      </c>
    </row>
    <row r="222" spans="2:17" s="18" customFormat="1" x14ac:dyDescent="0.3">
      <c r="B222" s="152" t="s">
        <v>158</v>
      </c>
      <c r="C222" s="20"/>
      <c r="D222" s="21">
        <f t="shared" si="108"/>
        <v>16.714907601173394</v>
      </c>
      <c r="E222" s="21">
        <f t="shared" si="108"/>
        <v>17.633836160751319</v>
      </c>
      <c r="F222" s="21">
        <f t="shared" si="108"/>
        <v>18.565830055299553</v>
      </c>
      <c r="G222" s="21">
        <f t="shared" si="83"/>
        <v>19.358460376831221</v>
      </c>
      <c r="H222" s="21">
        <f t="shared" si="84"/>
        <v>20.094474246824916</v>
      </c>
      <c r="I222" s="21">
        <f t="shared" si="85"/>
        <v>20.982917024805474</v>
      </c>
      <c r="J222" s="21">
        <f t="shared" si="86"/>
        <v>22.015078487459352</v>
      </c>
      <c r="K222" s="21">
        <f t="shared" si="109"/>
        <v>22.868680372185768</v>
      </c>
      <c r="L222" s="21">
        <f t="shared" si="109"/>
        <v>23.757123150166329</v>
      </c>
      <c r="M222" s="21">
        <f t="shared" ref="M222:Q222" si="116">M177*(1-$K$191)</f>
        <v>25.111562875420994</v>
      </c>
      <c r="N222" s="21">
        <f t="shared" si="116"/>
        <v>26.688113295170805</v>
      </c>
      <c r="O222" s="21">
        <f t="shared" si="116"/>
        <v>28.382823991325036</v>
      </c>
      <c r="P222" s="21">
        <f t="shared" si="116"/>
        <v>30.243906485435264</v>
      </c>
      <c r="Q222" s="118">
        <f t="shared" si="116"/>
        <v>32.210208912684166</v>
      </c>
    </row>
    <row r="223" spans="2:17" s="18" customFormat="1" x14ac:dyDescent="0.3">
      <c r="B223" s="152" t="s">
        <v>159</v>
      </c>
      <c r="C223" s="20"/>
      <c r="D223" s="21">
        <f t="shared" si="108"/>
        <v>2791.057086650183</v>
      </c>
      <c r="E223" s="21">
        <f t="shared" si="108"/>
        <v>2944.4997775285055</v>
      </c>
      <c r="F223" s="21">
        <f t="shared" si="108"/>
        <v>3100.1241180401689</v>
      </c>
      <c r="G223" s="21">
        <f t="shared" si="83"/>
        <v>3232.4775291295273</v>
      </c>
      <c r="H223" s="21">
        <f t="shared" si="84"/>
        <v>3355.3771251410753</v>
      </c>
      <c r="I223" s="21">
        <f t="shared" si="85"/>
        <v>3503.7293002082683</v>
      </c>
      <c r="J223" s="21">
        <f t="shared" si="86"/>
        <v>3676.0796212422129</v>
      </c>
      <c r="K223" s="21">
        <f t="shared" si="109"/>
        <v>3818.6140639538294</v>
      </c>
      <c r="L223" s="21">
        <f t="shared" si="109"/>
        <v>3966.9662390210228</v>
      </c>
      <c r="M223" s="21">
        <f t="shared" ref="M223:Q223" si="117">M178*(1-$K$191)</f>
        <v>4193.1305843440487</v>
      </c>
      <c r="N223" s="21">
        <f t="shared" si="117"/>
        <v>4456.3829734338706</v>
      </c>
      <c r="O223" s="21">
        <f t="shared" si="117"/>
        <v>4739.3657654777035</v>
      </c>
      <c r="P223" s="21">
        <f t="shared" si="117"/>
        <v>5050.129320344231</v>
      </c>
      <c r="Q223" s="118">
        <f t="shared" si="117"/>
        <v>5378.4624996462517</v>
      </c>
    </row>
    <row r="224" spans="2:17" s="18" customFormat="1" x14ac:dyDescent="0.3">
      <c r="B224" s="152" t="s">
        <v>160</v>
      </c>
      <c r="C224" s="20"/>
      <c r="D224" s="21">
        <f t="shared" si="108"/>
        <v>1932.5788705039174</v>
      </c>
      <c r="E224" s="21">
        <f t="shared" si="108"/>
        <v>2038.8253905623178</v>
      </c>
      <c r="F224" s="21">
        <f t="shared" si="108"/>
        <v>2146.5825246499844</v>
      </c>
      <c r="G224" s="21">
        <f t="shared" si="83"/>
        <v>2238.2264424254759</v>
      </c>
      <c r="H224" s="21">
        <f t="shared" si="84"/>
        <v>2323.3243660741473</v>
      </c>
      <c r="I224" s="21">
        <f t="shared" si="85"/>
        <v>2426.0461200642585</v>
      </c>
      <c r="J224" s="21">
        <f t="shared" si="86"/>
        <v>2545.3846283763</v>
      </c>
      <c r="K224" s="21">
        <f t="shared" si="109"/>
        <v>2644.0780782883689</v>
      </c>
      <c r="L224" s="21">
        <f t="shared" si="109"/>
        <v>2746.7998322784806</v>
      </c>
      <c r="M224" s="21">
        <f t="shared" ref="M224:Q224" si="118">M179*(1-$K$191)</f>
        <v>2903.4001533124256</v>
      </c>
      <c r="N224" s="21">
        <f t="shared" si="118"/>
        <v>3085.6809128438986</v>
      </c>
      <c r="O224" s="21">
        <f t="shared" si="118"/>
        <v>3281.6233635332505</v>
      </c>
      <c r="P224" s="21">
        <f t="shared" si="118"/>
        <v>3496.8017215022751</v>
      </c>
      <c r="Q224" s="118">
        <f t="shared" si="118"/>
        <v>3724.1456081407928</v>
      </c>
    </row>
    <row r="225" spans="2:17" s="18" customFormat="1" x14ac:dyDescent="0.3">
      <c r="B225" s="152" t="s">
        <v>161</v>
      </c>
      <c r="C225" s="20"/>
      <c r="D225" s="21">
        <f t="shared" si="108"/>
        <v>8.3574483318366966</v>
      </c>
      <c r="E225" s="21">
        <f t="shared" si="108"/>
        <v>8.8169126116256589</v>
      </c>
      <c r="F225" s="21">
        <f t="shared" si="108"/>
        <v>9.2829095588997763</v>
      </c>
      <c r="G225" s="21">
        <f t="shared" si="83"/>
        <v>9.679224719665612</v>
      </c>
      <c r="H225" s="21">
        <f t="shared" si="84"/>
        <v>10.047231654662459</v>
      </c>
      <c r="I225" s="21">
        <f t="shared" si="85"/>
        <v>10.491453043652736</v>
      </c>
      <c r="J225" s="21">
        <f t="shared" si="86"/>
        <v>11.007533774979676</v>
      </c>
      <c r="K225" s="21">
        <f t="shared" si="109"/>
        <v>11.434334717342885</v>
      </c>
      <c r="L225" s="21">
        <f t="shared" si="109"/>
        <v>11.878556106333164</v>
      </c>
      <c r="M225" s="21">
        <f t="shared" ref="M225:Q225" si="119">M180*(1-$K$191)</f>
        <v>12.555775968960496</v>
      </c>
      <c r="N225" s="21">
        <f t="shared" si="119"/>
        <v>13.344051178835404</v>
      </c>
      <c r="O225" s="21">
        <f t="shared" si="119"/>
        <v>14.191406526912518</v>
      </c>
      <c r="P225" s="21">
        <f t="shared" si="119"/>
        <v>15.121947773967634</v>
      </c>
      <c r="Q225" s="118">
        <f t="shared" si="119"/>
        <v>16.105098987592083</v>
      </c>
    </row>
    <row r="226" spans="2:17" s="18" customFormat="1" x14ac:dyDescent="0.3">
      <c r="B226" s="152" t="s">
        <v>162</v>
      </c>
      <c r="C226" s="20"/>
      <c r="D226" s="21">
        <f t="shared" si="108"/>
        <v>3115.3265063004469</v>
      </c>
      <c r="E226" s="21">
        <f t="shared" si="108"/>
        <v>3286.596411234581</v>
      </c>
      <c r="F226" s="21">
        <f t="shared" si="108"/>
        <v>3460.3014333004799</v>
      </c>
      <c r="G226" s="21">
        <f t="shared" si="83"/>
        <v>3608.0318726275536</v>
      </c>
      <c r="H226" s="21">
        <f t="shared" si="84"/>
        <v>3745.2101377169774</v>
      </c>
      <c r="I226" s="21">
        <f t="shared" si="85"/>
        <v>3910.798102676993</v>
      </c>
      <c r="J226" s="21">
        <f t="shared" si="86"/>
        <v>4103.1723560864239</v>
      </c>
      <c r="K226" s="21">
        <f t="shared" si="109"/>
        <v>4262.2666753617332</v>
      </c>
      <c r="L226" s="21">
        <f t="shared" si="109"/>
        <v>4427.8546403217488</v>
      </c>
      <c r="M226" s="21">
        <f t="shared" ref="M226:Q226" si="120">M181*(1-$K$191)</f>
        <v>4680.2951163147145</v>
      </c>
      <c r="N226" s="21">
        <f t="shared" si="120"/>
        <v>4974.1325835476846</v>
      </c>
      <c r="O226" s="21">
        <f t="shared" si="120"/>
        <v>5289.9927630969087</v>
      </c>
      <c r="P226" s="21">
        <f t="shared" si="120"/>
        <v>5636.8613183491752</v>
      </c>
      <c r="Q226" s="118">
        <f t="shared" si="120"/>
        <v>6003.3407647398235</v>
      </c>
    </row>
    <row r="227" spans="2:17" s="18" customFormat="1" x14ac:dyDescent="0.3">
      <c r="B227" s="152" t="s">
        <v>182</v>
      </c>
      <c r="C227" s="20"/>
      <c r="D227" s="184">
        <f t="shared" si="108"/>
        <v>-1.09375E-5</v>
      </c>
      <c r="E227" s="184">
        <f t="shared" si="108"/>
        <v>-1.09375E-5</v>
      </c>
      <c r="F227" s="184">
        <f t="shared" si="108"/>
        <v>-1.09375E-5</v>
      </c>
      <c r="G227" s="184">
        <f t="shared" si="83"/>
        <v>-1.09375E-5</v>
      </c>
      <c r="H227" s="184">
        <f t="shared" si="84"/>
        <v>-1.09375E-5</v>
      </c>
      <c r="I227" s="184">
        <f t="shared" si="85"/>
        <v>-1.09375E-5</v>
      </c>
      <c r="J227" s="184">
        <f t="shared" si="86"/>
        <v>-1.09375E-5</v>
      </c>
      <c r="K227" s="184">
        <f t="shared" si="109"/>
        <v>-1.09375E-5</v>
      </c>
      <c r="L227" s="21">
        <f t="shared" si="109"/>
        <v>-1.09375E-5</v>
      </c>
      <c r="M227" s="21">
        <f t="shared" ref="M227:Q227" si="121">M182*(1-$K$191)</f>
        <v>874.16777643251123</v>
      </c>
      <c r="N227" s="184">
        <f t="shared" si="121"/>
        <v>1220.528629072395</v>
      </c>
      <c r="O227" s="184">
        <f t="shared" si="121"/>
        <v>1298.0328748992795</v>
      </c>
      <c r="P227" s="184">
        <f t="shared" si="121"/>
        <v>1383.1458062420477</v>
      </c>
      <c r="Q227" s="185">
        <f t="shared" si="121"/>
        <v>1473.0707633673721</v>
      </c>
    </row>
    <row r="228" spans="2:17" s="18" customFormat="1" x14ac:dyDescent="0.3">
      <c r="B228" s="152" t="s">
        <v>163</v>
      </c>
      <c r="C228" s="20"/>
      <c r="D228" s="21">
        <f t="shared" si="108"/>
        <v>3.3429727702346783</v>
      </c>
      <c r="E228" s="21">
        <f t="shared" si="108"/>
        <v>3.5267584821502642</v>
      </c>
      <c r="F228" s="21">
        <f t="shared" si="108"/>
        <v>3.71315726105991</v>
      </c>
      <c r="G228" s="21">
        <f t="shared" si="83"/>
        <v>3.8716833253662446</v>
      </c>
      <c r="H228" s="21">
        <f t="shared" si="84"/>
        <v>4.018886099364984</v>
      </c>
      <c r="I228" s="21">
        <f t="shared" si="85"/>
        <v>4.1965746549610952</v>
      </c>
      <c r="J228" s="21">
        <f t="shared" si="86"/>
        <v>4.4030069474918703</v>
      </c>
      <c r="K228" s="21">
        <f t="shared" si="109"/>
        <v>4.5737273244371544</v>
      </c>
      <c r="L228" s="21">
        <f t="shared" si="109"/>
        <v>4.7514158800332646</v>
      </c>
      <c r="M228" s="21">
        <f t="shared" ref="M228:Q228" si="122">M183*(1-$K$191)</f>
        <v>5.0223038250841991</v>
      </c>
      <c r="N228" s="21">
        <f t="shared" si="122"/>
        <v>5.3376139090341619</v>
      </c>
      <c r="O228" s="21">
        <f t="shared" si="122"/>
        <v>5.6765560482650077</v>
      </c>
      <c r="P228" s="21">
        <f t="shared" si="122"/>
        <v>6.0487725470870526</v>
      </c>
      <c r="Q228" s="118">
        <f t="shared" si="122"/>
        <v>6.4420330325368322</v>
      </c>
    </row>
    <row r="229" spans="2:17" s="18" customFormat="1" x14ac:dyDescent="0.3">
      <c r="B229" s="152" t="s">
        <v>164</v>
      </c>
      <c r="C229" s="20"/>
      <c r="D229" s="21">
        <f t="shared" si="108"/>
        <v>8372.502685084004</v>
      </c>
      <c r="E229" s="21">
        <f t="shared" si="108"/>
        <v>8832.7940005765868</v>
      </c>
      <c r="F229" s="21">
        <f t="shared" si="108"/>
        <v>9299.6297423557935</v>
      </c>
      <c r="G229" s="21">
        <f t="shared" si="83"/>
        <v>9696.6582704110097</v>
      </c>
      <c r="H229" s="21">
        <f t="shared" si="84"/>
        <v>10065.327617890849</v>
      </c>
      <c r="I229" s="21">
        <f t="shared" si="85"/>
        <v>10510.348605381312</v>
      </c>
      <c r="J229" s="21">
        <f t="shared" si="86"/>
        <v>11027.358282024639</v>
      </c>
      <c r="K229" s="21">
        <f t="shared" si="109"/>
        <v>11454.927466084102</v>
      </c>
      <c r="L229" s="21">
        <f t="shared" si="109"/>
        <v>11899.948453574563</v>
      </c>
      <c r="M229" s="21">
        <f t="shared" ref="M229:Q229" si="123">M184*(1-$K$191)</f>
        <v>12578.387311954624</v>
      </c>
      <c r="N229" s="21">
        <f t="shared" si="123"/>
        <v>13368.081417207306</v>
      </c>
      <c r="O229" s="21">
        <f t="shared" si="123"/>
        <v>14216.962004910962</v>
      </c>
      <c r="P229" s="21">
        <f t="shared" si="123"/>
        <v>15149.178226210777</v>
      </c>
      <c r="Q229" s="118">
        <f t="shared" si="123"/>
        <v>16134.099112019747</v>
      </c>
    </row>
    <row r="230" spans="2:17" s="18" customFormat="1" x14ac:dyDescent="0.3">
      <c r="B230" s="152" t="s">
        <v>165</v>
      </c>
      <c r="C230" s="20"/>
      <c r="D230" s="184">
        <f t="shared" si="108"/>
        <v>-1.09375E-5</v>
      </c>
      <c r="E230" s="184">
        <f t="shared" si="108"/>
        <v>-1.09375E-5</v>
      </c>
      <c r="F230" s="184">
        <f t="shared" si="108"/>
        <v>-1.09375E-5</v>
      </c>
      <c r="G230" s="184">
        <f t="shared" si="83"/>
        <v>-1.09375E-5</v>
      </c>
      <c r="H230" s="184">
        <f t="shared" si="84"/>
        <v>-1.09375E-5</v>
      </c>
      <c r="I230" s="184">
        <f t="shared" si="85"/>
        <v>-1.09375E-5</v>
      </c>
      <c r="J230" s="184">
        <f t="shared" si="86"/>
        <v>-1.09375E-5</v>
      </c>
      <c r="K230" s="184">
        <f t="shared" si="109"/>
        <v>-1.09375E-5</v>
      </c>
      <c r="L230" s="21">
        <f t="shared" si="109"/>
        <v>-1.09375E-5</v>
      </c>
      <c r="M230" s="21">
        <f t="shared" ref="M230:Q230" si="124">M185*(1-$K$191)</f>
        <v>-1.09375E-5</v>
      </c>
      <c r="N230" s="184">
        <f t="shared" si="124"/>
        <v>-1.09375E-5</v>
      </c>
      <c r="O230" s="184">
        <f t="shared" si="124"/>
        <v>-1.09375E-5</v>
      </c>
      <c r="P230" s="184">
        <f t="shared" si="124"/>
        <v>-1.09375E-5</v>
      </c>
      <c r="Q230" s="185">
        <f t="shared" si="124"/>
        <v>-1.09375E-5</v>
      </c>
    </row>
    <row r="231" spans="2:17" s="18" customFormat="1" x14ac:dyDescent="0.3">
      <c r="B231" s="152" t="s">
        <v>166</v>
      </c>
      <c r="C231" s="20"/>
      <c r="D231" s="21">
        <f t="shared" si="108"/>
        <v>655.55909414927021</v>
      </c>
      <c r="E231" s="21">
        <f t="shared" si="108"/>
        <v>691.59947225591679</v>
      </c>
      <c r="F231" s="21">
        <f t="shared" si="108"/>
        <v>728.15227280009844</v>
      </c>
      <c r="G231" s="21">
        <f t="shared" si="83"/>
        <v>759.23923401057061</v>
      </c>
      <c r="H231" s="21">
        <f t="shared" si="84"/>
        <v>788.1056979917231</v>
      </c>
      <c r="I231" s="21">
        <f t="shared" si="85"/>
        <v>822.95042374412049</v>
      </c>
      <c r="J231" s="21">
        <f t="shared" si="86"/>
        <v>863.43179630940585</v>
      </c>
      <c r="K231" s="21">
        <f t="shared" si="109"/>
        <v>896.91006222837575</v>
      </c>
      <c r="L231" s="21">
        <f t="shared" si="109"/>
        <v>931.75478798077336</v>
      </c>
      <c r="M231" s="21">
        <f t="shared" ref="M231:Q231" si="125">M186*(1-$K$191)</f>
        <v>984.87591400526151</v>
      </c>
      <c r="N231" s="21">
        <f t="shared" si="125"/>
        <v>1046.7082214678489</v>
      </c>
      <c r="O231" s="21">
        <f t="shared" si="125"/>
        <v>1113.1747749710178</v>
      </c>
      <c r="P231" s="21">
        <f t="shared" si="125"/>
        <v>1186.1664303900211</v>
      </c>
      <c r="Q231" s="118">
        <f t="shared" si="125"/>
        <v>1263.284811586723</v>
      </c>
    </row>
    <row r="232" spans="2:17" s="18" customFormat="1" x14ac:dyDescent="0.3">
      <c r="B232" s="162" t="s">
        <v>172</v>
      </c>
      <c r="C232" s="156" t="s">
        <v>167</v>
      </c>
      <c r="D232" s="186">
        <f t="shared" ref="D232:L232" si="126">SUM(D196:D231)</f>
        <v>40298.999606250007</v>
      </c>
      <c r="E232" s="186">
        <f t="shared" si="126"/>
        <v>42514.499606249999</v>
      </c>
      <c r="F232" s="186">
        <f t="shared" si="126"/>
        <v>44761.499606250007</v>
      </c>
      <c r="G232" s="186">
        <f t="shared" si="126"/>
        <v>46672.499606250007</v>
      </c>
      <c r="H232" s="186">
        <f t="shared" si="126"/>
        <v>48446.999606249999</v>
      </c>
      <c r="I232" s="186">
        <f t="shared" si="126"/>
        <v>50588.999606249999</v>
      </c>
      <c r="J232" s="186">
        <f t="shared" si="126"/>
        <v>53077.499606249992</v>
      </c>
      <c r="K232" s="186">
        <f t="shared" si="126"/>
        <v>55135.499606249992</v>
      </c>
      <c r="L232" s="177">
        <f t="shared" si="126"/>
        <v>57277.499606249992</v>
      </c>
      <c r="M232" s="177">
        <f t="shared" ref="M232:Q232" si="127">SUM(M196:M231)</f>
        <v>60542.999606249992</v>
      </c>
      <c r="N232" s="186">
        <f t="shared" si="127"/>
        <v>64343.999606249985</v>
      </c>
      <c r="O232" s="186">
        <f t="shared" si="127"/>
        <v>68429.879306250004</v>
      </c>
      <c r="P232" s="186">
        <f t="shared" si="127"/>
        <v>72916.874756249992</v>
      </c>
      <c r="Q232" s="636">
        <f t="shared" si="127"/>
        <v>77657.551256250008</v>
      </c>
    </row>
    <row r="233" spans="2:17" s="60" customFormat="1" x14ac:dyDescent="0.3">
      <c r="F233" s="74"/>
      <c r="G233" s="74"/>
      <c r="H233" s="74"/>
      <c r="I233" s="74"/>
      <c r="J233" s="74"/>
      <c r="K233" s="74"/>
      <c r="L233" s="74"/>
      <c r="M233" s="74"/>
      <c r="N233" s="74"/>
      <c r="O233" s="75"/>
    </row>
    <row r="234" spans="2:17" x14ac:dyDescent="0.3">
      <c r="B234" s="34"/>
      <c r="C234" s="34"/>
      <c r="D234" s="34"/>
      <c r="E234" s="34"/>
      <c r="F234" s="34"/>
      <c r="G234" s="34"/>
      <c r="H234" s="34"/>
      <c r="I234" s="34"/>
      <c r="J234" s="34"/>
      <c r="K234" s="34"/>
      <c r="L234" s="34"/>
      <c r="M234" s="34"/>
      <c r="N234" s="34"/>
      <c r="O234" s="11"/>
    </row>
    <row r="235" spans="2:17" s="18" customFormat="1" x14ac:dyDescent="0.3">
      <c r="B235" s="15" t="s">
        <v>103</v>
      </c>
      <c r="C235" s="16" t="s">
        <v>86</v>
      </c>
      <c r="D235" s="16">
        <v>2005</v>
      </c>
      <c r="E235" s="16">
        <v>2006</v>
      </c>
      <c r="F235" s="16">
        <v>2007</v>
      </c>
      <c r="G235" s="16">
        <v>2008</v>
      </c>
      <c r="H235" s="16">
        <v>2009</v>
      </c>
      <c r="I235" s="16">
        <v>2010</v>
      </c>
      <c r="J235" s="16">
        <v>2011</v>
      </c>
      <c r="K235" s="16">
        <v>2012</v>
      </c>
      <c r="L235" s="16">
        <v>2013</v>
      </c>
      <c r="M235" s="16">
        <v>2014</v>
      </c>
      <c r="N235" s="16">
        <v>2015</v>
      </c>
      <c r="O235" s="16">
        <v>2016</v>
      </c>
      <c r="P235" s="16">
        <v>2017</v>
      </c>
      <c r="Q235" s="17">
        <v>2018</v>
      </c>
    </row>
    <row r="236" spans="2:17" s="67" customFormat="1" x14ac:dyDescent="0.3">
      <c r="B236" s="154" t="s">
        <v>92</v>
      </c>
      <c r="C236" s="27"/>
      <c r="D236" s="169"/>
      <c r="E236" s="169"/>
      <c r="F236" s="169"/>
      <c r="G236" s="169"/>
      <c r="H236" s="169"/>
      <c r="I236" s="169"/>
      <c r="J236" s="169"/>
      <c r="K236" s="169"/>
      <c r="L236" s="168"/>
      <c r="M236" s="168"/>
      <c r="N236" s="169"/>
      <c r="O236" s="199"/>
      <c r="Q236" s="420"/>
    </row>
    <row r="237" spans="2:17" s="18" customFormat="1" x14ac:dyDescent="0.3">
      <c r="B237" s="152" t="s">
        <v>132</v>
      </c>
      <c r="C237" s="20"/>
      <c r="D237" s="184">
        <f t="shared" ref="D237:L237" si="128">D196*21</f>
        <v>-2.2968749999999999E-4</v>
      </c>
      <c r="E237" s="184">
        <f t="shared" si="128"/>
        <v>-2.2968749999999999E-4</v>
      </c>
      <c r="F237" s="184">
        <f t="shared" si="128"/>
        <v>-2.2968749999999999E-4</v>
      </c>
      <c r="G237" s="224">
        <f t="shared" si="128"/>
        <v>-2.2968749999999999E-4</v>
      </c>
      <c r="H237" s="224">
        <f t="shared" si="128"/>
        <v>-2.2968749999999999E-4</v>
      </c>
      <c r="I237" s="224">
        <f t="shared" si="128"/>
        <v>-2.2968749999999999E-4</v>
      </c>
      <c r="J237" s="224">
        <f t="shared" si="128"/>
        <v>-2.2968749999999999E-4</v>
      </c>
      <c r="K237" s="224">
        <f t="shared" si="128"/>
        <v>-2.2968749999999999E-4</v>
      </c>
      <c r="L237" s="224">
        <f t="shared" si="128"/>
        <v>-2.2968749999999999E-4</v>
      </c>
      <c r="M237" s="224">
        <f t="shared" ref="M237:Q237" si="129">M196*21</f>
        <v>-2.2968749999999999E-4</v>
      </c>
      <c r="N237" s="224">
        <f t="shared" si="129"/>
        <v>-2.2968749999999999E-4</v>
      </c>
      <c r="O237" s="224">
        <f t="shared" si="129"/>
        <v>-2.2968749999999999E-4</v>
      </c>
      <c r="P237" s="224">
        <f t="shared" si="129"/>
        <v>-2.2968749999999999E-4</v>
      </c>
      <c r="Q237" s="627">
        <f t="shared" si="129"/>
        <v>-2.2968749999999999E-4</v>
      </c>
    </row>
    <row r="238" spans="2:17" s="18" customFormat="1" x14ac:dyDescent="0.3">
      <c r="B238" s="152" t="s">
        <v>133</v>
      </c>
      <c r="C238" s="20"/>
      <c r="D238" s="21">
        <f t="shared" ref="D238:L238" si="130">D197*21</f>
        <v>55059.944331814986</v>
      </c>
      <c r="E238" s="21">
        <f t="shared" si="130"/>
        <v>58086.950142778238</v>
      </c>
      <c r="F238" s="21">
        <f t="shared" si="130"/>
        <v>61156.993951053781</v>
      </c>
      <c r="G238" s="224">
        <f t="shared" si="130"/>
        <v>63767.965787998408</v>
      </c>
      <c r="H238" s="224">
        <f t="shared" si="130"/>
        <v>66192.439636589828</v>
      </c>
      <c r="I238" s="224">
        <f t="shared" si="130"/>
        <v>69119.023453824469</v>
      </c>
      <c r="J238" s="224">
        <f t="shared" si="130"/>
        <v>72519.025241494106</v>
      </c>
      <c r="K238" s="224">
        <f t="shared" si="130"/>
        <v>75330.84106589602</v>
      </c>
      <c r="L238" s="224">
        <f t="shared" si="130"/>
        <v>78257.424883130632</v>
      </c>
      <c r="M238" s="224">
        <f t="shared" ref="M238:Q238" si="131">M197*21</f>
        <v>64361.507069732797</v>
      </c>
      <c r="N238" s="224">
        <f t="shared" si="131"/>
        <v>62281.180839976303</v>
      </c>
      <c r="O238" s="224">
        <f t="shared" si="131"/>
        <v>66236.07039338554</v>
      </c>
      <c r="P238" s="224">
        <f t="shared" si="131"/>
        <v>70579.216235736138</v>
      </c>
      <c r="Q238" s="627">
        <f t="shared" si="131"/>
        <v>75167.910309607847</v>
      </c>
    </row>
    <row r="239" spans="2:17" s="18" customFormat="1" x14ac:dyDescent="0.3">
      <c r="B239" s="152" t="s">
        <v>134</v>
      </c>
      <c r="C239" s="20"/>
      <c r="D239" s="184">
        <f t="shared" ref="D239:L239" si="132">D198*21</f>
        <v>-2.2968749999999999E-4</v>
      </c>
      <c r="E239" s="184">
        <f t="shared" si="132"/>
        <v>-2.2968749999999999E-4</v>
      </c>
      <c r="F239" s="184">
        <f t="shared" si="132"/>
        <v>-2.2968749999999999E-4</v>
      </c>
      <c r="G239" s="224">
        <f t="shared" si="132"/>
        <v>-2.2968749999999999E-4</v>
      </c>
      <c r="H239" s="224">
        <f t="shared" si="132"/>
        <v>-2.2968749999999999E-4</v>
      </c>
      <c r="I239" s="224">
        <f t="shared" si="132"/>
        <v>-2.2968749999999999E-4</v>
      </c>
      <c r="J239" s="224">
        <f t="shared" si="132"/>
        <v>-2.2968749999999999E-4</v>
      </c>
      <c r="K239" s="224">
        <f t="shared" si="132"/>
        <v>-2.2968749999999999E-4</v>
      </c>
      <c r="L239" s="224">
        <f t="shared" si="132"/>
        <v>-2.2968749999999999E-4</v>
      </c>
      <c r="M239" s="224">
        <f t="shared" ref="M239:Q239" si="133">M198*21</f>
        <v>-2.2968749999999999E-4</v>
      </c>
      <c r="N239" s="224">
        <f t="shared" si="133"/>
        <v>-2.2968749999999999E-4</v>
      </c>
      <c r="O239" s="224">
        <f t="shared" si="133"/>
        <v>-2.2968749999999999E-4</v>
      </c>
      <c r="P239" s="224">
        <f t="shared" si="133"/>
        <v>-2.2968749999999999E-4</v>
      </c>
      <c r="Q239" s="627">
        <f t="shared" si="133"/>
        <v>-2.2968749999999999E-4</v>
      </c>
    </row>
    <row r="240" spans="2:17" s="18" customFormat="1" x14ac:dyDescent="0.3">
      <c r="B240" s="152" t="s">
        <v>135</v>
      </c>
      <c r="C240" s="20"/>
      <c r="D240" s="184">
        <f t="shared" ref="D240:L240" si="134">D199*21</f>
        <v>-2.2968749999999999E-4</v>
      </c>
      <c r="E240" s="184">
        <f t="shared" si="134"/>
        <v>-2.2968749999999999E-4</v>
      </c>
      <c r="F240" s="184">
        <f t="shared" si="134"/>
        <v>-2.2968749999999999E-4</v>
      </c>
      <c r="G240" s="224">
        <f t="shared" si="134"/>
        <v>-2.2968749999999999E-4</v>
      </c>
      <c r="H240" s="224">
        <f t="shared" si="134"/>
        <v>-2.2968749999999999E-4</v>
      </c>
      <c r="I240" s="224">
        <f t="shared" si="134"/>
        <v>-2.2968749999999999E-4</v>
      </c>
      <c r="J240" s="224">
        <f t="shared" si="134"/>
        <v>-2.2968749999999999E-4</v>
      </c>
      <c r="K240" s="224">
        <f t="shared" si="134"/>
        <v>-2.2968749999999999E-4</v>
      </c>
      <c r="L240" s="224">
        <f t="shared" si="134"/>
        <v>-2.2968749999999999E-4</v>
      </c>
      <c r="M240" s="224">
        <f t="shared" ref="M240:Q240" si="135">M199*21</f>
        <v>-2.2968749999999999E-4</v>
      </c>
      <c r="N240" s="224">
        <f t="shared" si="135"/>
        <v>-2.2968749999999999E-4</v>
      </c>
      <c r="O240" s="224">
        <f t="shared" si="135"/>
        <v>-2.2968749999999999E-4</v>
      </c>
      <c r="P240" s="224">
        <f t="shared" si="135"/>
        <v>-2.2968749999999999E-4</v>
      </c>
      <c r="Q240" s="627">
        <f t="shared" si="135"/>
        <v>-2.2968749999999999E-4</v>
      </c>
    </row>
    <row r="241" spans="2:17" s="18" customFormat="1" x14ac:dyDescent="0.3">
      <c r="B241" s="152" t="s">
        <v>136</v>
      </c>
      <c r="C241" s="20"/>
      <c r="D241" s="21">
        <f t="shared" ref="D241:L241" si="136">D200*21</f>
        <v>7722.2921351796076</v>
      </c>
      <c r="E241" s="21">
        <f t="shared" si="136"/>
        <v>8146.8371297046087</v>
      </c>
      <c r="F241" s="21">
        <f t="shared" si="136"/>
        <v>8577.4183089858925</v>
      </c>
      <c r="G241" s="224">
        <f t="shared" si="136"/>
        <v>8943.6135175335239</v>
      </c>
      <c r="H241" s="224">
        <f t="shared" si="136"/>
        <v>9283.6519254706109</v>
      </c>
      <c r="I241" s="224">
        <f t="shared" si="136"/>
        <v>9694.1124888976301</v>
      </c>
      <c r="J241" s="224">
        <f t="shared" si="136"/>
        <v>10170.971084643721</v>
      </c>
      <c r="K241" s="224">
        <f t="shared" si="136"/>
        <v>10565.335155387325</v>
      </c>
      <c r="L241" s="224">
        <f t="shared" si="136"/>
        <v>10975.795718814341</v>
      </c>
      <c r="M241" s="224">
        <f t="shared" ref="M241:Q241" si="137">M200*21</f>
        <v>11601.546871882001</v>
      </c>
      <c r="N241" s="224">
        <f t="shared" si="137"/>
        <v>12329.913165806411</v>
      </c>
      <c r="O241" s="224">
        <f t="shared" si="137"/>
        <v>13112.869507429663</v>
      </c>
      <c r="P241" s="224">
        <f t="shared" si="137"/>
        <v>13972.689619708592</v>
      </c>
      <c r="Q241" s="627">
        <f t="shared" si="137"/>
        <v>14881.12134109758</v>
      </c>
    </row>
    <row r="242" spans="2:17" s="18" customFormat="1" x14ac:dyDescent="0.3">
      <c r="B242" s="152" t="s">
        <v>137</v>
      </c>
      <c r="C242" s="20"/>
      <c r="D242" s="184">
        <f t="shared" ref="D242:L242" si="138">D201*21</f>
        <v>-2.2968749999999999E-4</v>
      </c>
      <c r="E242" s="184">
        <f t="shared" si="138"/>
        <v>-2.2968749999999999E-4</v>
      </c>
      <c r="F242" s="184">
        <f t="shared" si="138"/>
        <v>-2.2968749999999999E-4</v>
      </c>
      <c r="G242" s="224">
        <f t="shared" si="138"/>
        <v>-2.2968749999999999E-4</v>
      </c>
      <c r="H242" s="224">
        <f t="shared" si="138"/>
        <v>-2.2968749999999999E-4</v>
      </c>
      <c r="I242" s="224">
        <f t="shared" si="138"/>
        <v>-2.2968749999999999E-4</v>
      </c>
      <c r="J242" s="224">
        <f t="shared" si="138"/>
        <v>-2.2968749999999999E-4</v>
      </c>
      <c r="K242" s="224">
        <f t="shared" si="138"/>
        <v>-2.2968749999999999E-4</v>
      </c>
      <c r="L242" s="224">
        <f t="shared" si="138"/>
        <v>-2.2968749999999999E-4</v>
      </c>
      <c r="M242" s="224">
        <f t="shared" ref="M242:Q242" si="139">M201*21</f>
        <v>-2.2968749999999999E-4</v>
      </c>
      <c r="N242" s="224">
        <f t="shared" si="139"/>
        <v>-2.2968749999999999E-4</v>
      </c>
      <c r="O242" s="224">
        <f t="shared" si="139"/>
        <v>-2.2968749999999999E-4</v>
      </c>
      <c r="P242" s="224">
        <f t="shared" si="139"/>
        <v>-2.2968749999999999E-4</v>
      </c>
      <c r="Q242" s="627">
        <f t="shared" si="139"/>
        <v>-2.2968749999999999E-4</v>
      </c>
    </row>
    <row r="243" spans="2:17" s="18" customFormat="1" x14ac:dyDescent="0.3">
      <c r="B243" s="152" t="s">
        <v>138</v>
      </c>
      <c r="C243" s="20"/>
      <c r="D243" s="21">
        <f t="shared" ref="D243:L243" si="140">D202*21</f>
        <v>702.02634893678237</v>
      </c>
      <c r="E243" s="21">
        <f t="shared" si="140"/>
        <v>740.62134843905528</v>
      </c>
      <c r="F243" s="21">
        <f t="shared" si="140"/>
        <v>779.76509201008116</v>
      </c>
      <c r="G243" s="224">
        <f t="shared" si="140"/>
        <v>813.05556551441134</v>
      </c>
      <c r="H243" s="224">
        <f t="shared" si="140"/>
        <v>843.96814805414647</v>
      </c>
      <c r="I243" s="224">
        <f t="shared" si="140"/>
        <v>881.28274472932981</v>
      </c>
      <c r="J243" s="224">
        <f t="shared" si="140"/>
        <v>924.6335261607926</v>
      </c>
      <c r="K243" s="224">
        <f t="shared" si="140"/>
        <v>960.48480531930215</v>
      </c>
      <c r="L243" s="224">
        <f t="shared" si="140"/>
        <v>997.79940199448572</v>
      </c>
      <c r="M243" s="224">
        <f t="shared" ref="M243:Q243" si="141">M202*21</f>
        <v>1054.6858704551817</v>
      </c>
      <c r="N243" s="224">
        <f t="shared" si="141"/>
        <v>1120.9009880846738</v>
      </c>
      <c r="O243" s="224">
        <f t="shared" si="141"/>
        <v>1192.0788373231514</v>
      </c>
      <c r="P243" s="224">
        <f t="shared" si="141"/>
        <v>1270.2443020757812</v>
      </c>
      <c r="Q243" s="627">
        <f t="shared" si="141"/>
        <v>1352.8290040202348</v>
      </c>
    </row>
    <row r="244" spans="2:17" s="18" customFormat="1" x14ac:dyDescent="0.3">
      <c r="B244" s="152" t="s">
        <v>139</v>
      </c>
      <c r="C244" s="20"/>
      <c r="D244" s="184">
        <f t="shared" ref="D244:L244" si="142">D203*21</f>
        <v>-2.2968749999999999E-4</v>
      </c>
      <c r="E244" s="184">
        <f t="shared" si="142"/>
        <v>-2.2968749999999999E-4</v>
      </c>
      <c r="F244" s="184">
        <f t="shared" si="142"/>
        <v>-2.2968749999999999E-4</v>
      </c>
      <c r="G244" s="224">
        <f t="shared" si="142"/>
        <v>-2.2968749999999999E-4</v>
      </c>
      <c r="H244" s="224">
        <f t="shared" si="142"/>
        <v>-2.2968749999999999E-4</v>
      </c>
      <c r="I244" s="224">
        <f t="shared" si="142"/>
        <v>-2.2968749999999999E-4</v>
      </c>
      <c r="J244" s="224">
        <f t="shared" si="142"/>
        <v>-2.2968749999999999E-4</v>
      </c>
      <c r="K244" s="224">
        <f t="shared" si="142"/>
        <v>-2.2968749999999999E-4</v>
      </c>
      <c r="L244" s="224">
        <f t="shared" si="142"/>
        <v>-2.2968749999999999E-4</v>
      </c>
      <c r="M244" s="224">
        <f t="shared" ref="M244:Q244" si="143">M203*21</f>
        <v>-2.2968749999999999E-4</v>
      </c>
      <c r="N244" s="224">
        <f t="shared" si="143"/>
        <v>-2.2968749999999999E-4</v>
      </c>
      <c r="O244" s="224">
        <f t="shared" si="143"/>
        <v>-2.2968749999999999E-4</v>
      </c>
      <c r="P244" s="224">
        <f t="shared" si="143"/>
        <v>-2.2968749999999999E-4</v>
      </c>
      <c r="Q244" s="627">
        <f t="shared" si="143"/>
        <v>-2.2968749999999999E-4</v>
      </c>
    </row>
    <row r="245" spans="2:17" s="18" customFormat="1" x14ac:dyDescent="0.3">
      <c r="B245" s="152" t="s">
        <v>140</v>
      </c>
      <c r="C245" s="20"/>
      <c r="D245" s="184">
        <f t="shared" ref="D245:L245" si="144">D204*21</f>
        <v>-2.2968749999999999E-4</v>
      </c>
      <c r="E245" s="184">
        <f t="shared" si="144"/>
        <v>-2.2968749999999999E-4</v>
      </c>
      <c r="F245" s="184">
        <f t="shared" si="144"/>
        <v>-2.2968749999999999E-4</v>
      </c>
      <c r="G245" s="224">
        <f t="shared" si="144"/>
        <v>-2.2968749999999999E-4</v>
      </c>
      <c r="H245" s="224">
        <f t="shared" si="144"/>
        <v>-2.2968749999999999E-4</v>
      </c>
      <c r="I245" s="224">
        <f t="shared" si="144"/>
        <v>-2.2968749999999999E-4</v>
      </c>
      <c r="J245" s="224">
        <f t="shared" si="144"/>
        <v>-2.2968749999999999E-4</v>
      </c>
      <c r="K245" s="224">
        <f t="shared" si="144"/>
        <v>-2.2968749999999999E-4</v>
      </c>
      <c r="L245" s="224">
        <f t="shared" si="144"/>
        <v>-2.2968749999999999E-4</v>
      </c>
      <c r="M245" s="224">
        <f t="shared" ref="M245:Q245" si="145">M204*21</f>
        <v>-2.2968749999999999E-4</v>
      </c>
      <c r="N245" s="224">
        <f t="shared" si="145"/>
        <v>-2.2968749999999999E-4</v>
      </c>
      <c r="O245" s="224">
        <f t="shared" si="145"/>
        <v>-2.2968749999999999E-4</v>
      </c>
      <c r="P245" s="224">
        <f t="shared" si="145"/>
        <v>-2.2968749999999999E-4</v>
      </c>
      <c r="Q245" s="627">
        <f t="shared" si="145"/>
        <v>-2.2968749999999999E-4</v>
      </c>
    </row>
    <row r="246" spans="2:17" s="18" customFormat="1" x14ac:dyDescent="0.3">
      <c r="B246" s="152" t="s">
        <v>141</v>
      </c>
      <c r="C246" s="20"/>
      <c r="D246" s="21">
        <f t="shared" ref="D246:L246" si="146">D205*21</f>
        <v>28081.062915283801</v>
      </c>
      <c r="E246" s="21">
        <f t="shared" si="146"/>
        <v>29624.862895374721</v>
      </c>
      <c r="F246" s="21">
        <f t="shared" si="146"/>
        <v>31190.612638215749</v>
      </c>
      <c r="G246" s="224">
        <f t="shared" si="146"/>
        <v>32522.231578388957</v>
      </c>
      <c r="H246" s="224">
        <f t="shared" si="146"/>
        <v>33758.734879978365</v>
      </c>
      <c r="I246" s="224">
        <f t="shared" si="146"/>
        <v>35251.318746985693</v>
      </c>
      <c r="J246" s="224">
        <f t="shared" si="146"/>
        <v>36985.350004244217</v>
      </c>
      <c r="K246" s="224">
        <f t="shared" si="146"/>
        <v>38419.401170584591</v>
      </c>
      <c r="L246" s="224">
        <f t="shared" si="146"/>
        <v>39911.985037591927</v>
      </c>
      <c r="M246" s="224">
        <f t="shared" ref="M246:Q246" si="147">M205*21</f>
        <v>42187.443776019776</v>
      </c>
      <c r="N246" s="224">
        <f t="shared" si="147"/>
        <v>44836.048481199439</v>
      </c>
      <c r="O246" s="224">
        <f t="shared" si="147"/>
        <v>47683.162450738557</v>
      </c>
      <c r="P246" s="224">
        <f t="shared" si="147"/>
        <v>50809.781040843744</v>
      </c>
      <c r="Q246" s="627">
        <f t="shared" si="147"/>
        <v>54113.169118621903</v>
      </c>
    </row>
    <row r="247" spans="2:17" s="18" customFormat="1" x14ac:dyDescent="0.3">
      <c r="B247" s="152" t="s">
        <v>142</v>
      </c>
      <c r="C247" s="20"/>
      <c r="D247" s="21">
        <f t="shared" ref="D247:L247" si="148">D206*21</f>
        <v>2106.0795061853478</v>
      </c>
      <c r="E247" s="21">
        <f t="shared" si="148"/>
        <v>2221.8645046921661</v>
      </c>
      <c r="F247" s="21">
        <f t="shared" si="148"/>
        <v>2339.2957354052432</v>
      </c>
      <c r="G247" s="224">
        <f t="shared" si="148"/>
        <v>2439.1671559182341</v>
      </c>
      <c r="H247" s="224">
        <f t="shared" si="148"/>
        <v>2531.9049035374396</v>
      </c>
      <c r="I247" s="224">
        <f t="shared" si="148"/>
        <v>2643.8486935629894</v>
      </c>
      <c r="J247" s="224">
        <f t="shared" si="148"/>
        <v>2773.901037857378</v>
      </c>
      <c r="K247" s="224">
        <f t="shared" si="148"/>
        <v>2881.4548753329063</v>
      </c>
      <c r="L247" s="224">
        <f t="shared" si="148"/>
        <v>2993.3986653584575</v>
      </c>
      <c r="M247" s="224">
        <f t="shared" ref="M247:Q247" si="149">M206*21</f>
        <v>3164.0580707405452</v>
      </c>
      <c r="N247" s="224">
        <f t="shared" si="149"/>
        <v>3362.7034236290219</v>
      </c>
      <c r="O247" s="224">
        <f t="shared" si="149"/>
        <v>3576.2369713444541</v>
      </c>
      <c r="P247" s="224">
        <f t="shared" si="149"/>
        <v>3810.7333656023438</v>
      </c>
      <c r="Q247" s="627">
        <f t="shared" si="149"/>
        <v>4058.4874714357047</v>
      </c>
    </row>
    <row r="248" spans="2:17" s="18" customFormat="1" x14ac:dyDescent="0.3">
      <c r="B248" s="152" t="s">
        <v>143</v>
      </c>
      <c r="C248" s="20"/>
      <c r="D248" s="21">
        <f t="shared" ref="D248:L248" si="150">D207*21</f>
        <v>101632.38755774988</v>
      </c>
      <c r="E248" s="21">
        <f t="shared" si="150"/>
        <v>107219.78563569393</v>
      </c>
      <c r="F248" s="21">
        <f t="shared" si="150"/>
        <v>112886.62539247134</v>
      </c>
      <c r="G248" s="224">
        <f t="shared" si="150"/>
        <v>117706.08724169324</v>
      </c>
      <c r="H248" s="224">
        <f t="shared" si="150"/>
        <v>122181.30181597067</v>
      </c>
      <c r="I248" s="224">
        <f t="shared" si="150"/>
        <v>127583.33597663697</v>
      </c>
      <c r="J248" s="224">
        <f t="shared" si="150"/>
        <v>133859.22860446983</v>
      </c>
      <c r="K248" s="224">
        <f t="shared" si="150"/>
        <v>139049.41828824728</v>
      </c>
      <c r="L248" s="224">
        <f t="shared" si="150"/>
        <v>144451.45244891357</v>
      </c>
      <c r="M248" s="224">
        <f t="shared" ref="M248:Q248" si="151">M207*21</f>
        <v>152686.90648796855</v>
      </c>
      <c r="N248" s="224">
        <f t="shared" si="151"/>
        <v>162272.8690671901</v>
      </c>
      <c r="O248" s="224">
        <f t="shared" si="151"/>
        <v>172577.28630144452</v>
      </c>
      <c r="P248" s="224">
        <f t="shared" si="151"/>
        <v>183893.30063368267</v>
      </c>
      <c r="Q248" s="627">
        <f t="shared" si="151"/>
        <v>195849.08793418127</v>
      </c>
    </row>
    <row r="249" spans="2:17" s="18" customFormat="1" x14ac:dyDescent="0.3">
      <c r="B249" s="152" t="s">
        <v>144</v>
      </c>
      <c r="C249" s="20"/>
      <c r="D249" s="21">
        <f t="shared" ref="D249:L249" si="152">D208*21</f>
        <v>20688.723042370104</v>
      </c>
      <c r="E249" s="21">
        <f t="shared" si="152"/>
        <v>21826.117677702085</v>
      </c>
      <c r="F249" s="21">
        <f t="shared" si="152"/>
        <v>22979.683800740215</v>
      </c>
      <c r="G249" s="224">
        <f t="shared" si="152"/>
        <v>23960.754054912828</v>
      </c>
      <c r="H249" s="224">
        <f t="shared" si="152"/>
        <v>24871.747862358825</v>
      </c>
      <c r="I249" s="224">
        <f t="shared" si="152"/>
        <v>25971.409026376474</v>
      </c>
      <c r="J249" s="224">
        <f t="shared" si="152"/>
        <v>27248.956555161691</v>
      </c>
      <c r="K249" s="224">
        <f t="shared" si="152"/>
        <v>28305.49375196296</v>
      </c>
      <c r="L249" s="224">
        <f t="shared" si="152"/>
        <v>29405.154915980616</v>
      </c>
      <c r="M249" s="224">
        <f t="shared" ref="M249:Q249" si="153">M208*21</f>
        <v>31081.599141517334</v>
      </c>
      <c r="N249" s="224">
        <f t="shared" si="153"/>
        <v>33032.958658058458</v>
      </c>
      <c r="O249" s="224">
        <f t="shared" si="153"/>
        <v>35130.569875116395</v>
      </c>
      <c r="P249" s="224">
        <f t="shared" si="153"/>
        <v>37434.106121376397</v>
      </c>
      <c r="Q249" s="627">
        <f t="shared" si="153"/>
        <v>39867.877287679439</v>
      </c>
    </row>
    <row r="250" spans="2:17" s="18" customFormat="1" x14ac:dyDescent="0.3">
      <c r="B250" s="152" t="s">
        <v>145</v>
      </c>
      <c r="C250" s="20"/>
      <c r="D250" s="21">
        <f t="shared" ref="D250:L250" si="154">D209*21</f>
        <v>4247.2605709894096</v>
      </c>
      <c r="E250" s="21">
        <f t="shared" si="154"/>
        <v>4480.7603179781599</v>
      </c>
      <c r="F250" s="21">
        <f t="shared" si="154"/>
        <v>4717.5799665828672</v>
      </c>
      <c r="G250" s="224">
        <f t="shared" si="154"/>
        <v>4918.9873312840637</v>
      </c>
      <c r="H250" s="224">
        <f t="shared" si="154"/>
        <v>5106.0084556494612</v>
      </c>
      <c r="I250" s="224">
        <f t="shared" si="154"/>
        <v>5331.7617655343211</v>
      </c>
      <c r="J250" s="224">
        <f t="shared" si="154"/>
        <v>5594.0339931946737</v>
      </c>
      <c r="K250" s="224">
        <f t="shared" si="154"/>
        <v>5810.9342321036547</v>
      </c>
      <c r="L250" s="224">
        <f t="shared" si="154"/>
        <v>6036.6875419885127</v>
      </c>
      <c r="M250" s="224">
        <f t="shared" ref="M250:Q250" si="155">M209*21</f>
        <v>6380.8506761757253</v>
      </c>
      <c r="N250" s="224">
        <f t="shared" si="155"/>
        <v>6781.4521378341515</v>
      </c>
      <c r="O250" s="224">
        <f t="shared" si="155"/>
        <v>7212.0781257269409</v>
      </c>
      <c r="P250" s="224">
        <f t="shared" si="155"/>
        <v>7684.9791874803504</v>
      </c>
      <c r="Q250" s="627">
        <f t="shared" si="155"/>
        <v>8184.6166342442957</v>
      </c>
    </row>
    <row r="251" spans="2:17" s="18" customFormat="1" x14ac:dyDescent="0.3">
      <c r="B251" s="152" t="s">
        <v>146</v>
      </c>
      <c r="C251" s="20"/>
      <c r="D251" s="21">
        <f t="shared" ref="D251:L251" si="156">D210*21</f>
        <v>210.60774389978474</v>
      </c>
      <c r="E251" s="21">
        <f t="shared" si="156"/>
        <v>222.18624375046664</v>
      </c>
      <c r="F251" s="21">
        <f t="shared" si="156"/>
        <v>233.92936682177438</v>
      </c>
      <c r="G251" s="224">
        <f t="shared" si="156"/>
        <v>243.91650887307344</v>
      </c>
      <c r="H251" s="224">
        <f t="shared" si="156"/>
        <v>253.19028363499399</v>
      </c>
      <c r="I251" s="224">
        <f t="shared" si="156"/>
        <v>264.38466263754901</v>
      </c>
      <c r="J251" s="224">
        <f t="shared" si="156"/>
        <v>277.38989706698788</v>
      </c>
      <c r="K251" s="224">
        <f t="shared" si="156"/>
        <v>288.1452808145408</v>
      </c>
      <c r="L251" s="224">
        <f t="shared" si="156"/>
        <v>299.33965981709571</v>
      </c>
      <c r="M251" s="224">
        <f t="shared" ref="M251:Q251" si="157">M210*21</f>
        <v>316.40560035530456</v>
      </c>
      <c r="N251" s="224">
        <f t="shared" si="157"/>
        <v>336.27013564415216</v>
      </c>
      <c r="O251" s="224">
        <f t="shared" si="157"/>
        <v>357.62349041569547</v>
      </c>
      <c r="P251" s="224">
        <f t="shared" si="157"/>
        <v>381.07312984148439</v>
      </c>
      <c r="Q251" s="627">
        <f t="shared" si="157"/>
        <v>405.8485404248205</v>
      </c>
    </row>
    <row r="252" spans="2:17" s="18" customFormat="1" x14ac:dyDescent="0.3">
      <c r="B252" s="152" t="s">
        <v>147</v>
      </c>
      <c r="C252" s="20"/>
      <c r="D252" s="184">
        <f t="shared" ref="D252:L252" si="158">D211*21</f>
        <v>-2.2968749999999999E-4</v>
      </c>
      <c r="E252" s="184">
        <f t="shared" si="158"/>
        <v>-2.2968749999999999E-4</v>
      </c>
      <c r="F252" s="184">
        <f t="shared" si="158"/>
        <v>-2.2968749999999999E-4</v>
      </c>
      <c r="G252" s="224">
        <f t="shared" si="158"/>
        <v>-2.2968749999999999E-4</v>
      </c>
      <c r="H252" s="224">
        <f t="shared" si="158"/>
        <v>-2.2968749999999999E-4</v>
      </c>
      <c r="I252" s="224">
        <f t="shared" si="158"/>
        <v>-2.2968749999999999E-4</v>
      </c>
      <c r="J252" s="224">
        <f t="shared" si="158"/>
        <v>-2.2968749999999999E-4</v>
      </c>
      <c r="K252" s="224">
        <f t="shared" si="158"/>
        <v>-2.2968749999999999E-4</v>
      </c>
      <c r="L252" s="224">
        <f t="shared" si="158"/>
        <v>-2.2968749999999999E-4</v>
      </c>
      <c r="M252" s="224">
        <f t="shared" ref="M252:Q252" si="159">M211*21</f>
        <v>-2.2968749999999999E-4</v>
      </c>
      <c r="N252" s="224">
        <f t="shared" si="159"/>
        <v>-2.2968749999999999E-4</v>
      </c>
      <c r="O252" s="224">
        <f t="shared" si="159"/>
        <v>-2.2968749999999999E-4</v>
      </c>
      <c r="P252" s="224">
        <f t="shared" si="159"/>
        <v>-2.2968749999999999E-4</v>
      </c>
      <c r="Q252" s="627">
        <f t="shared" si="159"/>
        <v>-2.2968749999999999E-4</v>
      </c>
    </row>
    <row r="253" spans="2:17" s="18" customFormat="1" x14ac:dyDescent="0.3">
      <c r="B253" s="152" t="s">
        <v>148</v>
      </c>
      <c r="C253" s="20"/>
      <c r="D253" s="21">
        <f t="shared" ref="D253:L253" si="160">D212*21</f>
        <v>33753.437670567997</v>
      </c>
      <c r="E253" s="21">
        <f t="shared" si="160"/>
        <v>35609.085246637289</v>
      </c>
      <c r="F253" s="21">
        <f t="shared" si="160"/>
        <v>37491.11643753219</v>
      </c>
      <c r="G253" s="224">
        <f t="shared" si="160"/>
        <v>39091.722403620392</v>
      </c>
      <c r="H253" s="224">
        <f t="shared" si="160"/>
        <v>40577.999372130864</v>
      </c>
      <c r="I253" s="224">
        <f t="shared" si="160"/>
        <v>42372.085180273687</v>
      </c>
      <c r="J253" s="224">
        <f t="shared" si="160"/>
        <v>44456.390751498438</v>
      </c>
      <c r="K253" s="224">
        <f t="shared" si="160"/>
        <v>46180.120253439556</v>
      </c>
      <c r="L253" s="224">
        <f t="shared" si="160"/>
        <v>47974.206061582379</v>
      </c>
      <c r="M253" s="224">
        <f t="shared" ref="M253:Q253" si="161">M212*21</f>
        <v>50709.307465172649</v>
      </c>
      <c r="N253" s="224">
        <f t="shared" si="161"/>
        <v>53892.930320798616</v>
      </c>
      <c r="O253" s="224">
        <f t="shared" si="161"/>
        <v>57315.161312184624</v>
      </c>
      <c r="P253" s="224">
        <f t="shared" si="161"/>
        <v>61073.356857491061</v>
      </c>
      <c r="Q253" s="627">
        <f t="shared" si="161"/>
        <v>65044.02932698041</v>
      </c>
    </row>
    <row r="254" spans="2:17" s="18" customFormat="1" x14ac:dyDescent="0.3">
      <c r="B254" s="152" t="s">
        <v>149</v>
      </c>
      <c r="C254" s="20"/>
      <c r="D254" s="21">
        <f t="shared" ref="D254:L254" si="162">D213*21</f>
        <v>11200.833832262924</v>
      </c>
      <c r="E254" s="21">
        <f t="shared" si="162"/>
        <v>11816.617049321691</v>
      </c>
      <c r="F254" s="21">
        <f t="shared" si="162"/>
        <v>12441.155477997407</v>
      </c>
      <c r="G254" s="224">
        <f t="shared" si="162"/>
        <v>12972.304982758997</v>
      </c>
      <c r="H254" s="224">
        <f t="shared" si="162"/>
        <v>13465.515237180469</v>
      </c>
      <c r="I254" s="224">
        <f t="shared" si="162"/>
        <v>14060.869627133025</v>
      </c>
      <c r="J254" s="224">
        <f t="shared" si="162"/>
        <v>14752.531344872008</v>
      </c>
      <c r="K254" s="224">
        <f t="shared" si="162"/>
        <v>15324.538503846032</v>
      </c>
      <c r="L254" s="224">
        <f t="shared" si="162"/>
        <v>15919.892893798578</v>
      </c>
      <c r="M254" s="224">
        <f t="shared" ref="M254:Q254" si="163">M213*21</f>
        <v>16827.516498088989</v>
      </c>
      <c r="N254" s="224">
        <f t="shared" si="163"/>
        <v>17883.978699867534</v>
      </c>
      <c r="O254" s="224">
        <f t="shared" si="163"/>
        <v>19019.621284467445</v>
      </c>
      <c r="P254" s="224">
        <f t="shared" si="163"/>
        <v>20266.751274595645</v>
      </c>
      <c r="Q254" s="627">
        <f t="shared" si="163"/>
        <v>21584.390194119409</v>
      </c>
    </row>
    <row r="255" spans="2:17" s="18" customFormat="1" x14ac:dyDescent="0.3">
      <c r="B255" s="152" t="s">
        <v>150</v>
      </c>
      <c r="C255" s="20"/>
      <c r="D255" s="184">
        <f t="shared" ref="D255:L255" si="164">D214*21</f>
        <v>-2.2968749999999999E-4</v>
      </c>
      <c r="E255" s="184">
        <f t="shared" si="164"/>
        <v>-2.2968749999999999E-4</v>
      </c>
      <c r="F255" s="184">
        <f t="shared" si="164"/>
        <v>-2.2968749999999999E-4</v>
      </c>
      <c r="G255" s="224">
        <f t="shared" si="164"/>
        <v>-2.2968749999999999E-4</v>
      </c>
      <c r="H255" s="224">
        <f t="shared" si="164"/>
        <v>-2.2968749999999999E-4</v>
      </c>
      <c r="I255" s="224">
        <f t="shared" si="164"/>
        <v>-2.2968749999999999E-4</v>
      </c>
      <c r="J255" s="224">
        <f t="shared" si="164"/>
        <v>-2.2968749999999999E-4</v>
      </c>
      <c r="K255" s="224">
        <f t="shared" si="164"/>
        <v>-2.2968749999999999E-4</v>
      </c>
      <c r="L255" s="224">
        <f t="shared" si="164"/>
        <v>-2.2968749999999999E-4</v>
      </c>
      <c r="M255" s="224">
        <f t="shared" ref="M255:Q255" si="165">M214*21</f>
        <v>-2.2968749999999999E-4</v>
      </c>
      <c r="N255" s="224">
        <f t="shared" si="165"/>
        <v>-2.2968749999999999E-4</v>
      </c>
      <c r="O255" s="224">
        <f t="shared" si="165"/>
        <v>-2.2968749999999999E-4</v>
      </c>
      <c r="P255" s="224">
        <f t="shared" si="165"/>
        <v>-2.2968749999999999E-4</v>
      </c>
      <c r="Q255" s="627">
        <f t="shared" si="165"/>
        <v>-2.2968749999999999E-4</v>
      </c>
    </row>
    <row r="256" spans="2:17" s="18" customFormat="1" x14ac:dyDescent="0.3">
      <c r="B256" s="152" t="s">
        <v>151</v>
      </c>
      <c r="C256" s="20"/>
      <c r="D256" s="21">
        <f t="shared" ref="D256:L256" si="166">D215*21</f>
        <v>35189.082023854651</v>
      </c>
      <c r="E256" s="21">
        <f t="shared" si="166"/>
        <v>37123.65637390608</v>
      </c>
      <c r="F256" s="21">
        <f t="shared" si="166"/>
        <v>39085.736520403756</v>
      </c>
      <c r="G256" s="224">
        <f t="shared" si="166"/>
        <v>40754.421504808299</v>
      </c>
      <c r="H256" s="224">
        <f t="shared" si="166"/>
        <v>42303.914704612522</v>
      </c>
      <c r="I256" s="224">
        <f t="shared" si="166"/>
        <v>44174.308862956095</v>
      </c>
      <c r="J256" s="224">
        <f t="shared" si="166"/>
        <v>46347.266782208178</v>
      </c>
      <c r="K256" s="224">
        <f t="shared" si="166"/>
        <v>48144.312150028476</v>
      </c>
      <c r="L256" s="224">
        <f t="shared" si="166"/>
        <v>50014.706308372028</v>
      </c>
      <c r="M256" s="224">
        <f t="shared" ref="M256:Q256" si="167">M215*21</f>
        <v>52866.140539964435</v>
      </c>
      <c r="N256" s="224">
        <f t="shared" si="167"/>
        <v>56185.173311142702</v>
      </c>
      <c r="O256" s="224">
        <f t="shared" si="167"/>
        <v>59752.963004221405</v>
      </c>
      <c r="P256" s="224">
        <f t="shared" si="167"/>
        <v>63671.00692494696</v>
      </c>
      <c r="Q256" s="627">
        <f t="shared" si="167"/>
        <v>67810.565109912699</v>
      </c>
    </row>
    <row r="257" spans="2:17" s="18" customFormat="1" x14ac:dyDescent="0.3">
      <c r="B257" s="152" t="s">
        <v>152</v>
      </c>
      <c r="C257" s="20"/>
      <c r="D257" s="21">
        <f t="shared" ref="D257:L257" si="168">D216*21</f>
        <v>186682.90755808167</v>
      </c>
      <c r="E257" s="21">
        <f t="shared" si="168"/>
        <v>196946.08982572611</v>
      </c>
      <c r="F257" s="21">
        <f t="shared" si="168"/>
        <v>207355.19411613327</v>
      </c>
      <c r="G257" s="224">
        <f t="shared" si="168"/>
        <v>216207.79683040481</v>
      </c>
      <c r="H257" s="224">
        <f t="shared" si="168"/>
        <v>224428.07077937113</v>
      </c>
      <c r="I257" s="224">
        <f t="shared" si="168"/>
        <v>234350.76832723588</v>
      </c>
      <c r="J257" s="224">
        <f t="shared" si="168"/>
        <v>245878.60812549054</v>
      </c>
      <c r="K257" s="224">
        <f t="shared" si="168"/>
        <v>255412.18027932136</v>
      </c>
      <c r="L257" s="224">
        <f t="shared" si="168"/>
        <v>265334.87782718614</v>
      </c>
      <c r="M257" s="224">
        <f t="shared" ref="M257:Q257" si="169">M216*21</f>
        <v>280462.12752025441</v>
      </c>
      <c r="N257" s="224">
        <f t="shared" si="169"/>
        <v>298070.05160028895</v>
      </c>
      <c r="O257" s="224">
        <f t="shared" si="169"/>
        <v>316997.66526978492</v>
      </c>
      <c r="P257" s="224">
        <f t="shared" si="169"/>
        <v>337783.42565680417</v>
      </c>
      <c r="Q257" s="627">
        <f t="shared" si="169"/>
        <v>359744.3495978734</v>
      </c>
    </row>
    <row r="258" spans="2:17" s="18" customFormat="1" x14ac:dyDescent="0.3">
      <c r="B258" s="152" t="s">
        <v>153</v>
      </c>
      <c r="C258" s="20"/>
      <c r="D258" s="184">
        <f t="shared" ref="D258:L258" si="170">D217*21</f>
        <v>-2.2968749999999999E-4</v>
      </c>
      <c r="E258" s="184">
        <f t="shared" si="170"/>
        <v>-2.2968749999999999E-4</v>
      </c>
      <c r="F258" s="184">
        <f t="shared" si="170"/>
        <v>-2.2968749999999999E-4</v>
      </c>
      <c r="G258" s="224">
        <f t="shared" si="170"/>
        <v>-2.2968749999999999E-4</v>
      </c>
      <c r="H258" s="224">
        <f t="shared" si="170"/>
        <v>-2.2968749999999999E-4</v>
      </c>
      <c r="I258" s="224">
        <f t="shared" si="170"/>
        <v>-2.2968749999999999E-4</v>
      </c>
      <c r="J258" s="224">
        <f t="shared" si="170"/>
        <v>-2.2968749999999999E-4</v>
      </c>
      <c r="K258" s="224">
        <f t="shared" si="170"/>
        <v>-2.2968749999999999E-4</v>
      </c>
      <c r="L258" s="224">
        <f t="shared" si="170"/>
        <v>-2.2968749999999999E-4</v>
      </c>
      <c r="M258" s="224">
        <f t="shared" ref="M258:Q258" si="171">M217*21</f>
        <v>-2.2968749999999999E-4</v>
      </c>
      <c r="N258" s="224">
        <f t="shared" si="171"/>
        <v>-2.2968749999999999E-4</v>
      </c>
      <c r="O258" s="224">
        <f t="shared" si="171"/>
        <v>-2.2968749999999999E-4</v>
      </c>
      <c r="P258" s="224">
        <f t="shared" si="171"/>
        <v>-2.2968749999999999E-4</v>
      </c>
      <c r="Q258" s="627">
        <f t="shared" si="171"/>
        <v>-2.2968749999999999E-4</v>
      </c>
    </row>
    <row r="259" spans="2:17" s="18" customFormat="1" x14ac:dyDescent="0.3">
      <c r="B259" s="152" t="s">
        <v>154</v>
      </c>
      <c r="C259" s="20"/>
      <c r="D259" s="184">
        <f t="shared" ref="D259:L259" si="172">D218*21</f>
        <v>-2.2968749999999999E-4</v>
      </c>
      <c r="E259" s="184">
        <f t="shared" si="172"/>
        <v>-2.2968749999999999E-4</v>
      </c>
      <c r="F259" s="184">
        <f t="shared" si="172"/>
        <v>-2.2968749999999999E-4</v>
      </c>
      <c r="G259" s="224">
        <f t="shared" si="172"/>
        <v>-2.2968749999999999E-4</v>
      </c>
      <c r="H259" s="224">
        <f t="shared" si="172"/>
        <v>-2.2968749999999999E-4</v>
      </c>
      <c r="I259" s="224">
        <f t="shared" si="172"/>
        <v>-2.2968749999999999E-4</v>
      </c>
      <c r="J259" s="224">
        <f t="shared" si="172"/>
        <v>-2.2968749999999999E-4</v>
      </c>
      <c r="K259" s="224">
        <f t="shared" si="172"/>
        <v>-2.2968749999999999E-4</v>
      </c>
      <c r="L259" s="224">
        <f t="shared" si="172"/>
        <v>-2.2968749999999999E-4</v>
      </c>
      <c r="M259" s="224">
        <f t="shared" ref="M259:Q259" si="173">M218*21</f>
        <v>-2.2968749999999999E-4</v>
      </c>
      <c r="N259" s="224">
        <f t="shared" si="173"/>
        <v>-2.2968749999999999E-4</v>
      </c>
      <c r="O259" s="224">
        <f t="shared" si="173"/>
        <v>-2.2968749999999999E-4</v>
      </c>
      <c r="P259" s="224">
        <f t="shared" si="173"/>
        <v>-2.2968749999999999E-4</v>
      </c>
      <c r="Q259" s="627">
        <f t="shared" si="173"/>
        <v>-2.2968749999999999E-4</v>
      </c>
    </row>
    <row r="260" spans="2:17" s="18" customFormat="1" x14ac:dyDescent="0.3">
      <c r="B260" s="152" t="s">
        <v>155</v>
      </c>
      <c r="C260" s="20"/>
      <c r="D260" s="184">
        <f t="shared" ref="D260:L260" si="174">D219*21</f>
        <v>-2.2968749999999999E-4</v>
      </c>
      <c r="E260" s="184">
        <f t="shared" si="174"/>
        <v>-2.2968749999999999E-4</v>
      </c>
      <c r="F260" s="184">
        <f t="shared" si="174"/>
        <v>-2.2968749999999999E-4</v>
      </c>
      <c r="G260" s="224">
        <f t="shared" si="174"/>
        <v>-2.2968749999999999E-4</v>
      </c>
      <c r="H260" s="224">
        <f t="shared" si="174"/>
        <v>-2.2968749999999999E-4</v>
      </c>
      <c r="I260" s="224">
        <f t="shared" si="174"/>
        <v>-2.2968749999999999E-4</v>
      </c>
      <c r="J260" s="224">
        <f t="shared" si="174"/>
        <v>-2.2968749999999999E-4</v>
      </c>
      <c r="K260" s="224">
        <f t="shared" si="174"/>
        <v>-2.2968749999999999E-4</v>
      </c>
      <c r="L260" s="224">
        <f t="shared" si="174"/>
        <v>-2.2968749999999999E-4</v>
      </c>
      <c r="M260" s="224">
        <f t="shared" ref="M260:Q260" si="175">M219*21</f>
        <v>-2.2968749999999999E-4</v>
      </c>
      <c r="N260" s="224">
        <f t="shared" si="175"/>
        <v>-2.2968749999999999E-4</v>
      </c>
      <c r="O260" s="224">
        <f t="shared" si="175"/>
        <v>-2.2968749999999999E-4</v>
      </c>
      <c r="P260" s="224">
        <f t="shared" si="175"/>
        <v>-2.2968749999999999E-4</v>
      </c>
      <c r="Q260" s="627">
        <f t="shared" si="175"/>
        <v>-2.2968749999999999E-4</v>
      </c>
    </row>
    <row r="261" spans="2:17" s="18" customFormat="1" x14ac:dyDescent="0.3">
      <c r="B261" s="152" t="s">
        <v>156</v>
      </c>
      <c r="C261" s="20"/>
      <c r="D261" s="184">
        <f t="shared" ref="D261:L261" si="176">D220*21</f>
        <v>-2.2968749999999999E-4</v>
      </c>
      <c r="E261" s="184">
        <f t="shared" si="176"/>
        <v>-2.2968749999999999E-4</v>
      </c>
      <c r="F261" s="184">
        <f t="shared" si="176"/>
        <v>-2.2968749999999999E-4</v>
      </c>
      <c r="G261" s="224">
        <f t="shared" si="176"/>
        <v>-2.2968749999999999E-4</v>
      </c>
      <c r="H261" s="224">
        <f t="shared" si="176"/>
        <v>-2.2968749999999999E-4</v>
      </c>
      <c r="I261" s="224">
        <f t="shared" si="176"/>
        <v>-2.2968749999999999E-4</v>
      </c>
      <c r="J261" s="224">
        <f t="shared" si="176"/>
        <v>-2.2968749999999999E-4</v>
      </c>
      <c r="K261" s="224">
        <f t="shared" si="176"/>
        <v>-2.2968749999999999E-4</v>
      </c>
      <c r="L261" s="224">
        <f t="shared" si="176"/>
        <v>-2.2968749999999999E-4</v>
      </c>
      <c r="M261" s="224">
        <f t="shared" ref="M261:Q261" si="177">M220*21</f>
        <v>-2.2968749999999999E-4</v>
      </c>
      <c r="N261" s="224">
        <f t="shared" si="177"/>
        <v>-2.2968749999999999E-4</v>
      </c>
      <c r="O261" s="224">
        <f t="shared" si="177"/>
        <v>-2.2968749999999999E-4</v>
      </c>
      <c r="P261" s="224">
        <f t="shared" si="177"/>
        <v>-2.2968749999999999E-4</v>
      </c>
      <c r="Q261" s="627">
        <f t="shared" si="177"/>
        <v>-2.2968749999999999E-4</v>
      </c>
    </row>
    <row r="262" spans="2:17" s="18" customFormat="1" x14ac:dyDescent="0.3">
      <c r="B262" s="152" t="s">
        <v>157</v>
      </c>
      <c r="C262" s="20"/>
      <c r="D262" s="21">
        <f t="shared" ref="D262:L262" si="178">D221*21</f>
        <v>4198.1187104857099</v>
      </c>
      <c r="E262" s="21">
        <f t="shared" si="178"/>
        <v>4428.916807509303</v>
      </c>
      <c r="F262" s="21">
        <f t="shared" si="178"/>
        <v>4662.9963940640355</v>
      </c>
      <c r="G262" s="224">
        <f t="shared" si="178"/>
        <v>4862.0734256199303</v>
      </c>
      <c r="H262" s="224">
        <f t="shared" si="178"/>
        <v>5046.9306692075461</v>
      </c>
      <c r="I262" s="224">
        <f t="shared" si="178"/>
        <v>5270.0719573251445</v>
      </c>
      <c r="J262" s="224">
        <f t="shared" si="178"/>
        <v>5529.3096302852928</v>
      </c>
      <c r="K262" s="224">
        <f t="shared" si="178"/>
        <v>5743.7002796531788</v>
      </c>
      <c r="L262" s="224">
        <f t="shared" si="178"/>
        <v>5966.8415677707744</v>
      </c>
      <c r="M262" s="224">
        <f t="shared" ref="M262:Q262" si="179">M221*21</f>
        <v>6307.0226491657368</v>
      </c>
      <c r="N262" s="224">
        <f t="shared" si="179"/>
        <v>6702.989052590101</v>
      </c>
      <c r="O262" s="224">
        <f t="shared" si="179"/>
        <v>7128.6325910361975</v>
      </c>
      <c r="P262" s="224">
        <f t="shared" si="179"/>
        <v>7596.0620702569213</v>
      </c>
      <c r="Q262" s="627">
        <f t="shared" si="179"/>
        <v>8089.9185878847547</v>
      </c>
    </row>
    <row r="263" spans="2:17" s="18" customFormat="1" x14ac:dyDescent="0.3">
      <c r="B263" s="152" t="s">
        <v>158</v>
      </c>
      <c r="C263" s="20"/>
      <c r="D263" s="21">
        <f t="shared" ref="D263:L263" si="180">D222*21</f>
        <v>351.0130596246413</v>
      </c>
      <c r="E263" s="21">
        <f t="shared" si="180"/>
        <v>370.3105593757777</v>
      </c>
      <c r="F263" s="21">
        <f t="shared" si="180"/>
        <v>389.88243116129064</v>
      </c>
      <c r="G263" s="224">
        <f t="shared" si="180"/>
        <v>406.52766791345567</v>
      </c>
      <c r="H263" s="224">
        <f t="shared" si="180"/>
        <v>421.98395918332324</v>
      </c>
      <c r="I263" s="224">
        <f t="shared" si="180"/>
        <v>440.64125752091496</v>
      </c>
      <c r="J263" s="224">
        <f t="shared" si="180"/>
        <v>462.31664823664642</v>
      </c>
      <c r="K263" s="224">
        <f t="shared" si="180"/>
        <v>480.24228781590114</v>
      </c>
      <c r="L263" s="224">
        <f t="shared" si="180"/>
        <v>498.89958615349292</v>
      </c>
      <c r="M263" s="224">
        <f t="shared" ref="M263:Q263" si="181">M222*21</f>
        <v>527.34282038384083</v>
      </c>
      <c r="N263" s="224">
        <f t="shared" si="181"/>
        <v>560.45037919858692</v>
      </c>
      <c r="O263" s="224">
        <f t="shared" si="181"/>
        <v>596.03930381782573</v>
      </c>
      <c r="P263" s="224">
        <f t="shared" si="181"/>
        <v>635.12203619414061</v>
      </c>
      <c r="Q263" s="627">
        <f t="shared" si="181"/>
        <v>676.41438716636753</v>
      </c>
    </row>
    <row r="264" spans="2:17" s="18" customFormat="1" x14ac:dyDescent="0.3">
      <c r="B264" s="152" t="s">
        <v>159</v>
      </c>
      <c r="C264" s="20"/>
      <c r="D264" s="21">
        <f t="shared" ref="D264:L264" si="182">D223*21</f>
        <v>58612.198819653844</v>
      </c>
      <c r="E264" s="21">
        <f t="shared" si="182"/>
        <v>61834.495328098616</v>
      </c>
      <c r="F264" s="21">
        <f t="shared" si="182"/>
        <v>65102.606478843547</v>
      </c>
      <c r="G264" s="224">
        <f t="shared" si="182"/>
        <v>67882.028111720079</v>
      </c>
      <c r="H264" s="224">
        <f t="shared" si="182"/>
        <v>70462.919627962576</v>
      </c>
      <c r="I264" s="224">
        <f t="shared" si="182"/>
        <v>73578.315304373638</v>
      </c>
      <c r="J264" s="224">
        <f t="shared" si="182"/>
        <v>77197.672046086474</v>
      </c>
      <c r="K264" s="224">
        <f t="shared" si="182"/>
        <v>80190.89534303041</v>
      </c>
      <c r="L264" s="224">
        <f t="shared" si="182"/>
        <v>83306.291019441473</v>
      </c>
      <c r="M264" s="224">
        <f t="shared" ref="M264:Q264" si="183">M223*21</f>
        <v>88055.742271225026</v>
      </c>
      <c r="N264" s="224">
        <f t="shared" si="183"/>
        <v>93584.042442111284</v>
      </c>
      <c r="O264" s="224">
        <f t="shared" si="183"/>
        <v>99526.681075031767</v>
      </c>
      <c r="P264" s="224">
        <f t="shared" si="183"/>
        <v>106052.71572722885</v>
      </c>
      <c r="Q264" s="627">
        <f t="shared" si="183"/>
        <v>112947.71249257129</v>
      </c>
    </row>
    <row r="265" spans="2:17" s="18" customFormat="1" x14ac:dyDescent="0.3">
      <c r="B265" s="152" t="s">
        <v>160</v>
      </c>
      <c r="C265" s="20"/>
      <c r="D265" s="21">
        <f t="shared" ref="D265:L265" si="184">D224*21</f>
        <v>40584.156280582269</v>
      </c>
      <c r="E265" s="21">
        <f t="shared" si="184"/>
        <v>42815.333201808673</v>
      </c>
      <c r="F265" s="21">
        <f t="shared" si="184"/>
        <v>45078.233017649676</v>
      </c>
      <c r="G265" s="224">
        <f t="shared" si="184"/>
        <v>47002.755290934991</v>
      </c>
      <c r="H265" s="224">
        <f t="shared" si="184"/>
        <v>48789.811687557092</v>
      </c>
      <c r="I265" s="224">
        <f t="shared" si="184"/>
        <v>50946.96852134943</v>
      </c>
      <c r="J265" s="224">
        <f t="shared" si="184"/>
        <v>53453.077195902304</v>
      </c>
      <c r="K265" s="224">
        <f t="shared" si="184"/>
        <v>55525.639644055751</v>
      </c>
      <c r="L265" s="224">
        <f t="shared" si="184"/>
        <v>57682.796477848096</v>
      </c>
      <c r="M265" s="224">
        <f t="shared" ref="M265:Q265" si="185">M224*21</f>
        <v>60971.40321956094</v>
      </c>
      <c r="N265" s="224">
        <f t="shared" si="185"/>
        <v>64799.299169721868</v>
      </c>
      <c r="O265" s="224">
        <f t="shared" si="185"/>
        <v>68914.090634198263</v>
      </c>
      <c r="P265" s="224">
        <f t="shared" si="185"/>
        <v>73432.836151547774</v>
      </c>
      <c r="Q265" s="627">
        <f t="shared" si="185"/>
        <v>78207.057770956642</v>
      </c>
    </row>
    <row r="266" spans="2:17" s="18" customFormat="1" x14ac:dyDescent="0.3">
      <c r="B266" s="152" t="s">
        <v>161</v>
      </c>
      <c r="C266" s="20"/>
      <c r="D266" s="21">
        <f t="shared" ref="D266:L266" si="186">D225*21</f>
        <v>175.50641496857062</v>
      </c>
      <c r="E266" s="21">
        <f t="shared" si="186"/>
        <v>185.15516484413882</v>
      </c>
      <c r="F266" s="21">
        <f t="shared" si="186"/>
        <v>194.94110073689529</v>
      </c>
      <c r="G266" s="224">
        <f t="shared" si="186"/>
        <v>203.26371911297787</v>
      </c>
      <c r="H266" s="224">
        <f t="shared" si="186"/>
        <v>210.99186474791165</v>
      </c>
      <c r="I266" s="224">
        <f t="shared" si="186"/>
        <v>220.32051391670745</v>
      </c>
      <c r="J266" s="224">
        <f t="shared" si="186"/>
        <v>231.15820927457318</v>
      </c>
      <c r="K266" s="224">
        <f t="shared" si="186"/>
        <v>240.1210290642006</v>
      </c>
      <c r="L266" s="224">
        <f t="shared" si="186"/>
        <v>249.44967823299646</v>
      </c>
      <c r="M266" s="224">
        <f t="shared" ref="M266:Q266" si="187">M225*21</f>
        <v>263.67129534817042</v>
      </c>
      <c r="N266" s="224">
        <f t="shared" si="187"/>
        <v>280.22507475554346</v>
      </c>
      <c r="O266" s="224">
        <f t="shared" si="187"/>
        <v>298.01953706516287</v>
      </c>
      <c r="P266" s="224">
        <f t="shared" si="187"/>
        <v>317.5609032533203</v>
      </c>
      <c r="Q266" s="627">
        <f t="shared" si="187"/>
        <v>338.20707873943371</v>
      </c>
    </row>
    <row r="267" spans="2:17" s="18" customFormat="1" x14ac:dyDescent="0.3">
      <c r="B267" s="152" t="s">
        <v>162</v>
      </c>
      <c r="C267" s="20"/>
      <c r="D267" s="21">
        <f t="shared" ref="D267:L267" si="188">D226*21</f>
        <v>65421.856632309384</v>
      </c>
      <c r="E267" s="21">
        <f t="shared" si="188"/>
        <v>69018.524635926195</v>
      </c>
      <c r="F267" s="21">
        <f t="shared" si="188"/>
        <v>72666.330099310071</v>
      </c>
      <c r="G267" s="224">
        <f t="shared" si="188"/>
        <v>75768.66932517862</v>
      </c>
      <c r="H267" s="224">
        <f t="shared" si="188"/>
        <v>78649.412892056527</v>
      </c>
      <c r="I267" s="224">
        <f t="shared" si="188"/>
        <v>82126.760156216857</v>
      </c>
      <c r="J267" s="224">
        <f t="shared" si="188"/>
        <v>86166.619477814907</v>
      </c>
      <c r="K267" s="224">
        <f t="shared" si="188"/>
        <v>89507.60018259639</v>
      </c>
      <c r="L267" s="224">
        <f t="shared" si="188"/>
        <v>92984.94744675672</v>
      </c>
      <c r="M267" s="224">
        <f t="shared" ref="M267:Q267" si="189">M226*21</f>
        <v>98286.197442609002</v>
      </c>
      <c r="N267" s="224">
        <f t="shared" si="189"/>
        <v>104456.78425450137</v>
      </c>
      <c r="O267" s="224">
        <f t="shared" si="189"/>
        <v>111089.84802503508</v>
      </c>
      <c r="P267" s="224">
        <f t="shared" si="189"/>
        <v>118374.08768533268</v>
      </c>
      <c r="Q267" s="627">
        <f t="shared" si="189"/>
        <v>126070.1560595363</v>
      </c>
    </row>
    <row r="268" spans="2:17" s="18" customFormat="1" x14ac:dyDescent="0.3">
      <c r="B268" s="152" t="s">
        <v>182</v>
      </c>
      <c r="C268" s="20"/>
      <c r="D268" s="184">
        <f t="shared" ref="D268:L268" si="190">D227*21</f>
        <v>-2.2968749999999999E-4</v>
      </c>
      <c r="E268" s="184">
        <f t="shared" si="190"/>
        <v>-2.2968749999999999E-4</v>
      </c>
      <c r="F268" s="184">
        <f t="shared" si="190"/>
        <v>-2.2968749999999999E-4</v>
      </c>
      <c r="G268" s="224">
        <f t="shared" si="190"/>
        <v>-2.2968749999999999E-4</v>
      </c>
      <c r="H268" s="224">
        <f t="shared" si="190"/>
        <v>-2.2968749999999999E-4</v>
      </c>
      <c r="I268" s="224">
        <f t="shared" si="190"/>
        <v>-2.2968749999999999E-4</v>
      </c>
      <c r="J268" s="224">
        <f t="shared" si="190"/>
        <v>-2.2968749999999999E-4</v>
      </c>
      <c r="K268" s="224">
        <f t="shared" si="190"/>
        <v>-2.2968749999999999E-4</v>
      </c>
      <c r="L268" s="224">
        <f t="shared" si="190"/>
        <v>-2.2968749999999999E-4</v>
      </c>
      <c r="M268" s="224">
        <f t="shared" ref="M268:Q268" si="191">M227*21</f>
        <v>18357.523305082737</v>
      </c>
      <c r="N268" s="224">
        <f t="shared" si="191"/>
        <v>25631.101210520294</v>
      </c>
      <c r="O268" s="224">
        <f t="shared" si="191"/>
        <v>27258.69037288487</v>
      </c>
      <c r="P268" s="224">
        <f t="shared" si="191"/>
        <v>29046.061931083001</v>
      </c>
      <c r="Q268" s="627">
        <f t="shared" si="191"/>
        <v>30934.486030714816</v>
      </c>
    </row>
    <row r="269" spans="2:17" s="18" customFormat="1" x14ac:dyDescent="0.3">
      <c r="B269" s="152" t="s">
        <v>163</v>
      </c>
      <c r="C269" s="20"/>
      <c r="D269" s="21">
        <f t="shared" ref="D269:L269" si="192">D228*21</f>
        <v>70.202428174928244</v>
      </c>
      <c r="E269" s="21">
        <f t="shared" si="192"/>
        <v>74.061928125155546</v>
      </c>
      <c r="F269" s="21">
        <f t="shared" si="192"/>
        <v>77.976302482258106</v>
      </c>
      <c r="G269" s="224">
        <f t="shared" si="192"/>
        <v>81.305349832691135</v>
      </c>
      <c r="H269" s="224">
        <f t="shared" si="192"/>
        <v>84.396608086664656</v>
      </c>
      <c r="I269" s="224">
        <f t="shared" si="192"/>
        <v>88.128067754182993</v>
      </c>
      <c r="J269" s="224">
        <f t="shared" si="192"/>
        <v>92.463145897329269</v>
      </c>
      <c r="K269" s="224">
        <f t="shared" si="192"/>
        <v>96.048273813180245</v>
      </c>
      <c r="L269" s="224">
        <f t="shared" si="192"/>
        <v>99.779733480698553</v>
      </c>
      <c r="M269" s="224">
        <f t="shared" ref="M269:Q269" si="193">M228*21</f>
        <v>105.46838032676818</v>
      </c>
      <c r="N269" s="224">
        <f t="shared" si="193"/>
        <v>112.0898920897174</v>
      </c>
      <c r="O269" s="224">
        <f t="shared" si="193"/>
        <v>119.20767701356516</v>
      </c>
      <c r="P269" s="224">
        <f t="shared" si="193"/>
        <v>127.0242234888281</v>
      </c>
      <c r="Q269" s="627">
        <f t="shared" si="193"/>
        <v>135.28269368327346</v>
      </c>
    </row>
    <row r="270" spans="2:17" s="18" customFormat="1" x14ac:dyDescent="0.3">
      <c r="B270" s="152" t="s">
        <v>164</v>
      </c>
      <c r="C270" s="20"/>
      <c r="D270" s="21">
        <f t="shared" ref="D270:L270" si="194">D229*21</f>
        <v>175822.55638676407</v>
      </c>
      <c r="E270" s="21">
        <f t="shared" si="194"/>
        <v>185488.67401210833</v>
      </c>
      <c r="F270" s="21">
        <f t="shared" si="194"/>
        <v>195292.22458947168</v>
      </c>
      <c r="G270" s="224">
        <f t="shared" si="194"/>
        <v>203629.82367863119</v>
      </c>
      <c r="H270" s="224">
        <f t="shared" si="194"/>
        <v>211371.87997570782</v>
      </c>
      <c r="I270" s="224">
        <f t="shared" si="194"/>
        <v>220717.32071300756</v>
      </c>
      <c r="J270" s="224">
        <f t="shared" si="194"/>
        <v>231574.52392251743</v>
      </c>
      <c r="K270" s="224">
        <f t="shared" si="194"/>
        <v>240553.47678776615</v>
      </c>
      <c r="L270" s="224">
        <f t="shared" si="194"/>
        <v>249898.91752506583</v>
      </c>
      <c r="M270" s="224">
        <f t="shared" ref="M270:Q270" si="195">M229*21</f>
        <v>264146.13355104713</v>
      </c>
      <c r="N270" s="224">
        <f t="shared" si="195"/>
        <v>280729.70976135344</v>
      </c>
      <c r="O270" s="224">
        <f t="shared" si="195"/>
        <v>298556.20210313017</v>
      </c>
      <c r="P270" s="224">
        <f t="shared" si="195"/>
        <v>318132.74275042635</v>
      </c>
      <c r="Q270" s="627">
        <f t="shared" si="195"/>
        <v>338816.08135241468</v>
      </c>
    </row>
    <row r="271" spans="2:17" s="18" customFormat="1" x14ac:dyDescent="0.3">
      <c r="B271" s="152" t="s">
        <v>165</v>
      </c>
      <c r="C271" s="20"/>
      <c r="D271" s="184">
        <f t="shared" ref="D271:L271" si="196">D230*21</f>
        <v>-2.2968749999999999E-4</v>
      </c>
      <c r="E271" s="184">
        <f t="shared" si="196"/>
        <v>-2.2968749999999999E-4</v>
      </c>
      <c r="F271" s="184">
        <f t="shared" si="196"/>
        <v>-2.2968749999999999E-4</v>
      </c>
      <c r="G271" s="224">
        <f t="shared" si="196"/>
        <v>-2.2968749999999999E-4</v>
      </c>
      <c r="H271" s="224">
        <f t="shared" si="196"/>
        <v>-2.2968749999999999E-4</v>
      </c>
      <c r="I271" s="224">
        <f t="shared" si="196"/>
        <v>-2.2968749999999999E-4</v>
      </c>
      <c r="J271" s="224">
        <f t="shared" si="196"/>
        <v>-2.2968749999999999E-4</v>
      </c>
      <c r="K271" s="224">
        <f t="shared" si="196"/>
        <v>-2.2968749999999999E-4</v>
      </c>
      <c r="L271" s="224">
        <f t="shared" si="196"/>
        <v>-2.2968749999999999E-4</v>
      </c>
      <c r="M271" s="224">
        <f t="shared" ref="M271:Q271" si="197">M230*21</f>
        <v>-2.2968749999999999E-4</v>
      </c>
      <c r="N271" s="224">
        <f t="shared" si="197"/>
        <v>-2.2968749999999999E-4</v>
      </c>
      <c r="O271" s="224">
        <f t="shared" si="197"/>
        <v>-2.2968749999999999E-4</v>
      </c>
      <c r="P271" s="224">
        <f t="shared" si="197"/>
        <v>-2.2968749999999999E-4</v>
      </c>
      <c r="Q271" s="627">
        <f t="shared" si="197"/>
        <v>-2.2968749999999999E-4</v>
      </c>
    </row>
    <row r="272" spans="2:17" s="18" customFormat="1" x14ac:dyDescent="0.3">
      <c r="B272" s="152" t="s">
        <v>166</v>
      </c>
      <c r="C272" s="20"/>
      <c r="D272" s="225">
        <f t="shared" ref="D272:L272" si="198">D231*21</f>
        <v>13766.740977134674</v>
      </c>
      <c r="E272" s="225">
        <f t="shared" si="198"/>
        <v>14523.588917374253</v>
      </c>
      <c r="F272" s="225">
        <f t="shared" si="198"/>
        <v>15291.197728802068</v>
      </c>
      <c r="G272" s="224">
        <f t="shared" si="198"/>
        <v>15944.023914221983</v>
      </c>
      <c r="H272" s="224">
        <f t="shared" si="198"/>
        <v>16550.219657826186</v>
      </c>
      <c r="I272" s="224">
        <f t="shared" si="198"/>
        <v>17281.95889862653</v>
      </c>
      <c r="J272" s="224">
        <f t="shared" si="198"/>
        <v>18132.067722497522</v>
      </c>
      <c r="K272" s="224">
        <f t="shared" si="198"/>
        <v>18835.11130679589</v>
      </c>
      <c r="L272" s="224">
        <f t="shared" si="198"/>
        <v>19566.850547596241</v>
      </c>
      <c r="M272" s="224">
        <f t="shared" ref="M272:Q272" si="199">M231*21</f>
        <v>20682.394194110493</v>
      </c>
      <c r="N272" s="224">
        <f t="shared" si="199"/>
        <v>21980.872650824829</v>
      </c>
      <c r="O272" s="224">
        <f t="shared" si="199"/>
        <v>23376.670274391374</v>
      </c>
      <c r="P272" s="224">
        <f t="shared" si="199"/>
        <v>24909.495038190442</v>
      </c>
      <c r="Q272" s="627">
        <f t="shared" si="199"/>
        <v>26528.981043321182</v>
      </c>
    </row>
    <row r="273" spans="2:17" s="18" customFormat="1" x14ac:dyDescent="0.3">
      <c r="B273" s="162" t="s">
        <v>172</v>
      </c>
      <c r="C273" s="156" t="s">
        <v>167</v>
      </c>
      <c r="D273" s="177">
        <f t="shared" ref="D273:L273" si="200">SUM(D237:D272)</f>
        <v>846278.99173124996</v>
      </c>
      <c r="E273" s="177">
        <f t="shared" si="200"/>
        <v>892804.49173124996</v>
      </c>
      <c r="F273" s="177">
        <f t="shared" si="200"/>
        <v>939991.49173124973</v>
      </c>
      <c r="G273" s="637">
        <f t="shared" si="200"/>
        <v>980122.49173124996</v>
      </c>
      <c r="H273" s="637">
        <f t="shared" si="200"/>
        <v>1017386.9917312498</v>
      </c>
      <c r="I273" s="637">
        <f t="shared" si="200"/>
        <v>1062368.9917312497</v>
      </c>
      <c r="J273" s="637">
        <f t="shared" si="200"/>
        <v>1114627.49173125</v>
      </c>
      <c r="K273" s="637">
        <f t="shared" si="200"/>
        <v>1157845.49173125</v>
      </c>
      <c r="L273" s="637">
        <f t="shared" si="200"/>
        <v>1202827.49173125</v>
      </c>
      <c r="M273" s="637">
        <f t="shared" ref="M273:Q273" si="201">SUM(M237:M272)</f>
        <v>1271402.99173125</v>
      </c>
      <c r="N273" s="637">
        <f t="shared" si="201"/>
        <v>1351223.9917312497</v>
      </c>
      <c r="O273" s="637">
        <f t="shared" si="201"/>
        <v>1437027.4654312497</v>
      </c>
      <c r="P273" s="637">
        <f t="shared" si="201"/>
        <v>1531254.3698812497</v>
      </c>
      <c r="Q273" s="638">
        <f t="shared" si="201"/>
        <v>1630808.5763812503</v>
      </c>
    </row>
    <row r="274" spans="2:17" s="60" customFormat="1" x14ac:dyDescent="0.3">
      <c r="F274" s="74"/>
      <c r="G274" s="74"/>
      <c r="H274" s="74"/>
      <c r="I274" s="74"/>
      <c r="J274" s="74"/>
      <c r="K274" s="74"/>
    </row>
  </sheetData>
  <mergeCells count="1">
    <mergeCell ref="B114:C114"/>
  </mergeCells>
  <pageMargins left="0.511811024" right="0.511811024" top="0.78740157499999996" bottom="0.78740157499999996" header="0.31496062000000002" footer="0.31496062000000002"/>
  <pageSetup paperSize="9" scale="59" fitToHeight="0" orientation="landscape"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R104"/>
  <sheetViews>
    <sheetView topLeftCell="E36" zoomScale="60" zoomScaleNormal="60" workbookViewId="0">
      <selection activeCell="Q39" sqref="Q39"/>
    </sheetView>
  </sheetViews>
  <sheetFormatPr defaultColWidth="9.109375" defaultRowHeight="15.6" x14ac:dyDescent="0.3"/>
  <cols>
    <col min="1" max="1" width="9.109375" style="2"/>
    <col min="2" max="2" width="32.6640625" style="2" customWidth="1"/>
    <col min="3" max="3" width="21" style="2" customWidth="1"/>
    <col min="4" max="5" width="23" style="2" customWidth="1"/>
    <col min="6" max="6" width="23.33203125" style="2" customWidth="1"/>
    <col min="7" max="7" width="23.6640625" style="2" customWidth="1"/>
    <col min="8" max="8" width="22.33203125" style="2" customWidth="1"/>
    <col min="9" max="9" width="20.5546875" style="2" customWidth="1"/>
    <col min="10" max="10" width="23.6640625" style="2" customWidth="1"/>
    <col min="11" max="12" width="24" style="2" customWidth="1"/>
    <col min="13" max="13" width="24.44140625" style="2" customWidth="1"/>
    <col min="14" max="14" width="22.6640625" style="2" customWidth="1"/>
    <col min="15" max="15" width="21" style="2" customWidth="1"/>
    <col min="16" max="16" width="21.33203125" style="2" customWidth="1"/>
    <col min="17" max="17" width="21.44140625" style="2" customWidth="1"/>
    <col min="18" max="18" width="23.109375" style="2" customWidth="1"/>
    <col min="19" max="16384" width="9.109375" style="2"/>
  </cols>
  <sheetData>
    <row r="2" spans="2:18" x14ac:dyDescent="0.3">
      <c r="B2" s="187" t="s">
        <v>196</v>
      </c>
    </row>
    <row r="4" spans="2:18" x14ac:dyDescent="0.3">
      <c r="B4" s="693" t="s">
        <v>183</v>
      </c>
      <c r="C4" s="684" t="s">
        <v>91</v>
      </c>
      <c r="D4" s="684"/>
      <c r="E4" s="684"/>
      <c r="F4" s="684"/>
      <c r="G4" s="684"/>
      <c r="H4" s="684"/>
      <c r="I4" s="684"/>
      <c r="J4" s="684"/>
      <c r="K4" s="684"/>
      <c r="L4" s="684"/>
      <c r="M4" s="684"/>
      <c r="N4" s="684"/>
      <c r="O4" s="684"/>
      <c r="P4" s="684"/>
      <c r="Q4" s="684"/>
      <c r="R4" s="684"/>
    </row>
    <row r="5" spans="2:18" x14ac:dyDescent="0.3">
      <c r="B5" s="694"/>
      <c r="C5" s="408" t="s">
        <v>77</v>
      </c>
      <c r="D5" s="408" t="s">
        <v>87</v>
      </c>
      <c r="E5" s="408" t="s">
        <v>88</v>
      </c>
      <c r="F5" s="408" t="s">
        <v>78</v>
      </c>
      <c r="G5" s="408" t="s">
        <v>79</v>
      </c>
      <c r="H5" s="408" t="s">
        <v>80</v>
      </c>
      <c r="I5" s="408" t="s">
        <v>81</v>
      </c>
      <c r="J5" s="408" t="s">
        <v>82</v>
      </c>
      <c r="K5" s="408" t="s">
        <v>83</v>
      </c>
      <c r="L5" s="408" t="s">
        <v>84</v>
      </c>
      <c r="M5" s="408" t="s">
        <v>89</v>
      </c>
      <c r="N5" s="413" t="s">
        <v>584</v>
      </c>
      <c r="O5" s="413" t="s">
        <v>585</v>
      </c>
      <c r="P5" s="413" t="s">
        <v>846</v>
      </c>
      <c r="Q5" s="413" t="s">
        <v>847</v>
      </c>
      <c r="R5" s="413" t="s">
        <v>848</v>
      </c>
    </row>
    <row r="6" spans="2:18" x14ac:dyDescent="0.3">
      <c r="B6" s="193" t="s">
        <v>184</v>
      </c>
      <c r="C6" s="194" t="s">
        <v>86</v>
      </c>
      <c r="D6" s="411">
        <v>92500000</v>
      </c>
      <c r="E6" s="411">
        <v>97100000</v>
      </c>
      <c r="F6" s="411">
        <v>102600000</v>
      </c>
      <c r="G6" s="411">
        <v>107900000</v>
      </c>
      <c r="H6" s="411">
        <v>112200000</v>
      </c>
      <c r="I6" s="411">
        <v>116400000</v>
      </c>
      <c r="J6" s="411">
        <v>121800000</v>
      </c>
      <c r="K6" s="411">
        <v>127900000</v>
      </c>
      <c r="L6" s="411">
        <v>132400000</v>
      </c>
      <c r="M6" s="411">
        <v>137700000</v>
      </c>
      <c r="N6" s="411">
        <v>146300000</v>
      </c>
      <c r="O6" s="411">
        <v>155500000</v>
      </c>
      <c r="P6" s="411">
        <v>165404380</v>
      </c>
      <c r="Q6" s="411">
        <v>176347350</v>
      </c>
      <c r="R6" s="411">
        <v>187749460</v>
      </c>
    </row>
    <row r="7" spans="2:18" x14ac:dyDescent="0.3">
      <c r="B7" s="189" t="s">
        <v>132</v>
      </c>
      <c r="C7" s="188" t="s">
        <v>86</v>
      </c>
      <c r="D7" s="415">
        <f t="shared" ref="D7:R22" si="0">$E55*D$6</f>
        <v>0</v>
      </c>
      <c r="E7" s="415">
        <f t="shared" si="0"/>
        <v>0</v>
      </c>
      <c r="F7" s="415">
        <f t="shared" si="0"/>
        <v>0</v>
      </c>
      <c r="G7" s="415">
        <f t="shared" si="0"/>
        <v>0</v>
      </c>
      <c r="H7" s="415">
        <f t="shared" si="0"/>
        <v>0</v>
      </c>
      <c r="I7" s="415">
        <f t="shared" si="0"/>
        <v>0</v>
      </c>
      <c r="J7" s="415">
        <f t="shared" si="0"/>
        <v>0</v>
      </c>
      <c r="K7" s="415">
        <f t="shared" si="0"/>
        <v>0</v>
      </c>
      <c r="L7" s="415">
        <f t="shared" si="0"/>
        <v>0</v>
      </c>
      <c r="M7" s="415">
        <f t="shared" si="0"/>
        <v>0</v>
      </c>
      <c r="N7" s="415">
        <f t="shared" si="0"/>
        <v>0</v>
      </c>
      <c r="O7" s="415">
        <f t="shared" si="0"/>
        <v>0</v>
      </c>
      <c r="P7" s="415">
        <f t="shared" si="0"/>
        <v>0</v>
      </c>
      <c r="Q7" s="415">
        <f t="shared" si="0"/>
        <v>0</v>
      </c>
      <c r="R7" s="415">
        <f t="shared" si="0"/>
        <v>0</v>
      </c>
    </row>
    <row r="8" spans="2:18" x14ac:dyDescent="0.3">
      <c r="B8" s="189" t="s">
        <v>133</v>
      </c>
      <c r="C8" s="188" t="s">
        <v>86</v>
      </c>
      <c r="D8" s="415">
        <f t="shared" si="0"/>
        <v>6018162.8894714136</v>
      </c>
      <c r="E8" s="415">
        <f t="shared" si="0"/>
        <v>6317444.5034343163</v>
      </c>
      <c r="F8" s="415">
        <f t="shared" si="0"/>
        <v>6675281.2157812649</v>
      </c>
      <c r="G8" s="415">
        <f t="shared" si="0"/>
        <v>7020105.6840428701</v>
      </c>
      <c r="H8" s="415">
        <f t="shared" si="0"/>
        <v>7299868.9318777574</v>
      </c>
      <c r="I8" s="415">
        <f t="shared" si="0"/>
        <v>7573126.057669973</v>
      </c>
      <c r="J8" s="415">
        <f t="shared" si="0"/>
        <v>7924456.6479742499</v>
      </c>
      <c r="K8" s="415">
        <f t="shared" si="0"/>
        <v>8321330.0925772302</v>
      </c>
      <c r="L8" s="415">
        <f t="shared" si="0"/>
        <v>8614105.5844974611</v>
      </c>
      <c r="M8" s="415">
        <f t="shared" si="0"/>
        <v>8958930.0527590662</v>
      </c>
      <c r="N8" s="414">
        <f>$E$56*N$6*($D$100/SUM($D$100:$D$101))</f>
        <v>6743320.7155081714</v>
      </c>
      <c r="O8" s="414">
        <f>$E$56*O$6*($D$100/SUM($D$100:$D$101))</f>
        <v>7167370.958725363</v>
      </c>
      <c r="P8" s="414">
        <f>$E$56*P$6*($D$100/SUM($D$100:$D$101))</f>
        <v>7623887.77915096</v>
      </c>
      <c r="Q8" s="414">
        <f>$E$56*Q$6*($D$100/SUM($D$100:$D$101))</f>
        <v>8128275.7237181813</v>
      </c>
      <c r="R8" s="414">
        <f>$E$56*R$6*($D$100/SUM($D$100:$D$101))</f>
        <v>8653826.5409670044</v>
      </c>
    </row>
    <row r="9" spans="2:18" x14ac:dyDescent="0.3">
      <c r="B9" s="189" t="s">
        <v>134</v>
      </c>
      <c r="C9" s="188" t="s">
        <v>86</v>
      </c>
      <c r="D9" s="415">
        <f t="shared" si="0"/>
        <v>0</v>
      </c>
      <c r="E9" s="415">
        <f t="shared" si="0"/>
        <v>0</v>
      </c>
      <c r="F9" s="415">
        <f t="shared" si="0"/>
        <v>0</v>
      </c>
      <c r="G9" s="415">
        <f t="shared" si="0"/>
        <v>0</v>
      </c>
      <c r="H9" s="415">
        <f t="shared" si="0"/>
        <v>0</v>
      </c>
      <c r="I9" s="415">
        <f t="shared" si="0"/>
        <v>0</v>
      </c>
      <c r="J9" s="415">
        <f t="shared" si="0"/>
        <v>0</v>
      </c>
      <c r="K9" s="415">
        <f t="shared" si="0"/>
        <v>0</v>
      </c>
      <c r="L9" s="415">
        <f t="shared" si="0"/>
        <v>0</v>
      </c>
      <c r="M9" s="415">
        <f t="shared" si="0"/>
        <v>0</v>
      </c>
      <c r="N9" s="414">
        <f t="shared" si="0"/>
        <v>0</v>
      </c>
      <c r="O9" s="414">
        <f t="shared" si="0"/>
        <v>0</v>
      </c>
      <c r="P9" s="414">
        <f t="shared" si="0"/>
        <v>0</v>
      </c>
      <c r="Q9" s="414">
        <f t="shared" si="0"/>
        <v>0</v>
      </c>
      <c r="R9" s="414">
        <f t="shared" si="0"/>
        <v>0</v>
      </c>
    </row>
    <row r="10" spans="2:18" x14ac:dyDescent="0.3">
      <c r="B10" s="189" t="s">
        <v>135</v>
      </c>
      <c r="C10" s="188" t="s">
        <v>86</v>
      </c>
      <c r="D10" s="415">
        <f t="shared" si="0"/>
        <v>0</v>
      </c>
      <c r="E10" s="415">
        <f t="shared" si="0"/>
        <v>0</v>
      </c>
      <c r="F10" s="415">
        <f t="shared" si="0"/>
        <v>0</v>
      </c>
      <c r="G10" s="415">
        <f t="shared" si="0"/>
        <v>0</v>
      </c>
      <c r="H10" s="415">
        <f t="shared" si="0"/>
        <v>0</v>
      </c>
      <c r="I10" s="415">
        <f t="shared" si="0"/>
        <v>0</v>
      </c>
      <c r="J10" s="415">
        <f t="shared" si="0"/>
        <v>0</v>
      </c>
      <c r="K10" s="415">
        <f t="shared" si="0"/>
        <v>0</v>
      </c>
      <c r="L10" s="415">
        <f t="shared" si="0"/>
        <v>0</v>
      </c>
      <c r="M10" s="415">
        <f t="shared" si="0"/>
        <v>0</v>
      </c>
      <c r="N10" s="414">
        <f t="shared" si="0"/>
        <v>0</v>
      </c>
      <c r="O10" s="414">
        <f t="shared" si="0"/>
        <v>0</v>
      </c>
      <c r="P10" s="414">
        <f t="shared" si="0"/>
        <v>0</v>
      </c>
      <c r="Q10" s="414">
        <f t="shared" si="0"/>
        <v>0</v>
      </c>
      <c r="R10" s="414">
        <f t="shared" si="0"/>
        <v>0</v>
      </c>
    </row>
    <row r="11" spans="2:18" x14ac:dyDescent="0.3">
      <c r="B11" s="189" t="s">
        <v>136</v>
      </c>
      <c r="C11" s="188" t="s">
        <v>86</v>
      </c>
      <c r="D11" s="415">
        <f t="shared" si="0"/>
        <v>844062.11633540166</v>
      </c>
      <c r="E11" s="415">
        <f t="shared" si="0"/>
        <v>886037.09725586488</v>
      </c>
      <c r="F11" s="415">
        <f t="shared" si="0"/>
        <v>936224.57444337523</v>
      </c>
      <c r="G11" s="415">
        <f t="shared" si="0"/>
        <v>984587.05246043066</v>
      </c>
      <c r="H11" s="415">
        <f t="shared" si="0"/>
        <v>1023824.5346252115</v>
      </c>
      <c r="I11" s="415">
        <f t="shared" si="0"/>
        <v>1062149.5172047648</v>
      </c>
      <c r="J11" s="415">
        <f t="shared" si="0"/>
        <v>1111424.4948070478</v>
      </c>
      <c r="K11" s="415">
        <f t="shared" si="0"/>
        <v>1167086.9695059229</v>
      </c>
      <c r="L11" s="415">
        <f t="shared" si="0"/>
        <v>1208149.4508411586</v>
      </c>
      <c r="M11" s="415">
        <f t="shared" si="0"/>
        <v>1256511.9288582141</v>
      </c>
      <c r="N11" s="414">
        <f t="shared" si="0"/>
        <v>1334986.8931877757</v>
      </c>
      <c r="O11" s="414">
        <f t="shared" si="0"/>
        <v>1418936.8550287022</v>
      </c>
      <c r="P11" s="414">
        <f t="shared" si="0"/>
        <v>1509314.2814480539</v>
      </c>
      <c r="Q11" s="414">
        <f t="shared" si="0"/>
        <v>1609168.8373096194</v>
      </c>
      <c r="R11" s="414">
        <f t="shared" si="0"/>
        <v>1713213.0437667982</v>
      </c>
    </row>
    <row r="12" spans="2:18" x14ac:dyDescent="0.3">
      <c r="B12" s="189" t="s">
        <v>137</v>
      </c>
      <c r="C12" s="188" t="s">
        <v>86</v>
      </c>
      <c r="D12" s="415">
        <f t="shared" si="0"/>
        <v>0</v>
      </c>
      <c r="E12" s="415">
        <f t="shared" si="0"/>
        <v>0</v>
      </c>
      <c r="F12" s="415">
        <f t="shared" si="0"/>
        <v>0</v>
      </c>
      <c r="G12" s="415">
        <f t="shared" si="0"/>
        <v>0</v>
      </c>
      <c r="H12" s="415">
        <f t="shared" si="0"/>
        <v>0</v>
      </c>
      <c r="I12" s="415">
        <f t="shared" si="0"/>
        <v>0</v>
      </c>
      <c r="J12" s="415">
        <f t="shared" si="0"/>
        <v>0</v>
      </c>
      <c r="K12" s="415">
        <f t="shared" si="0"/>
        <v>0</v>
      </c>
      <c r="L12" s="415">
        <f t="shared" si="0"/>
        <v>0</v>
      </c>
      <c r="M12" s="415">
        <f t="shared" si="0"/>
        <v>0</v>
      </c>
      <c r="N12" s="414">
        <f t="shared" si="0"/>
        <v>0</v>
      </c>
      <c r="O12" s="414">
        <f t="shared" si="0"/>
        <v>0</v>
      </c>
      <c r="P12" s="414">
        <f t="shared" si="0"/>
        <v>0</v>
      </c>
      <c r="Q12" s="414">
        <f t="shared" si="0"/>
        <v>0</v>
      </c>
      <c r="R12" s="414">
        <f t="shared" si="0"/>
        <v>0</v>
      </c>
    </row>
    <row r="13" spans="2:18" x14ac:dyDescent="0.3">
      <c r="B13" s="189" t="s">
        <v>138</v>
      </c>
      <c r="C13" s="188" t="s">
        <v>86</v>
      </c>
      <c r="D13" s="415">
        <f t="shared" si="0"/>
        <v>76732.919666854694</v>
      </c>
      <c r="E13" s="415">
        <f t="shared" si="0"/>
        <v>80548.827023260441</v>
      </c>
      <c r="F13" s="415">
        <f t="shared" si="0"/>
        <v>85111.324949397749</v>
      </c>
      <c r="G13" s="415">
        <f t="shared" si="0"/>
        <v>89507.91386003916</v>
      </c>
      <c r="H13" s="415">
        <f t="shared" si="0"/>
        <v>93074.957693201053</v>
      </c>
      <c r="I13" s="415">
        <f t="shared" si="0"/>
        <v>96559.047018614991</v>
      </c>
      <c r="J13" s="415">
        <f t="shared" si="0"/>
        <v>101038.59043700434</v>
      </c>
      <c r="K13" s="415">
        <f t="shared" si="0"/>
        <v>106098.81540962936</v>
      </c>
      <c r="L13" s="415">
        <f t="shared" si="0"/>
        <v>109831.76825828715</v>
      </c>
      <c r="M13" s="415">
        <f t="shared" si="0"/>
        <v>114228.35716892856</v>
      </c>
      <c r="N13" s="414">
        <f t="shared" si="0"/>
        <v>121362.44483525235</v>
      </c>
      <c r="O13" s="414">
        <f t="shared" si="0"/>
        <v>128994.25954806384</v>
      </c>
      <c r="P13" s="414">
        <f t="shared" si="0"/>
        <v>137210.38922255035</v>
      </c>
      <c r="Q13" s="414">
        <f t="shared" si="0"/>
        <v>146288.07611905632</v>
      </c>
      <c r="R13" s="414">
        <f t="shared" si="0"/>
        <v>155746.64034243621</v>
      </c>
    </row>
    <row r="14" spans="2:18" x14ac:dyDescent="0.3">
      <c r="B14" s="189" t="s">
        <v>139</v>
      </c>
      <c r="C14" s="188" t="s">
        <v>86</v>
      </c>
      <c r="D14" s="415">
        <f t="shared" si="0"/>
        <v>0</v>
      </c>
      <c r="E14" s="415">
        <f t="shared" si="0"/>
        <v>0</v>
      </c>
      <c r="F14" s="415">
        <f t="shared" si="0"/>
        <v>0</v>
      </c>
      <c r="G14" s="415">
        <f t="shared" si="0"/>
        <v>0</v>
      </c>
      <c r="H14" s="415">
        <f t="shared" si="0"/>
        <v>0</v>
      </c>
      <c r="I14" s="415">
        <f t="shared" si="0"/>
        <v>0</v>
      </c>
      <c r="J14" s="415">
        <f t="shared" si="0"/>
        <v>0</v>
      </c>
      <c r="K14" s="415">
        <f t="shared" si="0"/>
        <v>0</v>
      </c>
      <c r="L14" s="415">
        <f t="shared" si="0"/>
        <v>0</v>
      </c>
      <c r="M14" s="415">
        <f t="shared" si="0"/>
        <v>0</v>
      </c>
      <c r="N14" s="414">
        <f t="shared" si="0"/>
        <v>0</v>
      </c>
      <c r="O14" s="414">
        <f t="shared" si="0"/>
        <v>0</v>
      </c>
      <c r="P14" s="414">
        <f t="shared" si="0"/>
        <v>0</v>
      </c>
      <c r="Q14" s="414">
        <f t="shared" si="0"/>
        <v>0</v>
      </c>
      <c r="R14" s="414">
        <f t="shared" si="0"/>
        <v>0</v>
      </c>
    </row>
    <row r="15" spans="2:18" x14ac:dyDescent="0.3">
      <c r="B15" s="189" t="s">
        <v>140</v>
      </c>
      <c r="C15" s="188" t="s">
        <v>86</v>
      </c>
      <c r="D15" s="415">
        <f t="shared" si="0"/>
        <v>0</v>
      </c>
      <c r="E15" s="415">
        <f t="shared" si="0"/>
        <v>0</v>
      </c>
      <c r="F15" s="415">
        <f t="shared" si="0"/>
        <v>0</v>
      </c>
      <c r="G15" s="415">
        <f t="shared" si="0"/>
        <v>0</v>
      </c>
      <c r="H15" s="415">
        <f t="shared" si="0"/>
        <v>0</v>
      </c>
      <c r="I15" s="415">
        <f t="shared" si="0"/>
        <v>0</v>
      </c>
      <c r="J15" s="415">
        <f t="shared" si="0"/>
        <v>0</v>
      </c>
      <c r="K15" s="415">
        <f t="shared" si="0"/>
        <v>0</v>
      </c>
      <c r="L15" s="415">
        <f t="shared" si="0"/>
        <v>0</v>
      </c>
      <c r="M15" s="415">
        <f t="shared" si="0"/>
        <v>0</v>
      </c>
      <c r="N15" s="414">
        <f t="shared" si="0"/>
        <v>0</v>
      </c>
      <c r="O15" s="414">
        <f t="shared" si="0"/>
        <v>0</v>
      </c>
      <c r="P15" s="414">
        <f t="shared" si="0"/>
        <v>0</v>
      </c>
      <c r="Q15" s="414">
        <f t="shared" si="0"/>
        <v>0</v>
      </c>
      <c r="R15" s="414">
        <f t="shared" si="0"/>
        <v>0</v>
      </c>
    </row>
    <row r="16" spans="2:18" x14ac:dyDescent="0.3">
      <c r="B16" s="189" t="s">
        <v>141</v>
      </c>
      <c r="C16" s="188" t="s">
        <v>86</v>
      </c>
      <c r="D16" s="415">
        <f t="shared" si="0"/>
        <v>3069316.786674188</v>
      </c>
      <c r="E16" s="415">
        <f t="shared" si="0"/>
        <v>3221953.0809304179</v>
      </c>
      <c r="F16" s="415">
        <f t="shared" si="0"/>
        <v>3404452.9979759101</v>
      </c>
      <c r="G16" s="415">
        <f t="shared" si="0"/>
        <v>3580316.5544015663</v>
      </c>
      <c r="H16" s="415">
        <f t="shared" si="0"/>
        <v>3722998.3077280419</v>
      </c>
      <c r="I16" s="415">
        <f t="shared" si="0"/>
        <v>3862361.8807445997</v>
      </c>
      <c r="J16" s="415">
        <f t="shared" si="0"/>
        <v>4041543.6174801737</v>
      </c>
      <c r="K16" s="415">
        <f t="shared" si="0"/>
        <v>4243952.616385174</v>
      </c>
      <c r="L16" s="415">
        <f t="shared" si="0"/>
        <v>4393270.7303314861</v>
      </c>
      <c r="M16" s="415">
        <f t="shared" si="0"/>
        <v>4569134.2867571423</v>
      </c>
      <c r="N16" s="414">
        <f t="shared" si="0"/>
        <v>4854497.7934100935</v>
      </c>
      <c r="O16" s="414">
        <f t="shared" si="0"/>
        <v>5159770.3819225533</v>
      </c>
      <c r="P16" s="414">
        <f t="shared" si="0"/>
        <v>5488415.5689020138</v>
      </c>
      <c r="Q16" s="414">
        <f t="shared" si="0"/>
        <v>5851523.0447622528</v>
      </c>
      <c r="R16" s="414">
        <f t="shared" si="0"/>
        <v>6229865.6136974487</v>
      </c>
    </row>
    <row r="17" spans="2:18" x14ac:dyDescent="0.3">
      <c r="B17" s="189" t="s">
        <v>142</v>
      </c>
      <c r="C17" s="188" t="s">
        <v>86</v>
      </c>
      <c r="D17" s="415">
        <f t="shared" si="0"/>
        <v>230198.75900056408</v>
      </c>
      <c r="E17" s="415">
        <f t="shared" si="0"/>
        <v>241646.48106978132</v>
      </c>
      <c r="F17" s="415">
        <f t="shared" si="0"/>
        <v>255333.97484819323</v>
      </c>
      <c r="G17" s="415">
        <f t="shared" si="0"/>
        <v>268523.74158011744</v>
      </c>
      <c r="H17" s="415">
        <f t="shared" si="0"/>
        <v>279224.87307960313</v>
      </c>
      <c r="I17" s="415">
        <f t="shared" si="0"/>
        <v>289677.14105584496</v>
      </c>
      <c r="J17" s="415">
        <f t="shared" si="0"/>
        <v>303115.77131101303</v>
      </c>
      <c r="K17" s="415">
        <f t="shared" si="0"/>
        <v>318296.44622888806</v>
      </c>
      <c r="L17" s="415">
        <f t="shared" si="0"/>
        <v>329495.30477486143</v>
      </c>
      <c r="M17" s="415">
        <f t="shared" si="0"/>
        <v>342685.07150678564</v>
      </c>
      <c r="N17" s="414">
        <f t="shared" si="0"/>
        <v>364087.33450575703</v>
      </c>
      <c r="O17" s="414">
        <f t="shared" si="0"/>
        <v>386982.77864419151</v>
      </c>
      <c r="P17" s="414">
        <f t="shared" si="0"/>
        <v>411631.16766765103</v>
      </c>
      <c r="Q17" s="414">
        <f t="shared" si="0"/>
        <v>438864.2283571689</v>
      </c>
      <c r="R17" s="414">
        <f t="shared" si="0"/>
        <v>467239.92102730862</v>
      </c>
    </row>
    <row r="18" spans="2:18" x14ac:dyDescent="0.3">
      <c r="B18" s="189" t="s">
        <v>143</v>
      </c>
      <c r="C18" s="188" t="s">
        <v>86</v>
      </c>
      <c r="D18" s="415">
        <f t="shared" si="0"/>
        <v>11108624.780170554</v>
      </c>
      <c r="E18" s="415">
        <f t="shared" si="0"/>
        <v>11661053.688157415</v>
      </c>
      <c r="F18" s="415">
        <f t="shared" si="0"/>
        <v>12321566.512924312</v>
      </c>
      <c r="G18" s="415">
        <f t="shared" si="0"/>
        <v>12958060.689517869</v>
      </c>
      <c r="H18" s="415">
        <f t="shared" si="0"/>
        <v>13474461.625244716</v>
      </c>
      <c r="I18" s="415">
        <f t="shared" si="0"/>
        <v>13978853.236884892</v>
      </c>
      <c r="J18" s="415">
        <f t="shared" si="0"/>
        <v>14627356.737565119</v>
      </c>
      <c r="K18" s="415">
        <f t="shared" si="0"/>
        <v>15359925.506852042</v>
      </c>
      <c r="L18" s="415">
        <f t="shared" si="0"/>
        <v>15900345.090752231</v>
      </c>
      <c r="M18" s="415">
        <f t="shared" si="0"/>
        <v>16536839.267345788</v>
      </c>
      <c r="N18" s="414">
        <f t="shared" si="0"/>
        <v>17569641.138799481</v>
      </c>
      <c r="O18" s="414">
        <f t="shared" si="0"/>
        <v>18674498.954773203</v>
      </c>
      <c r="P18" s="414">
        <f t="shared" si="0"/>
        <v>19863948.047748614</v>
      </c>
      <c r="Q18" s="414">
        <f t="shared" si="0"/>
        <v>21178124.779755782</v>
      </c>
      <c r="R18" s="414">
        <f t="shared" si="0"/>
        <v>22547441.12237449</v>
      </c>
    </row>
    <row r="19" spans="2:18" x14ac:dyDescent="0.3">
      <c r="B19" s="189" t="s">
        <v>144</v>
      </c>
      <c r="C19" s="188" t="s">
        <v>86</v>
      </c>
      <c r="D19" s="415">
        <f t="shared" si="0"/>
        <v>2261319.1425822079</v>
      </c>
      <c r="E19" s="415">
        <f t="shared" si="0"/>
        <v>2373773.9323754851</v>
      </c>
      <c r="F19" s="415">
        <f t="shared" si="0"/>
        <v>2508230.7462587515</v>
      </c>
      <c r="G19" s="415">
        <f t="shared" si="0"/>
        <v>2637798.2214553538</v>
      </c>
      <c r="H19" s="415">
        <f t="shared" si="0"/>
        <v>2742919.003218635</v>
      </c>
      <c r="I19" s="415">
        <f t="shared" si="0"/>
        <v>2845595.1156385839</v>
      </c>
      <c r="J19" s="415">
        <f t="shared" si="0"/>
        <v>2977607.260178518</v>
      </c>
      <c r="K19" s="415">
        <f t="shared" si="0"/>
        <v>3126732.0901217773</v>
      </c>
      <c r="L19" s="415">
        <f t="shared" si="0"/>
        <v>3236742.2105717221</v>
      </c>
      <c r="M19" s="415">
        <f t="shared" si="0"/>
        <v>3366309.6857683244</v>
      </c>
      <c r="N19" s="414">
        <f t="shared" si="0"/>
        <v>3576551.2492948864</v>
      </c>
      <c r="O19" s="414">
        <f t="shared" si="0"/>
        <v>3801460.8288814411</v>
      </c>
      <c r="P19" s="414">
        <f t="shared" si="0"/>
        <v>4043590.1703885589</v>
      </c>
      <c r="Q19" s="414">
        <f t="shared" si="0"/>
        <v>4311109.6032285895</v>
      </c>
      <c r="R19" s="414">
        <f t="shared" si="0"/>
        <v>4589853.4908915944</v>
      </c>
    </row>
    <row r="20" spans="2:18" x14ac:dyDescent="0.3">
      <c r="B20" s="189" t="s">
        <v>145</v>
      </c>
      <c r="C20" s="188" t="s">
        <v>86</v>
      </c>
      <c r="D20" s="415">
        <f t="shared" si="0"/>
        <v>464234.16398447088</v>
      </c>
      <c r="E20" s="415">
        <f t="shared" si="0"/>
        <v>487320.40349072567</v>
      </c>
      <c r="F20" s="415">
        <f t="shared" si="0"/>
        <v>514923.51594385633</v>
      </c>
      <c r="G20" s="415">
        <f t="shared" si="0"/>
        <v>541522.87885323691</v>
      </c>
      <c r="H20" s="415">
        <f t="shared" si="0"/>
        <v>563103.49404386629</v>
      </c>
      <c r="I20" s="415">
        <f t="shared" si="0"/>
        <v>584182.23446262069</v>
      </c>
      <c r="J20" s="415">
        <f t="shared" si="0"/>
        <v>611283.47214387625</v>
      </c>
      <c r="K20" s="415">
        <f t="shared" si="0"/>
        <v>641897.8332282576</v>
      </c>
      <c r="L20" s="415">
        <f t="shared" si="0"/>
        <v>664482.19796263729</v>
      </c>
      <c r="M20" s="415">
        <f t="shared" si="0"/>
        <v>691081.56087201776</v>
      </c>
      <c r="N20" s="414">
        <f t="shared" si="0"/>
        <v>734242.79125327663</v>
      </c>
      <c r="O20" s="414">
        <f t="shared" si="0"/>
        <v>780415.27026578621</v>
      </c>
      <c r="P20" s="414">
        <f t="shared" si="0"/>
        <v>830122.85479642963</v>
      </c>
      <c r="Q20" s="414">
        <f t="shared" si="0"/>
        <v>885042.86052029056</v>
      </c>
      <c r="R20" s="414">
        <f t="shared" si="0"/>
        <v>942267.17407173896</v>
      </c>
    </row>
    <row r="21" spans="2:18" x14ac:dyDescent="0.3">
      <c r="B21" s="189" t="s">
        <v>146</v>
      </c>
      <c r="C21" s="188" t="s">
        <v>86</v>
      </c>
      <c r="D21" s="415">
        <f t="shared" si="0"/>
        <v>23019.87590005641</v>
      </c>
      <c r="E21" s="415">
        <f t="shared" si="0"/>
        <v>24164.648106978133</v>
      </c>
      <c r="F21" s="415">
        <f t="shared" si="0"/>
        <v>25533.397484819325</v>
      </c>
      <c r="G21" s="415">
        <f t="shared" si="0"/>
        <v>26852.374158011746</v>
      </c>
      <c r="H21" s="415">
        <f t="shared" si="0"/>
        <v>27922.487307960317</v>
      </c>
      <c r="I21" s="415">
        <f t="shared" si="0"/>
        <v>28967.714105584499</v>
      </c>
      <c r="J21" s="415">
        <f t="shared" si="0"/>
        <v>30311.577131101305</v>
      </c>
      <c r="K21" s="415">
        <f t="shared" si="0"/>
        <v>31829.644622888809</v>
      </c>
      <c r="L21" s="415">
        <f t="shared" si="0"/>
        <v>32949.530477486151</v>
      </c>
      <c r="M21" s="415">
        <f t="shared" si="0"/>
        <v>34268.507150678568</v>
      </c>
      <c r="N21" s="414">
        <f t="shared" si="0"/>
        <v>36408.733450575703</v>
      </c>
      <c r="O21" s="414">
        <f t="shared" si="0"/>
        <v>38698.277864419157</v>
      </c>
      <c r="P21" s="414">
        <f t="shared" si="0"/>
        <v>41163.11676676511</v>
      </c>
      <c r="Q21" s="414">
        <f t="shared" si="0"/>
        <v>43886.42283571689</v>
      </c>
      <c r="R21" s="414">
        <f t="shared" si="0"/>
        <v>46723.992102730866</v>
      </c>
    </row>
    <row r="22" spans="2:18" x14ac:dyDescent="0.3">
      <c r="B22" s="189" t="s">
        <v>147</v>
      </c>
      <c r="C22" s="188" t="s">
        <v>86</v>
      </c>
      <c r="D22" s="415">
        <f t="shared" si="0"/>
        <v>0</v>
      </c>
      <c r="E22" s="415">
        <f t="shared" si="0"/>
        <v>0</v>
      </c>
      <c r="F22" s="415">
        <f t="shared" si="0"/>
        <v>0</v>
      </c>
      <c r="G22" s="415">
        <f t="shared" si="0"/>
        <v>0</v>
      </c>
      <c r="H22" s="415">
        <f t="shared" si="0"/>
        <v>0</v>
      </c>
      <c r="I22" s="415">
        <f t="shared" si="0"/>
        <v>0</v>
      </c>
      <c r="J22" s="415">
        <f t="shared" si="0"/>
        <v>0</v>
      </c>
      <c r="K22" s="415">
        <f t="shared" si="0"/>
        <v>0</v>
      </c>
      <c r="L22" s="415">
        <f t="shared" si="0"/>
        <v>0</v>
      </c>
      <c r="M22" s="415">
        <f t="shared" si="0"/>
        <v>0</v>
      </c>
      <c r="N22" s="414">
        <f t="shared" si="0"/>
        <v>0</v>
      </c>
      <c r="O22" s="414">
        <f t="shared" si="0"/>
        <v>0</v>
      </c>
      <c r="P22" s="414">
        <f t="shared" si="0"/>
        <v>0</v>
      </c>
      <c r="Q22" s="414">
        <f t="shared" si="0"/>
        <v>0</v>
      </c>
      <c r="R22" s="414">
        <f t="shared" si="0"/>
        <v>0</v>
      </c>
    </row>
    <row r="23" spans="2:18" x14ac:dyDescent="0.3">
      <c r="B23" s="189" t="s">
        <v>148</v>
      </c>
      <c r="C23" s="188" t="s">
        <v>86</v>
      </c>
      <c r="D23" s="415">
        <f t="shared" ref="D23:R38" si="1">$E71*D$6</f>
        <v>3689318.7775823739</v>
      </c>
      <c r="E23" s="415">
        <f t="shared" si="1"/>
        <v>3872787.6032783622</v>
      </c>
      <c r="F23" s="415">
        <f t="shared" si="1"/>
        <v>4092152.5035670437</v>
      </c>
      <c r="G23" s="415">
        <f t="shared" si="1"/>
        <v>4303540.498390682</v>
      </c>
      <c r="H23" s="415">
        <f t="shared" si="1"/>
        <v>4475043.9658891065</v>
      </c>
      <c r="I23" s="415">
        <f t="shared" si="1"/>
        <v>4642558.9806550089</v>
      </c>
      <c r="J23" s="415">
        <f t="shared" si="1"/>
        <v>4857935.4282111693</v>
      </c>
      <c r="K23" s="415">
        <f t="shared" si="1"/>
        <v>5101231.0448949793</v>
      </c>
      <c r="L23" s="415">
        <f t="shared" si="1"/>
        <v>5280711.417858446</v>
      </c>
      <c r="M23" s="415">
        <f t="shared" si="1"/>
        <v>5492099.4126820853</v>
      </c>
      <c r="N23" s="414">
        <f t="shared" si="1"/>
        <v>5835106.3476789324</v>
      </c>
      <c r="O23" s="414">
        <f t="shared" si="1"/>
        <v>6202043.9990709089</v>
      </c>
      <c r="P23" s="414">
        <f t="shared" si="1"/>
        <v>6597075.5138202207</v>
      </c>
      <c r="Q23" s="414">
        <f t="shared" si="1"/>
        <v>7033530.6998042269</v>
      </c>
      <c r="R23" s="414">
        <f t="shared" si="1"/>
        <v>7488298.4676643331</v>
      </c>
    </row>
    <row r="24" spans="2:18" x14ac:dyDescent="0.3">
      <c r="B24" s="189" t="s">
        <v>149</v>
      </c>
      <c r="C24" s="188" t="s">
        <v>86</v>
      </c>
      <c r="D24" s="415">
        <f t="shared" si="1"/>
        <v>1224273.7332846667</v>
      </c>
      <c r="E24" s="415">
        <f t="shared" si="1"/>
        <v>1285156.5351561203</v>
      </c>
      <c r="F24" s="415">
        <f t="shared" si="1"/>
        <v>1357951.1895676411</v>
      </c>
      <c r="G24" s="415">
        <f t="shared" si="1"/>
        <v>1428098.7656369247</v>
      </c>
      <c r="H24" s="415">
        <f t="shared" si="1"/>
        <v>1485010.9499950227</v>
      </c>
      <c r="I24" s="415">
        <f t="shared" si="1"/>
        <v>1540599.5951820021</v>
      </c>
      <c r="J24" s="415">
        <f t="shared" si="1"/>
        <v>1612070.7104224043</v>
      </c>
      <c r="K24" s="415">
        <f t="shared" si="1"/>
        <v>1692806.5998606363</v>
      </c>
      <c r="L24" s="415">
        <f t="shared" si="1"/>
        <v>1752365.8625609714</v>
      </c>
      <c r="M24" s="415">
        <f t="shared" si="1"/>
        <v>1822513.4386302552</v>
      </c>
      <c r="N24" s="414">
        <f t="shared" si="1"/>
        <v>1936337.8073464511</v>
      </c>
      <c r="O24" s="414">
        <f t="shared" si="1"/>
        <v>2058103.4110893586</v>
      </c>
      <c r="P24" s="414">
        <f t="shared" si="1"/>
        <v>2189191.7600457906</v>
      </c>
      <c r="Q24" s="414">
        <f t="shared" si="1"/>
        <v>2334026.2544795433</v>
      </c>
      <c r="R24" s="414">
        <f t="shared" si="1"/>
        <v>2484937.6466635694</v>
      </c>
    </row>
    <row r="25" spans="2:18" x14ac:dyDescent="0.3">
      <c r="B25" s="189" t="s">
        <v>150</v>
      </c>
      <c r="C25" s="188" t="s">
        <v>86</v>
      </c>
      <c r="D25" s="415">
        <f t="shared" si="1"/>
        <v>0</v>
      </c>
      <c r="E25" s="415">
        <f t="shared" si="1"/>
        <v>0</v>
      </c>
      <c r="F25" s="415">
        <f t="shared" si="1"/>
        <v>0</v>
      </c>
      <c r="G25" s="415">
        <f t="shared" si="1"/>
        <v>0</v>
      </c>
      <c r="H25" s="415">
        <f t="shared" si="1"/>
        <v>0</v>
      </c>
      <c r="I25" s="415">
        <f t="shared" si="1"/>
        <v>0</v>
      </c>
      <c r="J25" s="415">
        <f t="shared" si="1"/>
        <v>0</v>
      </c>
      <c r="K25" s="415">
        <f t="shared" si="1"/>
        <v>0</v>
      </c>
      <c r="L25" s="415">
        <f t="shared" si="1"/>
        <v>0</v>
      </c>
      <c r="M25" s="415">
        <f t="shared" si="1"/>
        <v>0</v>
      </c>
      <c r="N25" s="414">
        <f>$E73*N$6</f>
        <v>0</v>
      </c>
      <c r="O25" s="414">
        <f>$E73*O$6</f>
        <v>0</v>
      </c>
      <c r="P25" s="414">
        <f>$E73*P$6</f>
        <v>0</v>
      </c>
      <c r="Q25" s="414">
        <f>$E73*Q$6</f>
        <v>0</v>
      </c>
      <c r="R25" s="414">
        <f>$E73*R$6</f>
        <v>0</v>
      </c>
    </row>
    <row r="26" spans="2:18" x14ac:dyDescent="0.3">
      <c r="B26" s="189" t="s">
        <v>151</v>
      </c>
      <c r="C26" s="188" t="s">
        <v>86</v>
      </c>
      <c r="D26" s="415">
        <f t="shared" si="1"/>
        <v>3846237.5983010912</v>
      </c>
      <c r="E26" s="415">
        <f t="shared" si="1"/>
        <v>4037509.9545409293</v>
      </c>
      <c r="F26" s="415">
        <f t="shared" si="1"/>
        <v>4266205.163088562</v>
      </c>
      <c r="G26" s="415">
        <f t="shared" si="1"/>
        <v>4486584.1822344624</v>
      </c>
      <c r="H26" s="415">
        <f t="shared" si="1"/>
        <v>4665382.2543717017</v>
      </c>
      <c r="I26" s="415">
        <f t="shared" si="1"/>
        <v>4840022.2318080757</v>
      </c>
      <c r="J26" s="415">
        <f t="shared" si="1"/>
        <v>5064559.3456548424</v>
      </c>
      <c r="K26" s="415">
        <f t="shared" si="1"/>
        <v>5318203.1224076711</v>
      </c>
      <c r="L26" s="415">
        <f t="shared" si="1"/>
        <v>5505317.3839466432</v>
      </c>
      <c r="M26" s="415">
        <f t="shared" si="1"/>
        <v>5725696.4030925436</v>
      </c>
      <c r="N26" s="414">
        <f t="shared" si="1"/>
        <v>6083292.5473670233</v>
      </c>
      <c r="O26" s="414">
        <f t="shared" si="1"/>
        <v>6465837.2598466994</v>
      </c>
      <c r="P26" s="414">
        <f t="shared" si="1"/>
        <v>6877670.7597803362</v>
      </c>
      <c r="Q26" s="414">
        <f t="shared" si="1"/>
        <v>7332689.8154676966</v>
      </c>
      <c r="R26" s="414">
        <f t="shared" si="1"/>
        <v>7806800.3471646141</v>
      </c>
    </row>
    <row r="27" spans="2:18" x14ac:dyDescent="0.3">
      <c r="B27" s="189" t="s">
        <v>152</v>
      </c>
      <c r="C27" s="188" t="s">
        <v>86</v>
      </c>
      <c r="D27" s="415">
        <f t="shared" si="1"/>
        <v>20404817.997810002</v>
      </c>
      <c r="E27" s="415">
        <f t="shared" si="1"/>
        <v>21419544.082025416</v>
      </c>
      <c r="F27" s="415">
        <f t="shared" si="1"/>
        <v>22632803.530543849</v>
      </c>
      <c r="G27" s="415">
        <f t="shared" si="1"/>
        <v>23801944.453661613</v>
      </c>
      <c r="H27" s="415">
        <f t="shared" si="1"/>
        <v>24750492.749776024</v>
      </c>
      <c r="I27" s="415">
        <f t="shared" si="1"/>
        <v>25676981.783190098</v>
      </c>
      <c r="J27" s="415">
        <f t="shared" si="1"/>
        <v>26868181.969008196</v>
      </c>
      <c r="K27" s="415">
        <f t="shared" si="1"/>
        <v>28213796.993728638</v>
      </c>
      <c r="L27" s="415">
        <f t="shared" si="1"/>
        <v>29206463.815243721</v>
      </c>
      <c r="M27" s="415">
        <f t="shared" si="1"/>
        <v>30375604.738361482</v>
      </c>
      <c r="N27" s="414">
        <f t="shared" si="1"/>
        <v>32272701.330590304</v>
      </c>
      <c r="O27" s="414">
        <f t="shared" si="1"/>
        <v>34302153.499021135</v>
      </c>
      <c r="P27" s="414">
        <f t="shared" si="1"/>
        <v>36486986.702060588</v>
      </c>
      <c r="Q27" s="414">
        <f t="shared" si="1"/>
        <v>38900925.201579452</v>
      </c>
      <c r="R27" s="414">
        <f t="shared" si="1"/>
        <v>41416146.599860638</v>
      </c>
    </row>
    <row r="28" spans="2:18" x14ac:dyDescent="0.3">
      <c r="B28" s="189" t="s">
        <v>153</v>
      </c>
      <c r="C28" s="188" t="s">
        <v>86</v>
      </c>
      <c r="D28" s="415">
        <f t="shared" si="1"/>
        <v>0</v>
      </c>
      <c r="E28" s="415">
        <f t="shared" si="1"/>
        <v>0</v>
      </c>
      <c r="F28" s="415">
        <f t="shared" si="1"/>
        <v>0</v>
      </c>
      <c r="G28" s="415">
        <f t="shared" si="1"/>
        <v>0</v>
      </c>
      <c r="H28" s="415">
        <f t="shared" si="1"/>
        <v>0</v>
      </c>
      <c r="I28" s="415">
        <f t="shared" si="1"/>
        <v>0</v>
      </c>
      <c r="J28" s="415">
        <f t="shared" si="1"/>
        <v>0</v>
      </c>
      <c r="K28" s="415">
        <f t="shared" si="1"/>
        <v>0</v>
      </c>
      <c r="L28" s="415">
        <f t="shared" si="1"/>
        <v>0</v>
      </c>
      <c r="M28" s="415">
        <f t="shared" si="1"/>
        <v>0</v>
      </c>
      <c r="N28" s="414">
        <f t="shared" si="1"/>
        <v>0</v>
      </c>
      <c r="O28" s="414">
        <f t="shared" si="1"/>
        <v>0</v>
      </c>
      <c r="P28" s="414">
        <f t="shared" si="1"/>
        <v>0</v>
      </c>
      <c r="Q28" s="414">
        <f t="shared" si="1"/>
        <v>0</v>
      </c>
      <c r="R28" s="414">
        <f t="shared" si="1"/>
        <v>0</v>
      </c>
    </row>
    <row r="29" spans="2:18" x14ac:dyDescent="0.3">
      <c r="B29" s="189" t="s">
        <v>154</v>
      </c>
      <c r="C29" s="188" t="s">
        <v>86</v>
      </c>
      <c r="D29" s="415">
        <f t="shared" si="1"/>
        <v>0</v>
      </c>
      <c r="E29" s="415">
        <f t="shared" si="1"/>
        <v>0</v>
      </c>
      <c r="F29" s="415">
        <f t="shared" si="1"/>
        <v>0</v>
      </c>
      <c r="G29" s="415">
        <f t="shared" si="1"/>
        <v>0</v>
      </c>
      <c r="H29" s="415">
        <f t="shared" si="1"/>
        <v>0</v>
      </c>
      <c r="I29" s="415">
        <f t="shared" si="1"/>
        <v>0</v>
      </c>
      <c r="J29" s="415">
        <f t="shared" si="1"/>
        <v>0</v>
      </c>
      <c r="K29" s="415">
        <f t="shared" si="1"/>
        <v>0</v>
      </c>
      <c r="L29" s="415">
        <f t="shared" si="1"/>
        <v>0</v>
      </c>
      <c r="M29" s="415">
        <f t="shared" si="1"/>
        <v>0</v>
      </c>
      <c r="N29" s="414">
        <f t="shared" si="1"/>
        <v>0</v>
      </c>
      <c r="O29" s="414">
        <f t="shared" si="1"/>
        <v>0</v>
      </c>
      <c r="P29" s="414">
        <f t="shared" si="1"/>
        <v>0</v>
      </c>
      <c r="Q29" s="414">
        <f t="shared" si="1"/>
        <v>0</v>
      </c>
      <c r="R29" s="414">
        <f t="shared" si="1"/>
        <v>0</v>
      </c>
    </row>
    <row r="30" spans="2:18" x14ac:dyDescent="0.3">
      <c r="B30" s="189" t="s">
        <v>155</v>
      </c>
      <c r="C30" s="188" t="s">
        <v>86</v>
      </c>
      <c r="D30" s="415">
        <f t="shared" si="1"/>
        <v>0</v>
      </c>
      <c r="E30" s="415">
        <f t="shared" si="1"/>
        <v>0</v>
      </c>
      <c r="F30" s="415">
        <f t="shared" si="1"/>
        <v>0</v>
      </c>
      <c r="G30" s="415">
        <f t="shared" si="1"/>
        <v>0</v>
      </c>
      <c r="H30" s="415">
        <f t="shared" si="1"/>
        <v>0</v>
      </c>
      <c r="I30" s="415">
        <f t="shared" si="1"/>
        <v>0</v>
      </c>
      <c r="J30" s="415">
        <f t="shared" si="1"/>
        <v>0</v>
      </c>
      <c r="K30" s="415">
        <f t="shared" si="1"/>
        <v>0</v>
      </c>
      <c r="L30" s="415">
        <f t="shared" si="1"/>
        <v>0</v>
      </c>
      <c r="M30" s="415">
        <f t="shared" si="1"/>
        <v>0</v>
      </c>
      <c r="N30" s="414">
        <f t="shared" si="1"/>
        <v>0</v>
      </c>
      <c r="O30" s="414">
        <f t="shared" si="1"/>
        <v>0</v>
      </c>
      <c r="P30" s="414">
        <f t="shared" si="1"/>
        <v>0</v>
      </c>
      <c r="Q30" s="414">
        <f t="shared" si="1"/>
        <v>0</v>
      </c>
      <c r="R30" s="414">
        <f t="shared" si="1"/>
        <v>0</v>
      </c>
    </row>
    <row r="31" spans="2:18" x14ac:dyDescent="0.3">
      <c r="B31" s="189" t="s">
        <v>156</v>
      </c>
      <c r="C31" s="188" t="s">
        <v>86</v>
      </c>
      <c r="D31" s="415">
        <f t="shared" si="1"/>
        <v>0</v>
      </c>
      <c r="E31" s="415">
        <f t="shared" si="1"/>
        <v>0</v>
      </c>
      <c r="F31" s="415">
        <f t="shared" si="1"/>
        <v>0</v>
      </c>
      <c r="G31" s="415">
        <f t="shared" si="1"/>
        <v>0</v>
      </c>
      <c r="H31" s="415">
        <f t="shared" si="1"/>
        <v>0</v>
      </c>
      <c r="I31" s="415">
        <f t="shared" si="1"/>
        <v>0</v>
      </c>
      <c r="J31" s="415">
        <f t="shared" si="1"/>
        <v>0</v>
      </c>
      <c r="K31" s="415">
        <f t="shared" si="1"/>
        <v>0</v>
      </c>
      <c r="L31" s="415">
        <f t="shared" si="1"/>
        <v>0</v>
      </c>
      <c r="M31" s="415">
        <f t="shared" si="1"/>
        <v>0</v>
      </c>
      <c r="N31" s="414">
        <f t="shared" si="1"/>
        <v>0</v>
      </c>
      <c r="O31" s="414">
        <f t="shared" si="1"/>
        <v>0</v>
      </c>
      <c r="P31" s="414">
        <f t="shared" si="1"/>
        <v>0</v>
      </c>
      <c r="Q31" s="414">
        <f t="shared" si="1"/>
        <v>0</v>
      </c>
      <c r="R31" s="414">
        <f t="shared" si="1"/>
        <v>0</v>
      </c>
    </row>
    <row r="32" spans="2:18" x14ac:dyDescent="0.3">
      <c r="B32" s="189" t="s">
        <v>157</v>
      </c>
      <c r="C32" s="188" t="s">
        <v>86</v>
      </c>
      <c r="D32" s="415">
        <f t="shared" si="1"/>
        <v>458862.85960779112</v>
      </c>
      <c r="E32" s="415">
        <f t="shared" si="1"/>
        <v>481681.9855990975</v>
      </c>
      <c r="F32" s="415">
        <f t="shared" si="1"/>
        <v>508965.72319739859</v>
      </c>
      <c r="G32" s="415">
        <f t="shared" si="1"/>
        <v>535257.32488303422</v>
      </c>
      <c r="H32" s="415">
        <f t="shared" si="1"/>
        <v>556588.24700534227</v>
      </c>
      <c r="I32" s="415">
        <f t="shared" si="1"/>
        <v>577423.10117131763</v>
      </c>
      <c r="J32" s="415">
        <f t="shared" si="1"/>
        <v>604210.77081328607</v>
      </c>
      <c r="K32" s="415">
        <f t="shared" si="1"/>
        <v>634470.91614958365</v>
      </c>
      <c r="L32" s="415">
        <f t="shared" si="1"/>
        <v>656793.97418455721</v>
      </c>
      <c r="M32" s="415">
        <f t="shared" si="1"/>
        <v>683085.57587019284</v>
      </c>
      <c r="N32" s="431">
        <f t="shared" si="1"/>
        <v>725747.42011480907</v>
      </c>
      <c r="O32" s="431">
        <f t="shared" si="1"/>
        <v>771385.67209742183</v>
      </c>
      <c r="P32" s="414">
        <f t="shared" si="1"/>
        <v>820518.1275508512</v>
      </c>
      <c r="Q32" s="414">
        <f t="shared" si="1"/>
        <v>874802.69519195682</v>
      </c>
      <c r="R32" s="414">
        <f t="shared" si="1"/>
        <v>931364.90924776858</v>
      </c>
    </row>
    <row r="33" spans="2:18" x14ac:dyDescent="0.3">
      <c r="B33" s="189" t="s">
        <v>158</v>
      </c>
      <c r="C33" s="188" t="s">
        <v>86</v>
      </c>
      <c r="D33" s="415">
        <f t="shared" si="1"/>
        <v>38366.459833427347</v>
      </c>
      <c r="E33" s="415">
        <f t="shared" si="1"/>
        <v>40274.41351163022</v>
      </c>
      <c r="F33" s="415">
        <f t="shared" si="1"/>
        <v>42555.662474698875</v>
      </c>
      <c r="G33" s="415">
        <f t="shared" si="1"/>
        <v>44753.95693001958</v>
      </c>
      <c r="H33" s="415">
        <f t="shared" si="1"/>
        <v>46537.478846600527</v>
      </c>
      <c r="I33" s="415">
        <f t="shared" si="1"/>
        <v>48279.523509307495</v>
      </c>
      <c r="J33" s="415">
        <f t="shared" si="1"/>
        <v>50519.295218502171</v>
      </c>
      <c r="K33" s="415">
        <f t="shared" si="1"/>
        <v>53049.407704814679</v>
      </c>
      <c r="L33" s="415">
        <f t="shared" si="1"/>
        <v>54915.884129143575</v>
      </c>
      <c r="M33" s="415">
        <f t="shared" si="1"/>
        <v>57114.17858446428</v>
      </c>
      <c r="N33" s="414">
        <f t="shared" si="1"/>
        <v>60681.222417626173</v>
      </c>
      <c r="O33" s="414">
        <f t="shared" si="1"/>
        <v>64497.129774031921</v>
      </c>
      <c r="P33" s="414">
        <f t="shared" si="1"/>
        <v>68605.194611275176</v>
      </c>
      <c r="Q33" s="414">
        <f t="shared" si="1"/>
        <v>73144.03805952816</v>
      </c>
      <c r="R33" s="414">
        <f t="shared" si="1"/>
        <v>77873.320171218103</v>
      </c>
    </row>
    <row r="34" spans="2:18" x14ac:dyDescent="0.3">
      <c r="B34" s="189" t="s">
        <v>159</v>
      </c>
      <c r="C34" s="188" t="s">
        <v>86</v>
      </c>
      <c r="D34" s="415">
        <f t="shared" si="1"/>
        <v>6406431.4629856981</v>
      </c>
      <c r="E34" s="415">
        <f t="shared" si="1"/>
        <v>6725021.5681720143</v>
      </c>
      <c r="F34" s="415">
        <f t="shared" si="1"/>
        <v>7105944.5200252179</v>
      </c>
      <c r="G34" s="415">
        <f>$E82*G$6</f>
        <v>7473015.7281746687</v>
      </c>
      <c r="H34" s="415">
        <f t="shared" si="1"/>
        <v>7770828.2178053549</v>
      </c>
      <c r="I34" s="415">
        <f t="shared" si="1"/>
        <v>8061714.8355841655</v>
      </c>
      <c r="J34" s="415">
        <f t="shared" si="1"/>
        <v>8435711.9155854918</v>
      </c>
      <c r="K34" s="415">
        <f t="shared" si="1"/>
        <v>8858190.0985499546</v>
      </c>
      <c r="L34" s="415">
        <f t="shared" si="1"/>
        <v>9169854.3318843935</v>
      </c>
      <c r="M34" s="415">
        <f t="shared" si="1"/>
        <v>9536925.5400338452</v>
      </c>
      <c r="N34" s="414">
        <f t="shared" si="1"/>
        <v>10132550.519295217</v>
      </c>
      <c r="O34" s="414">
        <f t="shared" si="1"/>
        <v>10769730.72966785</v>
      </c>
      <c r="P34" s="414">
        <f t="shared" si="1"/>
        <v>11455695.396190729</v>
      </c>
      <c r="Q34" s="414">
        <f t="shared" si="1"/>
        <v>12213591.475180011</v>
      </c>
      <c r="R34" s="414">
        <f t="shared" si="1"/>
        <v>13003287.002189998</v>
      </c>
    </row>
    <row r="35" spans="2:18" x14ac:dyDescent="0.3">
      <c r="B35" s="189" t="s">
        <v>160</v>
      </c>
      <c r="C35" s="188" t="s">
        <v>86</v>
      </c>
      <c r="D35" s="415">
        <f t="shared" si="1"/>
        <v>4435930.0859408695</v>
      </c>
      <c r="E35" s="415">
        <f t="shared" si="1"/>
        <v>4656527.6902146861</v>
      </c>
      <c r="F35" s="415">
        <f t="shared" si="1"/>
        <v>4920285.6953246836</v>
      </c>
      <c r="G35" s="415">
        <f t="shared" si="1"/>
        <v>5174452.5002488634</v>
      </c>
      <c r="H35" s="415">
        <f t="shared" si="1"/>
        <v>5380663.304243952</v>
      </c>
      <c r="I35" s="415">
        <f t="shared" si="1"/>
        <v>5582078.5081461323</v>
      </c>
      <c r="J35" s="415">
        <f t="shared" si="1"/>
        <v>5841040.9131632205</v>
      </c>
      <c r="K35" s="415">
        <f t="shared" si="1"/>
        <v>6133572.5188306728</v>
      </c>
      <c r="L35" s="415">
        <f t="shared" si="1"/>
        <v>6349374.5230115801</v>
      </c>
      <c r="M35" s="415">
        <f t="shared" si="1"/>
        <v>6603541.3279357599</v>
      </c>
      <c r="N35" s="431">
        <f t="shared" si="1"/>
        <v>7015962.9359259382</v>
      </c>
      <c r="O35" s="431">
        <f t="shared" si="1"/>
        <v>7457158.1444735704</v>
      </c>
      <c r="P35" s="414">
        <f>$E83*P$6</f>
        <v>7932132.6009556353</v>
      </c>
      <c r="Q35" s="414">
        <f>$E83*Q$6</f>
        <v>8456913.6804426443</v>
      </c>
      <c r="R35" s="414">
        <f>$E83*R$6</f>
        <v>9003713.2781962361</v>
      </c>
    </row>
    <row r="36" spans="2:18" x14ac:dyDescent="0.3">
      <c r="B36" s="189" t="s">
        <v>161</v>
      </c>
      <c r="C36" s="188" t="s">
        <v>86</v>
      </c>
      <c r="D36" s="415">
        <f t="shared" si="1"/>
        <v>19183.229916713673</v>
      </c>
      <c r="E36" s="415">
        <f t="shared" si="1"/>
        <v>20137.20675581511</v>
      </c>
      <c r="F36" s="415">
        <f t="shared" si="1"/>
        <v>21277.831237349437</v>
      </c>
      <c r="G36" s="415">
        <f t="shared" si="1"/>
        <v>22376.97846500979</v>
      </c>
      <c r="H36" s="415">
        <f t="shared" si="1"/>
        <v>23268.739423300263</v>
      </c>
      <c r="I36" s="415">
        <f t="shared" si="1"/>
        <v>24139.761754653748</v>
      </c>
      <c r="J36" s="415">
        <f t="shared" si="1"/>
        <v>25259.647609251086</v>
      </c>
      <c r="K36" s="415">
        <f t="shared" si="1"/>
        <v>26524.70385240734</v>
      </c>
      <c r="L36" s="415">
        <f t="shared" si="1"/>
        <v>27457.942064571787</v>
      </c>
      <c r="M36" s="415">
        <f t="shared" si="1"/>
        <v>28557.08929223214</v>
      </c>
      <c r="N36" s="431">
        <f t="shared" si="1"/>
        <v>30340.611208813087</v>
      </c>
      <c r="O36" s="431">
        <f t="shared" si="1"/>
        <v>32248.56488701596</v>
      </c>
      <c r="P36" s="414">
        <f t="shared" si="1"/>
        <v>34302.597305637588</v>
      </c>
      <c r="Q36" s="414">
        <f t="shared" si="1"/>
        <v>36572.01902976408</v>
      </c>
      <c r="R36" s="414">
        <f t="shared" si="1"/>
        <v>38936.660085609052</v>
      </c>
    </row>
    <row r="37" spans="2:18" x14ac:dyDescent="0.3">
      <c r="B37" s="189" t="s">
        <v>162</v>
      </c>
      <c r="C37" s="188" t="s">
        <v>86</v>
      </c>
      <c r="D37" s="415">
        <f t="shared" si="1"/>
        <v>7150740.7837541886</v>
      </c>
      <c r="E37" s="415">
        <f t="shared" si="1"/>
        <v>7506345.1902976399</v>
      </c>
      <c r="F37" s="415">
        <f t="shared" si="1"/>
        <v>7931524.3720343756</v>
      </c>
      <c r="G37" s="415">
        <f t="shared" si="1"/>
        <v>8341242.4926170483</v>
      </c>
      <c r="H37" s="415">
        <f t="shared" si="1"/>
        <v>8673655.3074294049</v>
      </c>
      <c r="I37" s="415">
        <f t="shared" si="1"/>
        <v>8998337.5916647296</v>
      </c>
      <c r="J37" s="415">
        <f t="shared" si="1"/>
        <v>9415786.2428244334</v>
      </c>
      <c r="K37" s="415">
        <f t="shared" si="1"/>
        <v>9887348.6080233585</v>
      </c>
      <c r="L37" s="415">
        <f t="shared" si="1"/>
        <v>10235222.483989779</v>
      </c>
      <c r="M37" s="415">
        <f t="shared" si="1"/>
        <v>10644940.604572451</v>
      </c>
      <c r="N37" s="431">
        <f t="shared" si="1"/>
        <v>11309766.234197166</v>
      </c>
      <c r="O37" s="431">
        <f t="shared" si="1"/>
        <v>12020975.047284069</v>
      </c>
      <c r="P37" s="414">
        <f t="shared" si="1"/>
        <v>12786636.171649467</v>
      </c>
      <c r="Q37" s="414">
        <f t="shared" si="1"/>
        <v>13632585.813534856</v>
      </c>
      <c r="R37" s="414">
        <f t="shared" si="1"/>
        <v>14514029.413511628</v>
      </c>
    </row>
    <row r="38" spans="2:18" s="110" customFormat="1" x14ac:dyDescent="0.3">
      <c r="B38" s="370" t="s">
        <v>182</v>
      </c>
      <c r="C38" s="371" t="s">
        <v>86</v>
      </c>
      <c r="D38" s="415">
        <f t="shared" si="1"/>
        <v>0</v>
      </c>
      <c r="E38" s="415">
        <f t="shared" si="1"/>
        <v>0</v>
      </c>
      <c r="F38" s="415">
        <f t="shared" si="1"/>
        <v>0</v>
      </c>
      <c r="G38" s="415">
        <f t="shared" si="1"/>
        <v>0</v>
      </c>
      <c r="H38" s="415">
        <f t="shared" si="1"/>
        <v>0</v>
      </c>
      <c r="I38" s="415">
        <f t="shared" si="1"/>
        <v>0</v>
      </c>
      <c r="J38" s="415">
        <f t="shared" si="1"/>
        <v>0</v>
      </c>
      <c r="K38" s="415">
        <f t="shared" si="1"/>
        <v>0</v>
      </c>
      <c r="L38" s="415">
        <f t="shared" si="1"/>
        <v>0</v>
      </c>
      <c r="M38" s="415">
        <f t="shared" si="1"/>
        <v>0</v>
      </c>
      <c r="N38" s="414">
        <f>$E$56*N$6*($D$101/SUM($D$100:$D$101))</f>
        <v>2775135.8329206705</v>
      </c>
      <c r="O38" s="414">
        <f>$E$56*O$6*($D$101/SUM($D$100:$D$101))</f>
        <v>2949648.8176292842</v>
      </c>
      <c r="P38" s="414">
        <f>$E$56*P$6*($D$101/SUM($D$100:$D$101))</f>
        <v>3137523.0475736647</v>
      </c>
      <c r="Q38" s="414">
        <f>$E$56*Q$6*($D$101/SUM($D$100:$D$101))</f>
        <v>3345098.0862994054</v>
      </c>
      <c r="R38" s="414">
        <f>$E$56*R$6*($D$101/SUM($D$100:$D$101))</f>
        <v>3561382.4610902676</v>
      </c>
    </row>
    <row r="39" spans="2:18" x14ac:dyDescent="0.3">
      <c r="B39" s="189" t="s">
        <v>163</v>
      </c>
      <c r="C39" s="188" t="s">
        <v>86</v>
      </c>
      <c r="D39" s="415">
        <f t="shared" ref="D39:R42" si="2">$E87*D$6</f>
        <v>7673.2919666854705</v>
      </c>
      <c r="E39" s="415">
        <f t="shared" si="2"/>
        <v>8054.8827023260446</v>
      </c>
      <c r="F39" s="415">
        <f t="shared" si="2"/>
        <v>8511.1324949397749</v>
      </c>
      <c r="G39" s="415">
        <f t="shared" si="2"/>
        <v>8950.7913860039171</v>
      </c>
      <c r="H39" s="415">
        <f t="shared" si="2"/>
        <v>9307.495769320105</v>
      </c>
      <c r="I39" s="415">
        <f t="shared" si="2"/>
        <v>9655.9047018615001</v>
      </c>
      <c r="J39" s="415">
        <f t="shared" si="2"/>
        <v>10103.859043700435</v>
      </c>
      <c r="K39" s="415">
        <f t="shared" si="2"/>
        <v>10609.881540962937</v>
      </c>
      <c r="L39" s="415">
        <f t="shared" si="2"/>
        <v>10983.176825828716</v>
      </c>
      <c r="M39" s="415">
        <f t="shared" si="2"/>
        <v>11422.835716892856</v>
      </c>
      <c r="N39" s="431">
        <f t="shared" si="2"/>
        <v>12136.244483525235</v>
      </c>
      <c r="O39" s="431">
        <f t="shared" si="2"/>
        <v>12899.425954806386</v>
      </c>
      <c r="P39" s="414">
        <f t="shared" si="2"/>
        <v>13721.038922255037</v>
      </c>
      <c r="Q39" s="414">
        <f t="shared" si="2"/>
        <v>14628.807611905631</v>
      </c>
      <c r="R39" s="414">
        <f t="shared" si="2"/>
        <v>15574.664034243622</v>
      </c>
    </row>
    <row r="40" spans="2:18" x14ac:dyDescent="0.3">
      <c r="B40" s="189" t="s">
        <v>164</v>
      </c>
      <c r="C40" s="188" t="s">
        <v>86</v>
      </c>
      <c r="D40" s="415">
        <f t="shared" si="2"/>
        <v>19217759.73056376</v>
      </c>
      <c r="E40" s="415">
        <f t="shared" si="2"/>
        <v>20173453.727975581</v>
      </c>
      <c r="F40" s="415">
        <f t="shared" si="2"/>
        <v>21316131.333576668</v>
      </c>
      <c r="G40" s="415">
        <f t="shared" si="2"/>
        <v>22417257.026246808</v>
      </c>
      <c r="H40" s="415">
        <f t="shared" si="2"/>
        <v>23310623.154262204</v>
      </c>
      <c r="I40" s="415">
        <f t="shared" si="2"/>
        <v>24183213.325812127</v>
      </c>
      <c r="J40" s="415">
        <f t="shared" si="2"/>
        <v>25305114.974947739</v>
      </c>
      <c r="K40" s="415">
        <f t="shared" si="2"/>
        <v>26572448.319341674</v>
      </c>
      <c r="L40" s="415">
        <f t="shared" si="2"/>
        <v>27507366.36028802</v>
      </c>
      <c r="M40" s="415">
        <f t="shared" si="2"/>
        <v>28608492.052958161</v>
      </c>
      <c r="N40" s="431">
        <f t="shared" si="2"/>
        <v>30395224.308988951</v>
      </c>
      <c r="O40" s="431">
        <f t="shared" si="2"/>
        <v>32306612.303812589</v>
      </c>
      <c r="P40" s="414">
        <f t="shared" si="2"/>
        <v>34364341.980787739</v>
      </c>
      <c r="Q40" s="414">
        <f t="shared" si="2"/>
        <v>36637848.664017655</v>
      </c>
      <c r="R40" s="414">
        <f t="shared" si="2"/>
        <v>39006746.073763147</v>
      </c>
    </row>
    <row r="41" spans="2:18" x14ac:dyDescent="0.3">
      <c r="B41" s="189" t="s">
        <v>165</v>
      </c>
      <c r="C41" s="188" t="s">
        <v>86</v>
      </c>
      <c r="D41" s="415">
        <f t="shared" si="2"/>
        <v>0</v>
      </c>
      <c r="E41" s="415">
        <f t="shared" si="2"/>
        <v>0</v>
      </c>
      <c r="F41" s="415">
        <f t="shared" si="2"/>
        <v>0</v>
      </c>
      <c r="G41" s="415">
        <f t="shared" si="2"/>
        <v>0</v>
      </c>
      <c r="H41" s="415">
        <f t="shared" si="2"/>
        <v>0</v>
      </c>
      <c r="I41" s="415">
        <f t="shared" si="2"/>
        <v>0</v>
      </c>
      <c r="J41" s="415">
        <f t="shared" si="2"/>
        <v>0</v>
      </c>
      <c r="K41" s="415">
        <f t="shared" si="2"/>
        <v>0</v>
      </c>
      <c r="L41" s="415">
        <f t="shared" si="2"/>
        <v>0</v>
      </c>
      <c r="M41" s="415">
        <f t="shared" si="2"/>
        <v>0</v>
      </c>
      <c r="N41" s="415">
        <f>$E89*N$6</f>
        <v>0</v>
      </c>
      <c r="O41" s="415">
        <f>$E89*O$6</f>
        <v>0</v>
      </c>
      <c r="P41" s="415">
        <f>$E89*P$6</f>
        <v>0</v>
      </c>
      <c r="Q41" s="415">
        <f>$E89*Q$6</f>
        <v>0</v>
      </c>
      <c r="R41" s="415">
        <f>$E89*R$6</f>
        <v>0</v>
      </c>
    </row>
    <row r="42" spans="2:18" x14ac:dyDescent="0.3">
      <c r="B42" s="189" t="s">
        <v>166</v>
      </c>
      <c r="C42" s="188" t="s">
        <v>86</v>
      </c>
      <c r="D42" s="415">
        <f t="shared" si="2"/>
        <v>1504732.5546670204</v>
      </c>
      <c r="E42" s="415">
        <f t="shared" si="2"/>
        <v>1579562.4979261372</v>
      </c>
      <c r="F42" s="415">
        <f t="shared" si="2"/>
        <v>1669033.0822576899</v>
      </c>
      <c r="G42" s="415">
        <f t="shared" si="2"/>
        <v>1755250.1907953678</v>
      </c>
      <c r="H42" s="415">
        <f t="shared" si="2"/>
        <v>1825199.9203636725</v>
      </c>
      <c r="I42" s="415">
        <f t="shared" si="2"/>
        <v>1893522.9120350399</v>
      </c>
      <c r="J42" s="415">
        <f t="shared" si="2"/>
        <v>1981366.7584696552</v>
      </c>
      <c r="K42" s="415">
        <f t="shared" si="2"/>
        <v>2080597.7701828317</v>
      </c>
      <c r="L42" s="415">
        <f t="shared" si="2"/>
        <v>2153800.975545011</v>
      </c>
      <c r="M42" s="415">
        <f t="shared" si="2"/>
        <v>2240018.0840826891</v>
      </c>
      <c r="N42" s="431">
        <f t="shared" si="2"/>
        <v>2379917.5432192986</v>
      </c>
      <c r="O42" s="431">
        <f t="shared" si="2"/>
        <v>2529577.429737532</v>
      </c>
      <c r="P42" s="414">
        <f t="shared" si="2"/>
        <v>2690695.7326542125</v>
      </c>
      <c r="Q42" s="414">
        <f t="shared" si="2"/>
        <v>2868709.1726946943</v>
      </c>
      <c r="R42" s="414">
        <f t="shared" si="2"/>
        <v>3054191.617115174</v>
      </c>
    </row>
    <row r="44" spans="2:18" ht="44.25" customHeight="1" x14ac:dyDescent="0.3">
      <c r="B44" s="704" t="s">
        <v>878</v>
      </c>
      <c r="C44" s="704"/>
      <c r="D44" s="704"/>
      <c r="E44" s="704"/>
      <c r="F44" s="704"/>
      <c r="G44" s="704"/>
      <c r="H44" s="704"/>
      <c r="I44" s="704"/>
      <c r="J44" s="704"/>
      <c r="K44" s="704"/>
    </row>
    <row r="45" spans="2:18" ht="40.5" customHeight="1" x14ac:dyDescent="0.3">
      <c r="B45" s="705" t="s">
        <v>879</v>
      </c>
      <c r="C45" s="705"/>
      <c r="D45" s="705"/>
      <c r="E45" s="705"/>
      <c r="F45" s="705"/>
      <c r="G45" s="705"/>
      <c r="H45" s="705"/>
      <c r="I45" s="705"/>
      <c r="J45" s="705"/>
      <c r="K45" s="705"/>
    </row>
    <row r="46" spans="2:18" ht="18" customHeight="1" x14ac:dyDescent="0.3">
      <c r="B46" s="1" t="s">
        <v>185</v>
      </c>
    </row>
    <row r="47" spans="2:18" ht="15.75" customHeight="1" x14ac:dyDescent="0.3">
      <c r="B47" s="698" t="s">
        <v>814</v>
      </c>
      <c r="C47" s="698"/>
      <c r="D47" s="698"/>
      <c r="E47" s="698"/>
      <c r="F47" s="698"/>
      <c r="G47" s="698"/>
      <c r="H47" s="698"/>
      <c r="I47" s="698"/>
      <c r="J47" s="698"/>
      <c r="K47" s="698"/>
    </row>
    <row r="48" spans="2:18" x14ac:dyDescent="0.3">
      <c r="B48" s="698"/>
      <c r="C48" s="698"/>
      <c r="D48" s="698"/>
      <c r="E48" s="698"/>
      <c r="F48" s="698"/>
      <c r="G48" s="698"/>
      <c r="H48" s="698"/>
      <c r="I48" s="698"/>
      <c r="J48" s="698"/>
      <c r="K48" s="698"/>
    </row>
    <row r="49" spans="2:10" x14ac:dyDescent="0.3">
      <c r="B49" s="698" t="s">
        <v>815</v>
      </c>
      <c r="C49" s="698"/>
      <c r="D49" s="698"/>
      <c r="E49" s="698"/>
      <c r="F49" s="698"/>
      <c r="G49" s="698"/>
      <c r="H49" s="698"/>
      <c r="I49" s="698"/>
      <c r="J49" s="698"/>
    </row>
    <row r="50" spans="2:10" x14ac:dyDescent="0.3">
      <c r="B50" s="698"/>
      <c r="C50" s="698"/>
      <c r="D50" s="698"/>
      <c r="E50" s="698"/>
      <c r="F50" s="698"/>
      <c r="G50" s="698"/>
      <c r="H50" s="698"/>
      <c r="I50" s="698"/>
      <c r="J50" s="698"/>
    </row>
    <row r="52" spans="2:10" x14ac:dyDescent="0.3">
      <c r="B52" s="187" t="s">
        <v>454</v>
      </c>
    </row>
    <row r="53" spans="2:10" x14ac:dyDescent="0.3">
      <c r="B53" s="2" t="s">
        <v>201</v>
      </c>
    </row>
    <row r="54" spans="2:10" ht="46.8" x14ac:dyDescent="0.3">
      <c r="B54" s="399" t="s">
        <v>198</v>
      </c>
      <c r="C54" s="399" t="s">
        <v>199</v>
      </c>
      <c r="D54" s="342" t="s">
        <v>200</v>
      </c>
      <c r="E54" s="342" t="s">
        <v>223</v>
      </c>
    </row>
    <row r="55" spans="2:10" x14ac:dyDescent="0.3">
      <c r="B55" s="195" t="s">
        <v>132</v>
      </c>
      <c r="C55" s="505">
        <v>0</v>
      </c>
      <c r="D55" s="506">
        <v>0</v>
      </c>
      <c r="E55" s="205">
        <f>D55/$D$91</f>
        <v>0</v>
      </c>
    </row>
    <row r="56" spans="2:10" x14ac:dyDescent="0.3">
      <c r="B56" s="195" t="s">
        <v>133</v>
      </c>
      <c r="C56" s="431">
        <v>48</v>
      </c>
      <c r="D56" s="427">
        <v>7843</v>
      </c>
      <c r="E56" s="205">
        <f>D56/$D$91</f>
        <v>6.5061220426717983E-2</v>
      </c>
    </row>
    <row r="57" spans="2:10" x14ac:dyDescent="0.3">
      <c r="B57" s="195" t="s">
        <v>134</v>
      </c>
      <c r="C57" s="505">
        <v>0</v>
      </c>
      <c r="D57" s="506">
        <v>0</v>
      </c>
      <c r="E57" s="205">
        <f t="shared" ref="E57:E91" si="3">D57/$D$91</f>
        <v>0</v>
      </c>
    </row>
    <row r="58" spans="2:10" x14ac:dyDescent="0.3">
      <c r="B58" s="195" t="s">
        <v>135</v>
      </c>
      <c r="C58" s="505">
        <v>0</v>
      </c>
      <c r="D58" s="506">
        <v>0</v>
      </c>
      <c r="E58" s="205">
        <f t="shared" si="3"/>
        <v>0</v>
      </c>
    </row>
    <row r="59" spans="2:10" x14ac:dyDescent="0.3">
      <c r="B59" s="195" t="s">
        <v>136</v>
      </c>
      <c r="C59" s="431">
        <v>12</v>
      </c>
      <c r="D59" s="427">
        <v>1100</v>
      </c>
      <c r="E59" s="205">
        <f t="shared" si="3"/>
        <v>9.1249958522746123E-3</v>
      </c>
    </row>
    <row r="60" spans="2:10" x14ac:dyDescent="0.3">
      <c r="B60" s="195" t="s">
        <v>137</v>
      </c>
      <c r="C60" s="505">
        <v>0</v>
      </c>
      <c r="D60" s="506">
        <v>0</v>
      </c>
      <c r="E60" s="205">
        <f t="shared" si="3"/>
        <v>0</v>
      </c>
    </row>
    <row r="61" spans="2:10" x14ac:dyDescent="0.3">
      <c r="B61" s="195" t="s">
        <v>138</v>
      </c>
      <c r="C61" s="431">
        <v>1</v>
      </c>
      <c r="D61" s="427">
        <v>100</v>
      </c>
      <c r="E61" s="205">
        <f t="shared" si="3"/>
        <v>8.2954507747951022E-4</v>
      </c>
    </row>
    <row r="62" spans="2:10" x14ac:dyDescent="0.3">
      <c r="B62" s="195" t="s">
        <v>139</v>
      </c>
      <c r="C62" s="505">
        <v>0</v>
      </c>
      <c r="D62" s="506">
        <v>0</v>
      </c>
      <c r="E62" s="205">
        <f t="shared" si="3"/>
        <v>0</v>
      </c>
    </row>
    <row r="63" spans="2:10" x14ac:dyDescent="0.3">
      <c r="B63" s="195" t="s">
        <v>140</v>
      </c>
      <c r="C63" s="505">
        <v>0</v>
      </c>
      <c r="D63" s="506">
        <v>0</v>
      </c>
      <c r="E63" s="205">
        <f t="shared" si="3"/>
        <v>0</v>
      </c>
    </row>
    <row r="64" spans="2:10" x14ac:dyDescent="0.3">
      <c r="B64" s="195" t="s">
        <v>141</v>
      </c>
      <c r="C64" s="431">
        <v>2</v>
      </c>
      <c r="D64" s="427">
        <v>4000</v>
      </c>
      <c r="E64" s="205">
        <f t="shared" si="3"/>
        <v>3.318180309918041E-2</v>
      </c>
    </row>
    <row r="65" spans="2:5" x14ac:dyDescent="0.3">
      <c r="B65" s="195" t="s">
        <v>142</v>
      </c>
      <c r="C65" s="431">
        <v>4</v>
      </c>
      <c r="D65" s="427">
        <v>300</v>
      </c>
      <c r="E65" s="205">
        <f t="shared" si="3"/>
        <v>2.4886352324385306E-3</v>
      </c>
    </row>
    <row r="66" spans="2:5" x14ac:dyDescent="0.3">
      <c r="B66" s="195" t="s">
        <v>143</v>
      </c>
      <c r="C66" s="431">
        <v>33</v>
      </c>
      <c r="D66" s="427">
        <v>14477</v>
      </c>
      <c r="E66" s="205">
        <f t="shared" si="3"/>
        <v>0.12009324086670869</v>
      </c>
    </row>
    <row r="67" spans="2:5" x14ac:dyDescent="0.3">
      <c r="B67" s="195" t="s">
        <v>144</v>
      </c>
      <c r="C67" s="431">
        <v>37</v>
      </c>
      <c r="D67" s="427">
        <v>2947</v>
      </c>
      <c r="E67" s="205">
        <f t="shared" si="3"/>
        <v>2.4446693433321166E-2</v>
      </c>
    </row>
    <row r="68" spans="2:5" x14ac:dyDescent="0.3">
      <c r="B68" s="195" t="s">
        <v>145</v>
      </c>
      <c r="C68" s="431">
        <v>7</v>
      </c>
      <c r="D68" s="427">
        <v>605</v>
      </c>
      <c r="E68" s="205">
        <f t="shared" si="3"/>
        <v>5.0187477187510366E-3</v>
      </c>
    </row>
    <row r="69" spans="2:5" x14ac:dyDescent="0.3">
      <c r="B69" s="195" t="s">
        <v>146</v>
      </c>
      <c r="C69" s="431">
        <v>1</v>
      </c>
      <c r="D69" s="427">
        <v>30</v>
      </c>
      <c r="E69" s="205">
        <f t="shared" si="3"/>
        <v>2.4886352324385308E-4</v>
      </c>
    </row>
    <row r="70" spans="2:5" x14ac:dyDescent="0.3">
      <c r="B70" s="195" t="s">
        <v>147</v>
      </c>
      <c r="C70" s="505">
        <v>0</v>
      </c>
      <c r="D70" s="506">
        <v>0</v>
      </c>
      <c r="E70" s="205">
        <f t="shared" si="3"/>
        <v>0</v>
      </c>
    </row>
    <row r="71" spans="2:5" x14ac:dyDescent="0.3">
      <c r="B71" s="195" t="s">
        <v>148</v>
      </c>
      <c r="C71" s="431">
        <v>24</v>
      </c>
      <c r="D71" s="427">
        <v>4808</v>
      </c>
      <c r="E71" s="205">
        <f t="shared" si="3"/>
        <v>3.9884527325214851E-2</v>
      </c>
    </row>
    <row r="72" spans="2:5" x14ac:dyDescent="0.3">
      <c r="B72" s="195" t="s">
        <v>149</v>
      </c>
      <c r="C72" s="431">
        <v>25</v>
      </c>
      <c r="D72" s="427">
        <v>1595.5</v>
      </c>
      <c r="E72" s="205">
        <f t="shared" si="3"/>
        <v>1.3235391711185585E-2</v>
      </c>
    </row>
    <row r="73" spans="2:5" x14ac:dyDescent="0.3">
      <c r="B73" s="195" t="s">
        <v>150</v>
      </c>
      <c r="C73" s="505">
        <v>0</v>
      </c>
      <c r="D73" s="506">
        <v>0</v>
      </c>
      <c r="E73" s="205">
        <f t="shared" si="3"/>
        <v>0</v>
      </c>
    </row>
    <row r="74" spans="2:5" x14ac:dyDescent="0.3">
      <c r="B74" s="195" t="s">
        <v>151</v>
      </c>
      <c r="C74" s="431">
        <v>40</v>
      </c>
      <c r="D74" s="427">
        <v>5012.5</v>
      </c>
      <c r="E74" s="205">
        <f t="shared" si="3"/>
        <v>4.1580947008660447E-2</v>
      </c>
    </row>
    <row r="75" spans="2:5" x14ac:dyDescent="0.3">
      <c r="B75" s="195" t="s">
        <v>152</v>
      </c>
      <c r="C75" s="431">
        <v>395</v>
      </c>
      <c r="D75" s="427">
        <v>26592</v>
      </c>
      <c r="E75" s="205">
        <f t="shared" si="3"/>
        <v>0.22059262700335136</v>
      </c>
    </row>
    <row r="76" spans="2:5" x14ac:dyDescent="0.3">
      <c r="B76" s="195" t="s">
        <v>153</v>
      </c>
      <c r="C76" s="505">
        <v>0</v>
      </c>
      <c r="D76" s="506">
        <v>0</v>
      </c>
      <c r="E76" s="205">
        <f t="shared" si="3"/>
        <v>0</v>
      </c>
    </row>
    <row r="77" spans="2:5" x14ac:dyDescent="0.3">
      <c r="B77" s="195" t="s">
        <v>154</v>
      </c>
      <c r="C77" s="505">
        <v>0</v>
      </c>
      <c r="D77" s="506">
        <v>0</v>
      </c>
      <c r="E77" s="205">
        <f t="shared" si="3"/>
        <v>0</v>
      </c>
    </row>
    <row r="78" spans="2:5" x14ac:dyDescent="0.3">
      <c r="B78" s="195" t="s">
        <v>155</v>
      </c>
      <c r="C78" s="505">
        <v>0</v>
      </c>
      <c r="D78" s="506">
        <v>0</v>
      </c>
      <c r="E78" s="205">
        <f t="shared" si="3"/>
        <v>0</v>
      </c>
    </row>
    <row r="79" spans="2:5" x14ac:dyDescent="0.3">
      <c r="B79" s="195" t="s">
        <v>156</v>
      </c>
      <c r="C79" s="505">
        <v>0</v>
      </c>
      <c r="D79" s="506">
        <v>0</v>
      </c>
      <c r="E79" s="205">
        <f t="shared" si="3"/>
        <v>0</v>
      </c>
    </row>
    <row r="80" spans="2:5" x14ac:dyDescent="0.3">
      <c r="B80" s="195" t="s">
        <v>157</v>
      </c>
      <c r="C80" s="431">
        <v>15</v>
      </c>
      <c r="D80" s="427">
        <v>598</v>
      </c>
      <c r="E80" s="205">
        <f t="shared" si="3"/>
        <v>4.9606795633274714E-3</v>
      </c>
    </row>
    <row r="81" spans="2:6" x14ac:dyDescent="0.3">
      <c r="B81" s="195" t="s">
        <v>158</v>
      </c>
      <c r="C81" s="431">
        <v>1</v>
      </c>
      <c r="D81" s="427">
        <v>50</v>
      </c>
      <c r="E81" s="205">
        <f t="shared" si="3"/>
        <v>4.1477253873975511E-4</v>
      </c>
    </row>
    <row r="82" spans="2:6" x14ac:dyDescent="0.3">
      <c r="B82" s="195" t="s">
        <v>159</v>
      </c>
      <c r="C82" s="431">
        <v>77</v>
      </c>
      <c r="D82" s="427">
        <v>8349</v>
      </c>
      <c r="E82" s="205">
        <f t="shared" si="3"/>
        <v>6.9258718518764306E-2</v>
      </c>
    </row>
    <row r="83" spans="2:6" x14ac:dyDescent="0.3">
      <c r="B83" s="195" t="s">
        <v>160</v>
      </c>
      <c r="C83" s="431">
        <v>38</v>
      </c>
      <c r="D83" s="427">
        <v>5781</v>
      </c>
      <c r="E83" s="205">
        <f t="shared" si="3"/>
        <v>4.7956000929090484E-2</v>
      </c>
    </row>
    <row r="84" spans="2:6" x14ac:dyDescent="0.3">
      <c r="B84" s="195" t="s">
        <v>161</v>
      </c>
      <c r="C84" s="431">
        <v>1</v>
      </c>
      <c r="D84" s="427">
        <v>25</v>
      </c>
      <c r="E84" s="205">
        <f t="shared" si="3"/>
        <v>2.0738626936987756E-4</v>
      </c>
    </row>
    <row r="85" spans="2:6" x14ac:dyDescent="0.3">
      <c r="B85" s="195" t="s">
        <v>162</v>
      </c>
      <c r="C85" s="431">
        <v>37</v>
      </c>
      <c r="D85" s="427">
        <v>9319</v>
      </c>
      <c r="E85" s="205">
        <f t="shared" si="3"/>
        <v>7.7305305770315552E-2</v>
      </c>
    </row>
    <row r="86" spans="2:6" s="110" customFormat="1" x14ac:dyDescent="0.3">
      <c r="B86" s="368" t="s">
        <v>182</v>
      </c>
      <c r="C86" s="507">
        <v>0</v>
      </c>
      <c r="D86" s="508">
        <v>0</v>
      </c>
      <c r="E86" s="202">
        <f t="shared" si="3"/>
        <v>0</v>
      </c>
    </row>
    <row r="87" spans="2:6" x14ac:dyDescent="0.3">
      <c r="B87" s="195" t="s">
        <v>163</v>
      </c>
      <c r="C87" s="431">
        <v>1</v>
      </c>
      <c r="D87" s="427">
        <v>10</v>
      </c>
      <c r="E87" s="205">
        <f t="shared" si="3"/>
        <v>8.295450774795103E-5</v>
      </c>
    </row>
    <row r="88" spans="2:6" x14ac:dyDescent="0.3">
      <c r="B88" s="195" t="s">
        <v>164</v>
      </c>
      <c r="C88" s="431">
        <v>251</v>
      </c>
      <c r="D88" s="427">
        <v>25045</v>
      </c>
      <c r="E88" s="205">
        <f t="shared" si="3"/>
        <v>0.20775956465474335</v>
      </c>
    </row>
    <row r="89" spans="2:6" x14ac:dyDescent="0.3">
      <c r="B89" s="195" t="s">
        <v>165</v>
      </c>
      <c r="C89" s="505">
        <v>0</v>
      </c>
      <c r="D89" s="506">
        <v>0</v>
      </c>
      <c r="E89" s="205">
        <f t="shared" si="3"/>
        <v>0</v>
      </c>
    </row>
    <row r="90" spans="2:6" x14ac:dyDescent="0.3">
      <c r="B90" s="195" t="s">
        <v>166</v>
      </c>
      <c r="C90" s="431">
        <v>15</v>
      </c>
      <c r="D90" s="427">
        <v>1961</v>
      </c>
      <c r="E90" s="205">
        <f t="shared" si="3"/>
        <v>1.6267378969373195E-2</v>
      </c>
    </row>
    <row r="91" spans="2:6" x14ac:dyDescent="0.3">
      <c r="B91" s="196" t="s">
        <v>187</v>
      </c>
      <c r="C91" s="411">
        <v>1065</v>
      </c>
      <c r="D91" s="509">
        <v>120548</v>
      </c>
      <c r="E91" s="205">
        <f t="shared" si="3"/>
        <v>1</v>
      </c>
    </row>
    <row r="93" spans="2:6" ht="36.75" customHeight="1" x14ac:dyDescent="0.3">
      <c r="B93" s="703" t="s">
        <v>571</v>
      </c>
      <c r="C93" s="703"/>
      <c r="D93" s="703"/>
      <c r="E93" s="703"/>
      <c r="F93" s="703"/>
    </row>
    <row r="94" spans="2:6" ht="23.25" customHeight="1" x14ac:dyDescent="0.3">
      <c r="B94" s="1" t="s">
        <v>880</v>
      </c>
    </row>
    <row r="95" spans="2:6" ht="23.25" customHeight="1" x14ac:dyDescent="0.3">
      <c r="B95" s="1" t="s">
        <v>659</v>
      </c>
    </row>
    <row r="97" spans="2:4" x14ac:dyDescent="0.3">
      <c r="B97" s="187" t="s">
        <v>809</v>
      </c>
    </row>
    <row r="98" spans="2:4" x14ac:dyDescent="0.3">
      <c r="B98" s="2" t="s">
        <v>808</v>
      </c>
    </row>
    <row r="99" spans="2:4" ht="62.4" x14ac:dyDescent="0.3">
      <c r="B99" s="232" t="s">
        <v>183</v>
      </c>
      <c r="C99" s="232" t="s">
        <v>812</v>
      </c>
      <c r="D99" s="232" t="s">
        <v>813</v>
      </c>
    </row>
    <row r="100" spans="2:4" x14ac:dyDescent="0.3">
      <c r="B100" s="369" t="s">
        <v>133</v>
      </c>
      <c r="C100" s="232">
        <v>16</v>
      </c>
      <c r="D100" s="232">
        <v>2.6</v>
      </c>
    </row>
    <row r="101" spans="2:4" x14ac:dyDescent="0.3">
      <c r="B101" s="369" t="s">
        <v>182</v>
      </c>
      <c r="C101" s="232">
        <v>10</v>
      </c>
      <c r="D101" s="232">
        <v>1.07</v>
      </c>
    </row>
    <row r="102" spans="2:4" x14ac:dyDescent="0.3">
      <c r="B102" s="2" t="s">
        <v>821</v>
      </c>
    </row>
    <row r="103" spans="2:4" x14ac:dyDescent="0.3">
      <c r="B103" s="2" t="s">
        <v>810</v>
      </c>
    </row>
    <row r="104" spans="2:4" x14ac:dyDescent="0.3">
      <c r="B104" s="2" t="s">
        <v>811</v>
      </c>
    </row>
  </sheetData>
  <mergeCells count="7">
    <mergeCell ref="B93:F93"/>
    <mergeCell ref="B4:B5"/>
    <mergeCell ref="C4:R4"/>
    <mergeCell ref="B44:K44"/>
    <mergeCell ref="B45:K45"/>
    <mergeCell ref="B47:K48"/>
    <mergeCell ref="B49:J50"/>
  </mergeCells>
  <pageMargins left="0.7" right="0.7" top="0.75" bottom="0.75" header="0.3" footer="0.3"/>
  <pageSetup paperSize="9" orientation="portrait"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R270"/>
  <sheetViews>
    <sheetView zoomScale="70" zoomScaleNormal="70" workbookViewId="0">
      <selection activeCell="D65" sqref="D65"/>
    </sheetView>
  </sheetViews>
  <sheetFormatPr defaultColWidth="9.109375" defaultRowHeight="15.6" x14ac:dyDescent="0.3"/>
  <cols>
    <col min="1" max="1" width="5.6640625" style="2" customWidth="1"/>
    <col min="2" max="2" width="54" style="2" customWidth="1"/>
    <col min="3" max="3" width="20.109375" style="2" customWidth="1"/>
    <col min="4" max="4" width="37.88671875" style="2" customWidth="1"/>
    <col min="5" max="5" width="20.44140625" style="2" customWidth="1"/>
    <col min="6" max="6" width="16.33203125" style="2" customWidth="1"/>
    <col min="7" max="7" width="18.5546875" style="2" customWidth="1"/>
    <col min="8" max="8" width="19" style="2" customWidth="1"/>
    <col min="9" max="9" width="17.44140625" style="2" customWidth="1"/>
    <col min="10" max="10" width="17.88671875" style="2" customWidth="1"/>
    <col min="11" max="11" width="16.44140625" style="2" customWidth="1"/>
    <col min="12" max="14" width="19" style="2" customWidth="1"/>
    <col min="15" max="15" width="19.6640625" style="2" customWidth="1"/>
    <col min="16" max="16" width="20.33203125" style="2" customWidth="1"/>
    <col min="17" max="17" width="19.5546875" style="2" customWidth="1"/>
    <col min="18" max="16384" width="9.109375" style="2"/>
  </cols>
  <sheetData>
    <row r="2" spans="2:5" x14ac:dyDescent="0.3">
      <c r="B2" s="1" t="s">
        <v>549</v>
      </c>
    </row>
    <row r="3" spans="2:5" ht="18.75" customHeight="1" thickBot="1" x14ac:dyDescent="0.35">
      <c r="C3" s="1"/>
      <c r="D3" s="1"/>
      <c r="E3" s="1"/>
    </row>
    <row r="4" spans="2:5" ht="18" x14ac:dyDescent="0.4">
      <c r="B4" s="388" t="s">
        <v>64</v>
      </c>
      <c r="C4" s="3" t="s">
        <v>2</v>
      </c>
      <c r="D4" s="111"/>
      <c r="E4" s="111"/>
    </row>
    <row r="5" spans="2:5" x14ac:dyDescent="0.3">
      <c r="B5" s="8" t="s">
        <v>3</v>
      </c>
      <c r="C5" s="7">
        <v>0.55000000000000004</v>
      </c>
      <c r="D5" s="12"/>
      <c r="E5" s="12"/>
    </row>
    <row r="6" spans="2:5" x14ac:dyDescent="0.3">
      <c r="B6" s="8" t="s">
        <v>4</v>
      </c>
      <c r="C6" s="7">
        <v>3</v>
      </c>
      <c r="D6" s="12"/>
      <c r="E6" s="12"/>
    </row>
    <row r="7" spans="2:5" x14ac:dyDescent="0.3">
      <c r="B7" s="8" t="s">
        <v>1</v>
      </c>
      <c r="C7" s="7">
        <v>2.5</v>
      </c>
      <c r="D7" s="12"/>
      <c r="E7" s="12"/>
    </row>
    <row r="8" spans="2:5" x14ac:dyDescent="0.3">
      <c r="B8" s="8" t="s">
        <v>5</v>
      </c>
      <c r="C8" s="7">
        <v>9</v>
      </c>
      <c r="D8" s="12"/>
      <c r="E8" s="12"/>
    </row>
    <row r="9" spans="2:5" x14ac:dyDescent="0.3">
      <c r="B9" s="8" t="s">
        <v>49</v>
      </c>
      <c r="C9" s="7">
        <v>1</v>
      </c>
      <c r="D9" s="12"/>
      <c r="E9" s="12"/>
    </row>
    <row r="10" spans="2:5" x14ac:dyDescent="0.3">
      <c r="B10" s="8" t="s">
        <v>6</v>
      </c>
      <c r="C10" s="7">
        <v>2.2400000000000002</v>
      </c>
      <c r="D10" s="12"/>
      <c r="E10" s="12"/>
    </row>
    <row r="11" spans="2:5" x14ac:dyDescent="0.3">
      <c r="B11" s="4" t="s">
        <v>11</v>
      </c>
      <c r="C11" s="5">
        <v>5</v>
      </c>
      <c r="D11" s="12"/>
      <c r="E11" s="12"/>
    </row>
    <row r="12" spans="2:5" x14ac:dyDescent="0.3">
      <c r="B12" s="6" t="s">
        <v>7</v>
      </c>
      <c r="C12" s="7">
        <v>5.9</v>
      </c>
      <c r="D12" s="12"/>
      <c r="E12" s="12"/>
    </row>
    <row r="13" spans="2:5" x14ac:dyDescent="0.3">
      <c r="B13" s="6" t="s">
        <v>8</v>
      </c>
      <c r="C13" s="7">
        <v>6.12</v>
      </c>
      <c r="D13" s="12"/>
      <c r="E13" s="12"/>
    </row>
    <row r="14" spans="2:5" x14ac:dyDescent="0.3">
      <c r="B14" s="6" t="s">
        <v>9</v>
      </c>
      <c r="C14" s="7">
        <v>3.1</v>
      </c>
      <c r="D14" s="12"/>
      <c r="E14" s="12"/>
    </row>
    <row r="15" spans="2:5" ht="16.2" thickBot="1" x14ac:dyDescent="0.35">
      <c r="B15" s="389" t="s">
        <v>828</v>
      </c>
      <c r="C15" s="10">
        <v>2.5</v>
      </c>
      <c r="D15" s="12"/>
      <c r="E15" s="12"/>
    </row>
    <row r="16" spans="2:5" x14ac:dyDescent="0.3">
      <c r="B16" s="11"/>
      <c r="C16" s="12"/>
      <c r="D16" s="12"/>
      <c r="E16" s="12"/>
    </row>
    <row r="17" spans="2:17" x14ac:dyDescent="0.3">
      <c r="B17" s="13"/>
      <c r="C17" s="14"/>
      <c r="D17" s="14"/>
      <c r="E17" s="14"/>
    </row>
    <row r="18" spans="2:17" s="18" customFormat="1" ht="18" x14ac:dyDescent="0.3">
      <c r="B18" s="15" t="s">
        <v>65</v>
      </c>
      <c r="C18" s="16" t="s">
        <v>14</v>
      </c>
      <c r="D18" s="16">
        <v>2005</v>
      </c>
      <c r="E18" s="16">
        <v>2006</v>
      </c>
      <c r="F18" s="16">
        <v>2007</v>
      </c>
      <c r="G18" s="16">
        <v>2008</v>
      </c>
      <c r="H18" s="16">
        <v>2009</v>
      </c>
      <c r="I18" s="16">
        <v>2010</v>
      </c>
      <c r="J18" s="16">
        <v>2011</v>
      </c>
      <c r="K18" s="16">
        <v>2012</v>
      </c>
      <c r="L18" s="16">
        <v>2013</v>
      </c>
      <c r="M18" s="16">
        <v>2014</v>
      </c>
      <c r="N18" s="16">
        <v>2015</v>
      </c>
      <c r="O18" s="16">
        <v>2016</v>
      </c>
      <c r="P18" s="16">
        <v>2017</v>
      </c>
      <c r="Q18" s="17">
        <v>2018</v>
      </c>
    </row>
    <row r="19" spans="2:17" s="18" customFormat="1" x14ac:dyDescent="0.3">
      <c r="B19" s="154" t="s">
        <v>26</v>
      </c>
      <c r="C19" s="27"/>
      <c r="D19" s="174"/>
      <c r="E19" s="174"/>
      <c r="F19" s="174"/>
      <c r="G19" s="174"/>
      <c r="H19" s="174"/>
      <c r="I19" s="174"/>
      <c r="J19" s="174"/>
      <c r="K19" s="174"/>
      <c r="L19" s="174"/>
      <c r="M19" s="174"/>
      <c r="N19" s="174"/>
      <c r="O19" s="35"/>
      <c r="Q19" s="419"/>
    </row>
    <row r="20" spans="2:17" s="18" customFormat="1" x14ac:dyDescent="0.3">
      <c r="B20" s="152" t="s">
        <v>132</v>
      </c>
      <c r="C20" s="20"/>
      <c r="D20" s="21">
        <f>(State_Production_Meat!D7*0.25)+(State_Production_Meat!E7*0.75)</f>
        <v>350</v>
      </c>
      <c r="E20" s="21">
        <f>(State_Production_Meat!E7*0.25)+(State_Production_Meat!F7*0.75)</f>
        <v>300</v>
      </c>
      <c r="F20" s="21">
        <f>(State_Production_Meat!F7*0.25)+(State_Production_Meat!G7*0.75)</f>
        <v>300</v>
      </c>
      <c r="G20" s="21">
        <f>(State_Production_Meat!G7*0.25)+(State_Production_Meat!H7*0.75)</f>
        <v>300</v>
      </c>
      <c r="H20" s="21">
        <f>(State_Production_Meat!H7*0.25)+(State_Production_Meat!I7*0.75)</f>
        <v>375</v>
      </c>
      <c r="I20" s="21">
        <f>(State_Production_Meat!I7*0.25)+(State_Production_Meat!J7*0.75)</f>
        <v>400</v>
      </c>
      <c r="J20" s="21">
        <f>(State_Production_Meat!J7*0.25)+(State_Production_Meat!K7*0.75)</f>
        <v>407.5</v>
      </c>
      <c r="K20" s="21">
        <f>(State_Production_Meat!K7*0.25)+(State_Production_Meat!L7*0.75)</f>
        <v>462.5</v>
      </c>
      <c r="L20" s="21">
        <f>(State_Production_Meat!L7*0.25)+(State_Production_Meat!M7*0.75)</f>
        <v>1395</v>
      </c>
      <c r="M20" s="21">
        <f>(State_Production_Meat!M7*0.25)+(State_Production_Meat!N7*0.75)</f>
        <v>3995</v>
      </c>
      <c r="N20" s="21">
        <f>(State_Production_Meat!N7*0.25)+(State_Production_Meat!O7*0.75)</f>
        <v>4865</v>
      </c>
      <c r="O20" s="21">
        <f>(State_Production_Meat!O7*0.25)+(State_Production_Meat!P7*0.75)</f>
        <v>5012.5</v>
      </c>
      <c r="P20" s="21">
        <f>(State_Production_Meat!P7*0.25)+(State_Production_Meat!Q7*0.75)</f>
        <v>5170</v>
      </c>
      <c r="Q20" s="118">
        <f>(State_Production_Meat!Q7*0.25)+(State_Production_Meat!R7*0.75)</f>
        <v>5375</v>
      </c>
    </row>
    <row r="21" spans="2:17" s="18" customFormat="1" x14ac:dyDescent="0.3">
      <c r="B21" s="152" t="s">
        <v>133</v>
      </c>
      <c r="C21" s="20"/>
      <c r="D21" s="21">
        <f>(State_Production_Meat!D8*0.25)+(State_Production_Meat!E8*0.75)</f>
        <v>455500</v>
      </c>
      <c r="E21" s="21">
        <f>(State_Production_Meat!E8*0.25)+(State_Production_Meat!F8*0.75)</f>
        <v>477250</v>
      </c>
      <c r="F21" s="21">
        <f>(State_Production_Meat!F8*0.25)+(State_Production_Meat!G8*0.75)</f>
        <v>538000</v>
      </c>
      <c r="G21" s="21">
        <f>(State_Production_Meat!G8*0.25)+(State_Production_Meat!H8*0.75)</f>
        <v>592000</v>
      </c>
      <c r="H21" s="21">
        <f>(State_Production_Meat!H8*0.25)+(State_Production_Meat!I8*0.75)</f>
        <v>660250</v>
      </c>
      <c r="I21" s="21">
        <f>(State_Production_Meat!I8*0.25)+(State_Production_Meat!J8*0.75)</f>
        <v>730000</v>
      </c>
      <c r="J21" s="21">
        <f>(State_Production_Meat!J8*0.25)+(State_Production_Meat!K8*0.75)</f>
        <v>804480</v>
      </c>
      <c r="K21" s="21">
        <f>(State_Production_Meat!K8*0.25)+(State_Production_Meat!L8*0.75)</f>
        <v>885582.5</v>
      </c>
      <c r="L21" s="21">
        <f>(State_Production_Meat!L8*0.25)+(State_Production_Meat!M8*0.75)</f>
        <v>927620</v>
      </c>
      <c r="M21" s="21">
        <f>(State_Production_Meat!M8*0.25)+(State_Production_Meat!N8*0.75)</f>
        <v>629447.5</v>
      </c>
      <c r="N21" s="21">
        <f>(State_Production_Meat!N8*0.25)+(State_Production_Meat!O8*0.75)</f>
        <v>556630</v>
      </c>
      <c r="O21" s="21">
        <f>(State_Production_Meat!O8*0.25)+(State_Production_Meat!P8*0.75)</f>
        <v>615952.5</v>
      </c>
      <c r="P21" s="21">
        <f>(State_Production_Meat!P8*0.25)+(State_Production_Meat!Q8*0.75)</f>
        <v>689705</v>
      </c>
      <c r="Q21" s="118">
        <f>(State_Production_Meat!Q8*0.25)+(State_Production_Meat!R8*0.75)</f>
        <v>762650</v>
      </c>
    </row>
    <row r="22" spans="2:17" s="18" customFormat="1" x14ac:dyDescent="0.3">
      <c r="B22" s="152" t="s">
        <v>134</v>
      </c>
      <c r="C22" s="20"/>
      <c r="D22" s="21">
        <f>(State_Production_Meat!D9*0.25)+(State_Production_Meat!E9*0.75)</f>
        <v>17000</v>
      </c>
      <c r="E22" s="21">
        <f>(State_Production_Meat!E9*0.25)+(State_Production_Meat!F9*0.75)</f>
        <v>20750</v>
      </c>
      <c r="F22" s="21">
        <f>(State_Production_Meat!F9*0.25)+(State_Production_Meat!G9*0.75)</f>
        <v>20250</v>
      </c>
      <c r="G22" s="21">
        <f>(State_Production_Meat!G9*0.25)+(State_Production_Meat!H9*0.75)</f>
        <v>20000</v>
      </c>
      <c r="H22" s="21">
        <f>(State_Production_Meat!H9*0.25)+(State_Production_Meat!I9*0.75)</f>
        <v>20750</v>
      </c>
      <c r="I22" s="21">
        <f>(State_Production_Meat!I9*0.25)+(State_Production_Meat!J9*0.75)</f>
        <v>21000</v>
      </c>
      <c r="J22" s="21">
        <f>(State_Production_Meat!J9*0.25)+(State_Production_Meat!K9*0.75)</f>
        <v>19627.5</v>
      </c>
      <c r="K22" s="21">
        <f>(State_Production_Meat!K9*0.25)+(State_Production_Meat!L9*0.75)</f>
        <v>18022.5</v>
      </c>
      <c r="L22" s="21">
        <f>(State_Production_Meat!L9*0.25)+(State_Production_Meat!M9*0.75)</f>
        <v>17940</v>
      </c>
      <c r="M22" s="21">
        <f>(State_Production_Meat!M9*0.25)+(State_Production_Meat!N9*0.75)</f>
        <v>18550</v>
      </c>
      <c r="N22" s="21">
        <f>(State_Production_Meat!N9*0.25)+(State_Production_Meat!O9*0.75)</f>
        <v>19215</v>
      </c>
      <c r="O22" s="21">
        <f>(State_Production_Meat!O9*0.25)+(State_Production_Meat!P9*0.75)</f>
        <v>20197.5</v>
      </c>
      <c r="P22" s="21">
        <f>(State_Production_Meat!P9*0.25)+(State_Production_Meat!Q9*0.75)</f>
        <v>21160</v>
      </c>
      <c r="Q22" s="118">
        <f>(State_Production_Meat!Q9*0.25)+(State_Production_Meat!R9*0.75)</f>
        <v>21750</v>
      </c>
    </row>
    <row r="23" spans="2:17" s="18" customFormat="1" x14ac:dyDescent="0.3">
      <c r="B23" s="152" t="s">
        <v>135</v>
      </c>
      <c r="C23" s="20"/>
      <c r="D23" s="21">
        <f>(State_Production_Meat!D10*0.25)+(State_Production_Meat!E10*0.75)</f>
        <v>26500</v>
      </c>
      <c r="E23" s="21">
        <f>(State_Production_Meat!E10*0.25)+(State_Production_Meat!F10*0.75)</f>
        <v>28500</v>
      </c>
      <c r="F23" s="21">
        <f>(State_Production_Meat!F10*0.25)+(State_Production_Meat!G10*0.75)</f>
        <v>29750</v>
      </c>
      <c r="G23" s="21">
        <f>(State_Production_Meat!G10*0.25)+(State_Production_Meat!H10*0.75)</f>
        <v>30750</v>
      </c>
      <c r="H23" s="21">
        <f>(State_Production_Meat!H10*0.25)+(State_Production_Meat!I10*0.75)</f>
        <v>31750</v>
      </c>
      <c r="I23" s="21">
        <f>(State_Production_Meat!I10*0.25)+(State_Production_Meat!J10*0.75)</f>
        <v>33500</v>
      </c>
      <c r="J23" s="21">
        <f>(State_Production_Meat!J10*0.25)+(State_Production_Meat!K10*0.75)</f>
        <v>34150</v>
      </c>
      <c r="K23" s="21">
        <f>(State_Production_Meat!K10*0.25)+(State_Production_Meat!L10*0.75)</f>
        <v>36000</v>
      </c>
      <c r="L23" s="21">
        <f>(State_Production_Meat!L10*0.25)+(State_Production_Meat!M10*0.75)</f>
        <v>37875</v>
      </c>
      <c r="M23" s="21">
        <f>(State_Production_Meat!M10*0.25)+(State_Production_Meat!N10*0.75)</f>
        <v>41510</v>
      </c>
      <c r="N23" s="21">
        <f>(State_Production_Meat!N10*0.25)+(State_Production_Meat!O10*0.75)</f>
        <v>44215</v>
      </c>
      <c r="O23" s="21">
        <f>(State_Production_Meat!O10*0.25)+(State_Production_Meat!P10*0.75)</f>
        <v>46335</v>
      </c>
      <c r="P23" s="21">
        <f>(State_Production_Meat!P10*0.25)+(State_Production_Meat!Q10*0.75)</f>
        <v>47977.5</v>
      </c>
      <c r="Q23" s="118">
        <f>(State_Production_Meat!Q10*0.25)+(State_Production_Meat!R10*0.75)</f>
        <v>49887.5</v>
      </c>
    </row>
    <row r="24" spans="2:17" s="18" customFormat="1" x14ac:dyDescent="0.3">
      <c r="B24" s="152" t="s">
        <v>136</v>
      </c>
      <c r="C24" s="20"/>
      <c r="D24" s="21">
        <f>(State_Production_Meat!D11*0.25)+(State_Production_Meat!E11*0.75)</f>
        <v>175750</v>
      </c>
      <c r="E24" s="21">
        <f>(State_Production_Meat!E11*0.25)+(State_Production_Meat!F11*0.75)</f>
        <v>177500</v>
      </c>
      <c r="F24" s="21">
        <f>(State_Production_Meat!F11*0.25)+(State_Production_Meat!G11*0.75)</f>
        <v>196750</v>
      </c>
      <c r="G24" s="21">
        <f>(State_Production_Meat!G11*0.25)+(State_Production_Meat!H11*0.75)</f>
        <v>207500</v>
      </c>
      <c r="H24" s="21">
        <f>(State_Production_Meat!H11*0.25)+(State_Production_Meat!I11*0.75)</f>
        <v>215750</v>
      </c>
      <c r="I24" s="21">
        <f>(State_Production_Meat!I11*0.25)+(State_Production_Meat!J11*0.75)</f>
        <v>221750</v>
      </c>
      <c r="J24" s="21">
        <f>(State_Production_Meat!J11*0.25)+(State_Production_Meat!K11*0.75)</f>
        <v>226585</v>
      </c>
      <c r="K24" s="21">
        <f>(State_Production_Meat!K11*0.25)+(State_Production_Meat!L11*0.75)</f>
        <v>228155</v>
      </c>
      <c r="L24" s="21">
        <f>(State_Production_Meat!L11*0.25)+(State_Production_Meat!M11*0.75)</f>
        <v>276280</v>
      </c>
      <c r="M24" s="21">
        <f>(State_Production_Meat!M11*0.25)+(State_Production_Meat!N11*0.75)</f>
        <v>293817.5</v>
      </c>
      <c r="N24" s="21">
        <f>(State_Production_Meat!N11*0.25)+(State_Production_Meat!O11*0.75)</f>
        <v>299887.5</v>
      </c>
      <c r="O24" s="21">
        <f>(State_Production_Meat!O11*0.25)+(State_Production_Meat!P11*0.75)</f>
        <v>320130</v>
      </c>
      <c r="P24" s="21">
        <f>(State_Production_Meat!P11*0.25)+(State_Production_Meat!Q11*0.75)</f>
        <v>338815</v>
      </c>
      <c r="Q24" s="118">
        <f>(State_Production_Meat!Q11*0.25)+(State_Production_Meat!R11*0.75)</f>
        <v>359387.5</v>
      </c>
    </row>
    <row r="25" spans="2:17" s="18" customFormat="1" x14ac:dyDescent="0.3">
      <c r="B25" s="152" t="s">
        <v>137</v>
      </c>
      <c r="C25" s="20"/>
      <c r="D25" s="21">
        <f>(State_Production_Meat!D12*0.25)+(State_Production_Meat!E12*0.75)</f>
        <v>1000</v>
      </c>
      <c r="E25" s="21">
        <f>(State_Production_Meat!E12*0.25)+(State_Production_Meat!F12*0.75)</f>
        <v>1000</v>
      </c>
      <c r="F25" s="21">
        <f>(State_Production_Meat!F12*0.25)+(State_Production_Meat!G12*0.75)</f>
        <v>1000</v>
      </c>
      <c r="G25" s="21">
        <f>(State_Production_Meat!G12*0.25)+(State_Production_Meat!H12*0.75)</f>
        <v>1000</v>
      </c>
      <c r="H25" s="21">
        <f>(State_Production_Meat!H12*0.25)+(State_Production_Meat!I12*0.75)</f>
        <v>1000</v>
      </c>
      <c r="I25" s="21">
        <f>(State_Production_Meat!I12*0.25)+(State_Production_Meat!J12*0.75)</f>
        <v>1000</v>
      </c>
      <c r="J25" s="21">
        <f>(State_Production_Meat!J12*0.25)+(State_Production_Meat!K12*0.75)</f>
        <v>947.5</v>
      </c>
      <c r="K25" s="21">
        <f>(State_Production_Meat!K12*0.25)+(State_Production_Meat!L12*0.75)</f>
        <v>892.5</v>
      </c>
      <c r="L25" s="21">
        <f>(State_Production_Meat!L12*0.25)+(State_Production_Meat!M12*0.75)</f>
        <v>902.5</v>
      </c>
      <c r="M25" s="21">
        <f>(State_Production_Meat!M12*0.25)+(State_Production_Meat!N12*0.75)</f>
        <v>985</v>
      </c>
      <c r="N25" s="21">
        <f>(State_Production_Meat!N12*0.25)+(State_Production_Meat!O12*0.75)</f>
        <v>987.5</v>
      </c>
      <c r="O25" s="21">
        <f>(State_Production_Meat!O12*0.25)+(State_Production_Meat!P12*0.75)</f>
        <v>950</v>
      </c>
      <c r="P25" s="21">
        <f>(State_Production_Meat!P12*0.25)+(State_Production_Meat!Q12*0.75)</f>
        <v>1037.5</v>
      </c>
      <c r="Q25" s="118">
        <f>(State_Production_Meat!Q12*0.25)+(State_Production_Meat!R12*0.75)</f>
        <v>980</v>
      </c>
    </row>
    <row r="26" spans="2:17" s="18" customFormat="1" x14ac:dyDescent="0.3">
      <c r="B26" s="152" t="s">
        <v>138</v>
      </c>
      <c r="C26" s="20"/>
      <c r="D26" s="21">
        <f>(State_Production_Meat!D13*0.25)+(State_Production_Meat!E13*0.75)</f>
        <v>4000</v>
      </c>
      <c r="E26" s="21">
        <f>(State_Production_Meat!E13*0.25)+(State_Production_Meat!F13*0.75)</f>
        <v>4000</v>
      </c>
      <c r="F26" s="21">
        <f>(State_Production_Meat!F13*0.25)+(State_Production_Meat!G13*0.75)</f>
        <v>14500</v>
      </c>
      <c r="G26" s="21">
        <f>(State_Production_Meat!G13*0.25)+(State_Production_Meat!H13*0.75)</f>
        <v>19500</v>
      </c>
      <c r="H26" s="21">
        <f>(State_Production_Meat!H13*0.25)+(State_Production_Meat!I13*0.75)</f>
        <v>23750</v>
      </c>
      <c r="I26" s="21">
        <f>(State_Production_Meat!I13*0.25)+(State_Production_Meat!J13*0.75)</f>
        <v>26500</v>
      </c>
      <c r="J26" s="21">
        <f>(State_Production_Meat!J13*0.25)+(State_Production_Meat!K13*0.75)</f>
        <v>28935</v>
      </c>
      <c r="K26" s="21">
        <f>(State_Production_Meat!K13*0.25)+(State_Production_Meat!L13*0.75)</f>
        <v>32865</v>
      </c>
      <c r="L26" s="21">
        <f>(State_Production_Meat!L13*0.25)+(State_Production_Meat!M13*0.75)</f>
        <v>30337.5</v>
      </c>
      <c r="M26" s="21">
        <f>(State_Production_Meat!M13*0.25)+(State_Production_Meat!N13*0.75)</f>
        <v>35565</v>
      </c>
      <c r="N26" s="21">
        <f>(State_Production_Meat!N13*0.25)+(State_Production_Meat!O13*0.75)</f>
        <v>40462.5</v>
      </c>
      <c r="O26" s="21">
        <f>(State_Production_Meat!O13*0.25)+(State_Production_Meat!P13*0.75)</f>
        <v>47207.5</v>
      </c>
      <c r="P26" s="21">
        <f>(State_Production_Meat!P13*0.25)+(State_Production_Meat!Q13*0.75)</f>
        <v>53665</v>
      </c>
      <c r="Q26" s="118">
        <f>(State_Production_Meat!Q13*0.25)+(State_Production_Meat!R13*0.75)</f>
        <v>59452.5</v>
      </c>
    </row>
    <row r="27" spans="2:17" s="18" customFormat="1" x14ac:dyDescent="0.3">
      <c r="B27" s="152" t="s">
        <v>139</v>
      </c>
      <c r="C27" s="20"/>
      <c r="D27" s="21">
        <f>(State_Production_Meat!D14*0.25)+(State_Production_Meat!E14*0.75)</f>
        <v>57.5</v>
      </c>
      <c r="E27" s="21">
        <f>(State_Production_Meat!E14*0.25)+(State_Production_Meat!F14*0.75)</f>
        <v>0</v>
      </c>
      <c r="F27" s="21">
        <f>(State_Production_Meat!F14*0.25)+(State_Production_Meat!G14*0.75)</f>
        <v>225</v>
      </c>
      <c r="G27" s="21">
        <f>(State_Production_Meat!G14*0.25)+(State_Production_Meat!H14*0.75)</f>
        <v>225</v>
      </c>
      <c r="H27" s="21">
        <f>(State_Production_Meat!H14*0.25)+(State_Production_Meat!I14*0.75)</f>
        <v>200</v>
      </c>
      <c r="I27" s="21">
        <f>(State_Production_Meat!I14*0.25)+(State_Production_Meat!J14*0.75)</f>
        <v>200</v>
      </c>
      <c r="J27" s="21">
        <f>(State_Production_Meat!J14*0.25)+(State_Production_Meat!K14*0.75)</f>
        <v>207.5</v>
      </c>
      <c r="K27" s="21">
        <f>(State_Production_Meat!K14*0.25)+(State_Production_Meat!L14*0.75)</f>
        <v>210</v>
      </c>
      <c r="L27" s="21">
        <f>(State_Production_Meat!L14*0.25)+(State_Production_Meat!M14*0.75)</f>
        <v>367.5</v>
      </c>
      <c r="M27" s="21">
        <f>(State_Production_Meat!M14*0.25)+(State_Production_Meat!N14*0.75)</f>
        <v>105</v>
      </c>
      <c r="N27" s="21">
        <f>(State_Production_Meat!N14*0.25)+(State_Production_Meat!O14*0.75)</f>
        <v>0</v>
      </c>
      <c r="O27" s="21">
        <f>(State_Production_Meat!O14*0.25)+(State_Production_Meat!P14*0.75)</f>
        <v>0</v>
      </c>
      <c r="P27" s="21">
        <f>(State_Production_Meat!P14*0.25)+(State_Production_Meat!Q14*0.75)</f>
        <v>0</v>
      </c>
      <c r="Q27" s="118">
        <f>(State_Production_Meat!Q14*0.25)+(State_Production_Meat!R14*0.75)</f>
        <v>0</v>
      </c>
    </row>
    <row r="28" spans="2:17" s="18" customFormat="1" x14ac:dyDescent="0.3">
      <c r="B28" s="152" t="s">
        <v>140</v>
      </c>
      <c r="C28" s="20"/>
      <c r="D28" s="21">
        <f>(State_Production_Meat!D15*0.25)+(State_Production_Meat!E15*0.75)</f>
        <v>0</v>
      </c>
      <c r="E28" s="21">
        <f>(State_Production_Meat!E15*0.25)+(State_Production_Meat!F15*0.75)</f>
        <v>0</v>
      </c>
      <c r="F28" s="21">
        <f>(State_Production_Meat!F15*0.25)+(State_Production_Meat!G15*0.75)</f>
        <v>0</v>
      </c>
      <c r="G28" s="21">
        <f>(State_Production_Meat!G15*0.25)+(State_Production_Meat!H15*0.75)</f>
        <v>75</v>
      </c>
      <c r="H28" s="21">
        <f>(State_Production_Meat!H15*0.25)+(State_Production_Meat!I15*0.75)</f>
        <v>100</v>
      </c>
      <c r="I28" s="21">
        <f>(State_Production_Meat!I15*0.25)+(State_Production_Meat!J15*0.75)</f>
        <v>100</v>
      </c>
      <c r="J28" s="21">
        <f>(State_Production_Meat!J15*0.25)+(State_Production_Meat!K15*0.75)</f>
        <v>92.5</v>
      </c>
      <c r="K28" s="21">
        <f>(State_Production_Meat!K15*0.25)+(State_Production_Meat!L15*0.75)</f>
        <v>90</v>
      </c>
      <c r="L28" s="21">
        <f>(State_Production_Meat!L15*0.25)+(State_Production_Meat!M15*0.75)</f>
        <v>90</v>
      </c>
      <c r="M28" s="21">
        <f>(State_Production_Meat!M15*0.25)+(State_Production_Meat!N15*0.75)</f>
        <v>667.5</v>
      </c>
      <c r="N28" s="21">
        <f>(State_Production_Meat!N15*0.25)+(State_Production_Meat!O15*0.75)</f>
        <v>605</v>
      </c>
      <c r="O28" s="21">
        <f>(State_Production_Meat!O15*0.25)+(State_Production_Meat!P15*0.75)</f>
        <v>775</v>
      </c>
      <c r="P28" s="21">
        <f>(State_Production_Meat!P15*0.25)+(State_Production_Meat!Q15*0.75)</f>
        <v>387.5</v>
      </c>
      <c r="Q28" s="118">
        <f>(State_Production_Meat!Q15*0.25)+(State_Production_Meat!R15*0.75)</f>
        <v>192.5</v>
      </c>
    </row>
    <row r="29" spans="2:17" s="18" customFormat="1" x14ac:dyDescent="0.3">
      <c r="B29" s="152" t="s">
        <v>141</v>
      </c>
      <c r="C29" s="20"/>
      <c r="D29" s="21">
        <f>(State_Production_Meat!D16*0.25)+(State_Production_Meat!E16*0.75)</f>
        <v>31000</v>
      </c>
      <c r="E29" s="21">
        <f>(State_Production_Meat!E16*0.25)+(State_Production_Meat!F16*0.75)</f>
        <v>32500</v>
      </c>
      <c r="F29" s="21">
        <f>(State_Production_Meat!F16*0.25)+(State_Production_Meat!G16*0.75)</f>
        <v>32250</v>
      </c>
      <c r="G29" s="21">
        <f>(State_Production_Meat!G16*0.25)+(State_Production_Meat!H16*0.75)</f>
        <v>27500</v>
      </c>
      <c r="H29" s="21">
        <f>(State_Production_Meat!H16*0.25)+(State_Production_Meat!I16*0.75)</f>
        <v>26000</v>
      </c>
      <c r="I29" s="21">
        <f>(State_Production_Meat!I16*0.25)+(State_Production_Meat!J16*0.75)</f>
        <v>38000</v>
      </c>
      <c r="J29" s="21">
        <f>(State_Production_Meat!J16*0.25)+(State_Production_Meat!K16*0.75)</f>
        <v>44250</v>
      </c>
      <c r="K29" s="21">
        <f>(State_Production_Meat!K16*0.25)+(State_Production_Meat!L16*0.75)</f>
        <v>71932.5</v>
      </c>
      <c r="L29" s="21">
        <f>(State_Production_Meat!L16*0.25)+(State_Production_Meat!M16*0.75)</f>
        <v>78037.5</v>
      </c>
      <c r="M29" s="21">
        <f>(State_Production_Meat!M16*0.25)+(State_Production_Meat!N16*0.75)</f>
        <v>71642.5</v>
      </c>
      <c r="N29" s="21">
        <f>(State_Production_Meat!N16*0.25)+(State_Production_Meat!O16*0.75)</f>
        <v>69815</v>
      </c>
      <c r="O29" s="21">
        <f>(State_Production_Meat!O16*0.25)+(State_Production_Meat!P16*0.75)</f>
        <v>67282.5</v>
      </c>
      <c r="P29" s="21">
        <f>(State_Production_Meat!P16*0.25)+(State_Production_Meat!Q16*0.75)</f>
        <v>66440</v>
      </c>
      <c r="Q29" s="118">
        <f>(State_Production_Meat!Q16*0.25)+(State_Production_Meat!R16*0.75)</f>
        <v>16610</v>
      </c>
    </row>
    <row r="30" spans="2:17" s="18" customFormat="1" x14ac:dyDescent="0.3">
      <c r="B30" s="152" t="s">
        <v>142</v>
      </c>
      <c r="C30" s="20"/>
      <c r="D30" s="21">
        <f>(State_Production_Meat!D17*0.25)+(State_Production_Meat!E17*0.75)</f>
        <v>0</v>
      </c>
      <c r="E30" s="21">
        <f>(State_Production_Meat!E17*0.25)+(State_Production_Meat!F17*0.75)</f>
        <v>1500</v>
      </c>
      <c r="F30" s="21">
        <f>(State_Production_Meat!F17*0.25)+(State_Production_Meat!G17*0.75)</f>
        <v>4250</v>
      </c>
      <c r="G30" s="21">
        <f>(State_Production_Meat!G17*0.25)+(State_Production_Meat!H17*0.75)</f>
        <v>5750</v>
      </c>
      <c r="H30" s="21">
        <f>(State_Production_Meat!H17*0.25)+(State_Production_Meat!I17*0.75)</f>
        <v>6000</v>
      </c>
      <c r="I30" s="21">
        <f>(State_Production_Meat!I17*0.25)+(State_Production_Meat!J17*0.75)</f>
        <v>6750</v>
      </c>
      <c r="J30" s="21">
        <f>(State_Production_Meat!J17*0.25)+(State_Production_Meat!K17*0.75)</f>
        <v>9310</v>
      </c>
      <c r="K30" s="21">
        <f>(State_Production_Meat!K17*0.25)+(State_Production_Meat!L17*0.75)</f>
        <v>8737.5</v>
      </c>
      <c r="L30" s="21">
        <f>(State_Production_Meat!L17*0.25)+(State_Production_Meat!M17*0.75)</f>
        <v>5912.5</v>
      </c>
      <c r="M30" s="21">
        <f>(State_Production_Meat!M17*0.25)+(State_Production_Meat!N17*0.75)</f>
        <v>7167.5</v>
      </c>
      <c r="N30" s="21">
        <f>(State_Production_Meat!N17*0.25)+(State_Production_Meat!O17*0.75)</f>
        <v>7872.5</v>
      </c>
      <c r="O30" s="21">
        <f>(State_Production_Meat!O17*0.25)+(State_Production_Meat!P17*0.75)</f>
        <v>7370</v>
      </c>
      <c r="P30" s="21">
        <f>(State_Production_Meat!P17*0.25)+(State_Production_Meat!Q17*0.75)</f>
        <v>8100</v>
      </c>
      <c r="Q30" s="118">
        <f>(State_Production_Meat!Q17*0.25)+(State_Production_Meat!R17*0.75)</f>
        <v>8040</v>
      </c>
    </row>
    <row r="31" spans="2:17" s="18" customFormat="1" x14ac:dyDescent="0.3">
      <c r="B31" s="152" t="s">
        <v>143</v>
      </c>
      <c r="C31" s="20"/>
      <c r="D31" s="21">
        <f>(State_Production_Meat!D18*0.25)+(State_Production_Meat!E18*0.75)</f>
        <v>16750</v>
      </c>
      <c r="E31" s="21">
        <f>(State_Production_Meat!E18*0.25)+(State_Production_Meat!F18*0.75)</f>
        <v>18000</v>
      </c>
      <c r="F31" s="21">
        <f>(State_Production_Meat!F18*0.25)+(State_Production_Meat!G18*0.75)</f>
        <v>17250</v>
      </c>
      <c r="G31" s="21">
        <f>(State_Production_Meat!G18*0.25)+(State_Production_Meat!H18*0.75)</f>
        <v>18500</v>
      </c>
      <c r="H31" s="21">
        <f>(State_Production_Meat!H18*0.25)+(State_Production_Meat!I18*0.75)</f>
        <v>20500</v>
      </c>
      <c r="I31" s="21">
        <f>(State_Production_Meat!I18*0.25)+(State_Production_Meat!J18*0.75)</f>
        <v>21750</v>
      </c>
      <c r="J31" s="21">
        <f>(State_Production_Meat!J18*0.25)+(State_Production_Meat!K18*0.75)</f>
        <v>31960</v>
      </c>
      <c r="K31" s="21">
        <f>(State_Production_Meat!K18*0.25)+(State_Production_Meat!L18*0.75)</f>
        <v>34695</v>
      </c>
      <c r="L31" s="21">
        <f>(State_Production_Meat!L18*0.25)+(State_Production_Meat!M18*0.75)</f>
        <v>33510</v>
      </c>
      <c r="M31" s="21">
        <f>(State_Production_Meat!M18*0.25)+(State_Production_Meat!N18*0.75)</f>
        <v>33802.5</v>
      </c>
      <c r="N31" s="21">
        <f>(State_Production_Meat!N18*0.25)+(State_Production_Meat!O18*0.75)</f>
        <v>33950</v>
      </c>
      <c r="O31" s="21">
        <f>(State_Production_Meat!O18*0.25)+(State_Production_Meat!P18*0.75)</f>
        <v>33480</v>
      </c>
      <c r="P31" s="21">
        <f>(State_Production_Meat!P18*0.25)+(State_Production_Meat!Q18*0.75)</f>
        <v>33322.5</v>
      </c>
      <c r="Q31" s="118">
        <f>(State_Production_Meat!Q18*0.25)+(State_Production_Meat!R18*0.75)</f>
        <v>33327.5</v>
      </c>
    </row>
    <row r="32" spans="2:17" s="18" customFormat="1" x14ac:dyDescent="0.3">
      <c r="B32" s="152" t="s">
        <v>144</v>
      </c>
      <c r="C32" s="20"/>
      <c r="D32" s="21">
        <f>(State_Production_Meat!D19*0.25)+(State_Production_Meat!E19*0.75)</f>
        <v>7500</v>
      </c>
      <c r="E32" s="21">
        <f>(State_Production_Meat!E19*0.25)+(State_Production_Meat!F19*0.75)</f>
        <v>7750</v>
      </c>
      <c r="F32" s="21">
        <f>(State_Production_Meat!F19*0.25)+(State_Production_Meat!G19*0.75)</f>
        <v>147425</v>
      </c>
      <c r="G32" s="21">
        <f>(State_Production_Meat!G19*0.25)+(State_Production_Meat!H19*0.75)</f>
        <v>220975</v>
      </c>
      <c r="H32" s="21">
        <f>(State_Production_Meat!H19*0.25)+(State_Production_Meat!I19*0.75)</f>
        <v>238250</v>
      </c>
      <c r="I32" s="21">
        <f>(State_Production_Meat!I19*0.25)+(State_Production_Meat!J19*0.75)</f>
        <v>299500</v>
      </c>
      <c r="J32" s="21">
        <f>(State_Production_Meat!J19*0.25)+(State_Production_Meat!K19*0.75)</f>
        <v>332455</v>
      </c>
      <c r="K32" s="21">
        <f>(State_Production_Meat!K19*0.25)+(State_Production_Meat!L19*0.75)</f>
        <v>344942.5</v>
      </c>
      <c r="L32" s="21">
        <f>(State_Production_Meat!L19*0.25)+(State_Production_Meat!M19*0.75)</f>
        <v>361860</v>
      </c>
      <c r="M32" s="21">
        <f>(State_Production_Meat!M19*0.25)+(State_Production_Meat!N19*0.75)</f>
        <v>377702.5</v>
      </c>
      <c r="N32" s="21">
        <f>(State_Production_Meat!N19*0.25)+(State_Production_Meat!O19*0.75)</f>
        <v>397450</v>
      </c>
      <c r="O32" s="21">
        <f>(State_Production_Meat!O19*0.25)+(State_Production_Meat!P19*0.75)</f>
        <v>421310</v>
      </c>
      <c r="P32" s="21">
        <f>(State_Production_Meat!P19*0.25)+(State_Production_Meat!Q19*0.75)</f>
        <v>459655</v>
      </c>
      <c r="Q32" s="118">
        <f>(State_Production_Meat!Q19*0.25)+(State_Production_Meat!R19*0.75)</f>
        <v>501587.5</v>
      </c>
    </row>
    <row r="33" spans="2:17" s="18" customFormat="1" x14ac:dyDescent="0.3">
      <c r="B33" s="152" t="s">
        <v>145</v>
      </c>
      <c r="C33" s="20"/>
      <c r="D33" s="21">
        <f>(State_Production_Meat!D20*0.25)+(State_Production_Meat!E20*0.75)</f>
        <v>3000</v>
      </c>
      <c r="E33" s="21">
        <f>(State_Production_Meat!E20*0.25)+(State_Production_Meat!F20*0.75)</f>
        <v>3000</v>
      </c>
      <c r="F33" s="21">
        <f>(State_Production_Meat!F20*0.25)+(State_Production_Meat!G20*0.75)</f>
        <v>3750</v>
      </c>
      <c r="G33" s="21">
        <f>(State_Production_Meat!G20*0.25)+(State_Production_Meat!H20*0.75)</f>
        <v>4000</v>
      </c>
      <c r="H33" s="21">
        <f>(State_Production_Meat!H20*0.25)+(State_Production_Meat!I20*0.75)</f>
        <v>4000</v>
      </c>
      <c r="I33" s="21">
        <f>(State_Production_Meat!I20*0.25)+(State_Production_Meat!J20*0.75)</f>
        <v>3250</v>
      </c>
      <c r="J33" s="21">
        <f>(State_Production_Meat!J20*0.25)+(State_Production_Meat!K20*0.75)</f>
        <v>3727.5</v>
      </c>
      <c r="K33" s="21">
        <f>(State_Production_Meat!K20*0.25)+(State_Production_Meat!L20*0.75)</f>
        <v>3992.5</v>
      </c>
      <c r="L33" s="21">
        <f>(State_Production_Meat!L20*0.25)+(State_Production_Meat!M20*0.75)</f>
        <v>3992.5</v>
      </c>
      <c r="M33" s="21">
        <f>(State_Production_Meat!M20*0.25)+(State_Production_Meat!N20*0.75)</f>
        <v>3997.5</v>
      </c>
      <c r="N33" s="21">
        <f>(State_Production_Meat!N20*0.25)+(State_Production_Meat!O20*0.75)</f>
        <v>4007.5</v>
      </c>
      <c r="O33" s="21">
        <f>(State_Production_Meat!O20*0.25)+(State_Production_Meat!P20*0.75)</f>
        <v>4302.5</v>
      </c>
      <c r="P33" s="21">
        <f>(State_Production_Meat!P20*0.25)+(State_Production_Meat!Q20*0.75)</f>
        <v>4467.5</v>
      </c>
      <c r="Q33" s="118">
        <f>(State_Production_Meat!Q20*0.25)+(State_Production_Meat!R20*0.75)</f>
        <v>4572.5</v>
      </c>
    </row>
    <row r="34" spans="2:17" s="18" customFormat="1" x14ac:dyDescent="0.3">
      <c r="B34" s="152" t="s">
        <v>146</v>
      </c>
      <c r="C34" s="20"/>
      <c r="D34" s="21">
        <f>(State_Production_Meat!D21*0.25)+(State_Production_Meat!E21*0.75)</f>
        <v>20250</v>
      </c>
      <c r="E34" s="21">
        <f>(State_Production_Meat!E21*0.25)+(State_Production_Meat!F21*0.75)</f>
        <v>27000</v>
      </c>
      <c r="F34" s="21">
        <f>(State_Production_Meat!F21*0.25)+(State_Production_Meat!G21*0.75)</f>
        <v>27750</v>
      </c>
      <c r="G34" s="21">
        <f>(State_Production_Meat!G21*0.25)+(State_Production_Meat!H21*0.75)</f>
        <v>28000</v>
      </c>
      <c r="H34" s="21">
        <f>(State_Production_Meat!H21*0.25)+(State_Production_Meat!I21*0.75)</f>
        <v>29500</v>
      </c>
      <c r="I34" s="21">
        <f>(State_Production_Meat!I21*0.25)+(State_Production_Meat!J21*0.75)</f>
        <v>30750</v>
      </c>
      <c r="J34" s="21">
        <f>(State_Production_Meat!J21*0.25)+(State_Production_Meat!K21*0.75)</f>
        <v>32087.500000000004</v>
      </c>
      <c r="K34" s="21">
        <f>(State_Production_Meat!K21*0.25)+(State_Production_Meat!L21*0.75)</f>
        <v>33665</v>
      </c>
      <c r="L34" s="21">
        <f>(State_Production_Meat!L21*0.25)+(State_Production_Meat!M21*0.75)</f>
        <v>33290</v>
      </c>
      <c r="M34" s="21">
        <f>(State_Production_Meat!M21*0.25)+(State_Production_Meat!N21*0.75)</f>
        <v>41977.5</v>
      </c>
      <c r="N34" s="21">
        <f>(State_Production_Meat!N21*0.25)+(State_Production_Meat!O21*0.75)</f>
        <v>67550</v>
      </c>
      <c r="O34" s="21">
        <f>(State_Production_Meat!O21*0.25)+(State_Production_Meat!P21*0.75)</f>
        <v>82595</v>
      </c>
      <c r="P34" s="21">
        <f>(State_Production_Meat!P21*0.25)+(State_Production_Meat!Q21*0.75)</f>
        <v>86862.5</v>
      </c>
      <c r="Q34" s="118">
        <f>(State_Production_Meat!Q21*0.25)+(State_Production_Meat!R21*0.75)</f>
        <v>90570</v>
      </c>
    </row>
    <row r="35" spans="2:17" s="18" customFormat="1" x14ac:dyDescent="0.3">
      <c r="B35" s="152" t="s">
        <v>147</v>
      </c>
      <c r="C35" s="20"/>
      <c r="D35" s="21">
        <f>(State_Production_Meat!D22*0.25)+(State_Production_Meat!E22*0.75)</f>
        <v>43000</v>
      </c>
      <c r="E35" s="21">
        <f>(State_Production_Meat!E22*0.25)+(State_Production_Meat!F22*0.75)</f>
        <v>43750</v>
      </c>
      <c r="F35" s="21">
        <f>(State_Production_Meat!F22*0.25)+(State_Production_Meat!G22*0.75)</f>
        <v>46250</v>
      </c>
      <c r="G35" s="21">
        <f>(State_Production_Meat!G22*0.25)+(State_Production_Meat!H22*0.75)</f>
        <v>47000</v>
      </c>
      <c r="H35" s="21">
        <f>(State_Production_Meat!H22*0.25)+(State_Production_Meat!I22*0.75)</f>
        <v>47000</v>
      </c>
      <c r="I35" s="21">
        <f>(State_Production_Meat!I22*0.25)+(State_Production_Meat!J22*0.75)</f>
        <v>44750</v>
      </c>
      <c r="J35" s="21">
        <f>(State_Production_Meat!J22*0.25)+(State_Production_Meat!K22*0.75)</f>
        <v>45455</v>
      </c>
      <c r="K35" s="21">
        <f>(State_Production_Meat!K22*0.25)+(State_Production_Meat!L22*0.75)</f>
        <v>44875</v>
      </c>
      <c r="L35" s="21">
        <f>(State_Production_Meat!L22*0.25)+(State_Production_Meat!M22*0.75)</f>
        <v>45217.5</v>
      </c>
      <c r="M35" s="21">
        <f>(State_Production_Meat!M22*0.25)+(State_Production_Meat!N22*0.75)</f>
        <v>47242.5</v>
      </c>
      <c r="N35" s="21">
        <f>(State_Production_Meat!N22*0.25)+(State_Production_Meat!O22*0.75)</f>
        <v>49992.5</v>
      </c>
      <c r="O35" s="21">
        <f>(State_Production_Meat!O22*0.25)+(State_Production_Meat!P22*0.75)</f>
        <v>53725</v>
      </c>
      <c r="P35" s="21">
        <f>(State_Production_Meat!P22*0.25)+(State_Production_Meat!Q22*0.75)</f>
        <v>56845</v>
      </c>
      <c r="Q35" s="118">
        <f>(State_Production_Meat!Q22*0.25)+(State_Production_Meat!R22*0.75)</f>
        <v>61180</v>
      </c>
    </row>
    <row r="36" spans="2:17" s="18" customFormat="1" x14ac:dyDescent="0.3">
      <c r="B36" s="152" t="s">
        <v>148</v>
      </c>
      <c r="C36" s="20"/>
      <c r="D36" s="21">
        <f>(State_Production_Meat!D23*0.25)+(State_Production_Meat!E23*0.75)</f>
        <v>99405</v>
      </c>
      <c r="E36" s="21">
        <f>(State_Production_Meat!E23*0.25)+(State_Production_Meat!F23*0.75)</f>
        <v>105175</v>
      </c>
      <c r="F36" s="21">
        <f>(State_Production_Meat!F23*0.25)+(State_Production_Meat!G23*0.75)</f>
        <v>109250</v>
      </c>
      <c r="G36" s="21">
        <f>(State_Production_Meat!G23*0.25)+(State_Production_Meat!H23*0.75)</f>
        <v>113390</v>
      </c>
      <c r="H36" s="21">
        <f>(State_Production_Meat!H23*0.25)+(State_Production_Meat!I23*0.75)</f>
        <v>118067.5</v>
      </c>
      <c r="I36" s="21">
        <f>(State_Production_Meat!I23*0.25)+(State_Production_Meat!J23*0.75)</f>
        <v>122700</v>
      </c>
      <c r="J36" s="21">
        <f>(State_Production_Meat!J23*0.25)+(State_Production_Meat!K23*0.75)</f>
        <v>135647.5</v>
      </c>
      <c r="K36" s="21">
        <f>(State_Production_Meat!K23*0.25)+(State_Production_Meat!L23*0.75)</f>
        <v>159440</v>
      </c>
      <c r="L36" s="21">
        <f>(State_Production_Meat!L23*0.25)+(State_Production_Meat!M23*0.75)</f>
        <v>168917.5</v>
      </c>
      <c r="M36" s="21">
        <f>(State_Production_Meat!M23*0.25)+(State_Production_Meat!N23*0.75)</f>
        <v>178562.5</v>
      </c>
      <c r="N36" s="21">
        <f>(State_Production_Meat!N23*0.25)+(State_Production_Meat!O23*0.75)</f>
        <v>192815</v>
      </c>
      <c r="O36" s="21">
        <f>(State_Production_Meat!O23*0.25)+(State_Production_Meat!P23*0.75)</f>
        <v>205945</v>
      </c>
      <c r="P36" s="21">
        <f>(State_Production_Meat!P23*0.25)+(State_Production_Meat!Q23*0.75)</f>
        <v>223272.5</v>
      </c>
      <c r="Q36" s="118">
        <f>(State_Production_Meat!Q23*0.25)+(State_Production_Meat!R23*0.75)</f>
        <v>247202.5</v>
      </c>
    </row>
    <row r="37" spans="2:17" s="18" customFormat="1" x14ac:dyDescent="0.3">
      <c r="B37" s="152" t="s">
        <v>149</v>
      </c>
      <c r="C37" s="20"/>
      <c r="D37" s="21">
        <f>(State_Production_Meat!D24*0.25)+(State_Production_Meat!E24*0.75)</f>
        <v>63670</v>
      </c>
      <c r="E37" s="21">
        <f>(State_Production_Meat!E24*0.25)+(State_Production_Meat!F24*0.75)</f>
        <v>70982.5</v>
      </c>
      <c r="F37" s="21">
        <f>(State_Production_Meat!F24*0.25)+(State_Production_Meat!G24*0.75)</f>
        <v>115000</v>
      </c>
      <c r="G37" s="21">
        <f>(State_Production_Meat!G24*0.25)+(State_Production_Meat!H24*0.75)</f>
        <v>125187.5</v>
      </c>
      <c r="H37" s="21">
        <f>(State_Production_Meat!H24*0.25)+(State_Production_Meat!I24*0.75)</f>
        <v>119367.5</v>
      </c>
      <c r="I37" s="21">
        <f>(State_Production_Meat!I24*0.25)+(State_Production_Meat!J24*0.75)</f>
        <v>122720</v>
      </c>
      <c r="J37" s="21">
        <f>(State_Production_Meat!J24*0.25)+(State_Production_Meat!K24*0.75)</f>
        <v>350272.5</v>
      </c>
      <c r="K37" s="21">
        <f>(State_Production_Meat!K24*0.25)+(State_Production_Meat!L24*0.75)</f>
        <v>407135</v>
      </c>
      <c r="L37" s="21">
        <f>(State_Production_Meat!L24*0.25)+(State_Production_Meat!M24*0.75)</f>
        <v>412292.5</v>
      </c>
      <c r="M37" s="21">
        <f>(State_Production_Meat!M24*0.25)+(State_Production_Meat!N24*0.75)</f>
        <v>438387.5</v>
      </c>
      <c r="N37" s="21">
        <f>(State_Production_Meat!N24*0.25)+(State_Production_Meat!O24*0.75)</f>
        <v>460987.5</v>
      </c>
      <c r="O37" s="21">
        <f>(State_Production_Meat!O24*0.25)+(State_Production_Meat!P24*0.75)</f>
        <v>468140</v>
      </c>
      <c r="P37" s="21">
        <f>(State_Production_Meat!P24*0.25)+(State_Production_Meat!Q24*0.75)</f>
        <v>468870</v>
      </c>
      <c r="Q37" s="118">
        <f>(State_Production_Meat!Q24*0.25)+(State_Production_Meat!R24*0.75)</f>
        <v>460277.5</v>
      </c>
    </row>
    <row r="38" spans="2:17" s="18" customFormat="1" x14ac:dyDescent="0.3">
      <c r="B38" s="152" t="s">
        <v>150</v>
      </c>
      <c r="C38" s="20"/>
      <c r="D38" s="21">
        <f>(State_Production_Meat!D25*0.25)+(State_Production_Meat!E25*0.75)</f>
        <v>60</v>
      </c>
      <c r="E38" s="21">
        <f>(State_Production_Meat!E25*0.25)+(State_Production_Meat!F25*0.75)</f>
        <v>0</v>
      </c>
      <c r="F38" s="21">
        <f>(State_Production_Meat!F25*0.25)+(State_Production_Meat!G25*0.75)</f>
        <v>225</v>
      </c>
      <c r="G38" s="21">
        <f>(State_Production_Meat!G25*0.25)+(State_Production_Meat!H25*0.75)</f>
        <v>330</v>
      </c>
      <c r="H38" s="21">
        <f>(State_Production_Meat!H25*0.25)+(State_Production_Meat!I25*0.75)</f>
        <v>392.5</v>
      </c>
      <c r="I38" s="21">
        <f>(State_Production_Meat!I25*0.25)+(State_Production_Meat!J25*0.75)</f>
        <v>410</v>
      </c>
      <c r="J38" s="21">
        <f>(State_Production_Meat!J25*0.25)+(State_Production_Meat!K25*0.75)</f>
        <v>417.5</v>
      </c>
      <c r="K38" s="21">
        <f>(State_Production_Meat!K25*0.25)+(State_Production_Meat!L25*0.75)</f>
        <v>390</v>
      </c>
      <c r="L38" s="21">
        <f>(State_Production_Meat!L25*0.25)+(State_Production_Meat!M25*0.75)</f>
        <v>425</v>
      </c>
      <c r="M38" s="21">
        <f>(State_Production_Meat!M25*0.25)+(State_Production_Meat!N25*0.75)</f>
        <v>432.5</v>
      </c>
      <c r="N38" s="21">
        <f>(State_Production_Meat!N25*0.25)+(State_Production_Meat!O25*0.75)</f>
        <v>557.5</v>
      </c>
      <c r="O38" s="21">
        <f>(State_Production_Meat!O25*0.25)+(State_Production_Meat!P25*0.75)</f>
        <v>465</v>
      </c>
      <c r="P38" s="21">
        <f>(State_Production_Meat!P25*0.25)+(State_Production_Meat!Q25*0.75)</f>
        <v>412.5</v>
      </c>
      <c r="Q38" s="118">
        <f>(State_Production_Meat!Q25*0.25)+(State_Production_Meat!R25*0.75)</f>
        <v>417.5</v>
      </c>
    </row>
    <row r="39" spans="2:17" s="18" customFormat="1" x14ac:dyDescent="0.3">
      <c r="B39" s="152" t="s">
        <v>151</v>
      </c>
      <c r="C39" s="20"/>
      <c r="D39" s="21">
        <f>(State_Production_Meat!D26*0.25)+(State_Production_Meat!E26*0.75)</f>
        <v>18250</v>
      </c>
      <c r="E39" s="21">
        <f>(State_Production_Meat!E26*0.25)+(State_Production_Meat!F26*0.75)</f>
        <v>19750</v>
      </c>
      <c r="F39" s="21">
        <f>(State_Production_Meat!F26*0.25)+(State_Production_Meat!G26*0.75)</f>
        <v>32000</v>
      </c>
      <c r="G39" s="21">
        <f>(State_Production_Meat!G26*0.25)+(State_Production_Meat!H26*0.75)</f>
        <v>34500</v>
      </c>
      <c r="H39" s="21">
        <f>(State_Production_Meat!H26*0.25)+(State_Production_Meat!I26*0.75)</f>
        <v>35500</v>
      </c>
      <c r="I39" s="21">
        <f>(State_Production_Meat!I26*0.25)+(State_Production_Meat!J26*0.75)</f>
        <v>37500</v>
      </c>
      <c r="J39" s="21">
        <f>(State_Production_Meat!J26*0.25)+(State_Production_Meat!K26*0.75)</f>
        <v>39042.5</v>
      </c>
      <c r="K39" s="21">
        <f>(State_Production_Meat!K26*0.25)+(State_Production_Meat!L26*0.75)</f>
        <v>42015</v>
      </c>
      <c r="L39" s="21">
        <f>(State_Production_Meat!L26*0.25)+(State_Production_Meat!M26*0.75)</f>
        <v>46475</v>
      </c>
      <c r="M39" s="21">
        <f>(State_Production_Meat!M26*0.25)+(State_Production_Meat!N26*0.75)</f>
        <v>56085</v>
      </c>
      <c r="N39" s="21">
        <f>(State_Production_Meat!N26*0.25)+(State_Production_Meat!O26*0.75)</f>
        <v>67095</v>
      </c>
      <c r="O39" s="21">
        <f>(State_Production_Meat!O26*0.25)+(State_Production_Meat!P26*0.75)</f>
        <v>76437.5</v>
      </c>
      <c r="P39" s="21">
        <f>(State_Production_Meat!P26*0.25)+(State_Production_Meat!Q26*0.75)</f>
        <v>86590</v>
      </c>
      <c r="Q39" s="118">
        <f>(State_Production_Meat!Q26*0.25)+(State_Production_Meat!R26*0.75)</f>
        <v>95337.5</v>
      </c>
    </row>
    <row r="40" spans="2:17" s="18" customFormat="1" x14ac:dyDescent="0.3">
      <c r="B40" s="152" t="s">
        <v>152</v>
      </c>
      <c r="C40" s="20"/>
      <c r="D40" s="21">
        <f>(State_Production_Meat!D27*0.25)+(State_Production_Meat!E27*0.75)</f>
        <v>234500</v>
      </c>
      <c r="E40" s="21">
        <f>(State_Production_Meat!E27*0.25)+(State_Production_Meat!F27*0.75)</f>
        <v>241250</v>
      </c>
      <c r="F40" s="21">
        <f>(State_Production_Meat!F27*0.25)+(State_Production_Meat!G27*0.75)</f>
        <v>454500</v>
      </c>
      <c r="G40" s="21">
        <f>(State_Production_Meat!G27*0.25)+(State_Production_Meat!H27*0.75)</f>
        <v>533250</v>
      </c>
      <c r="H40" s="21">
        <f>(State_Production_Meat!H27*0.25)+(State_Production_Meat!I27*0.75)</f>
        <v>542750</v>
      </c>
      <c r="I40" s="21">
        <f>(State_Production_Meat!I27*0.25)+(State_Production_Meat!J27*0.75)</f>
        <v>558500</v>
      </c>
      <c r="J40" s="21">
        <f>(State_Production_Meat!J27*0.25)+(State_Production_Meat!K27*0.75)</f>
        <v>579245</v>
      </c>
      <c r="K40" s="21">
        <f>(State_Production_Meat!K27*0.25)+(State_Production_Meat!L27*0.75)</f>
        <v>589175</v>
      </c>
      <c r="L40" s="21">
        <f>(State_Production_Meat!L27*0.25)+(State_Production_Meat!M27*0.75)</f>
        <v>601142.5</v>
      </c>
      <c r="M40" s="21">
        <f>(State_Production_Meat!M27*0.25)+(State_Production_Meat!N27*0.75)</f>
        <v>624122.5</v>
      </c>
      <c r="N40" s="21">
        <f>(State_Production_Meat!N27*0.25)+(State_Production_Meat!O27*0.75)</f>
        <v>663980</v>
      </c>
      <c r="O40" s="21">
        <f>(State_Production_Meat!O27*0.25)+(State_Production_Meat!P27*0.75)</f>
        <v>802532.5</v>
      </c>
      <c r="P40" s="21">
        <f>(State_Production_Meat!P27*0.25)+(State_Production_Meat!Q27*0.75)</f>
        <v>904950</v>
      </c>
      <c r="Q40" s="118">
        <f>(State_Production_Meat!Q27*0.25)+(State_Production_Meat!R27*0.75)</f>
        <v>996682.5</v>
      </c>
    </row>
    <row r="41" spans="2:17" s="18" customFormat="1" x14ac:dyDescent="0.3">
      <c r="B41" s="152" t="s">
        <v>153</v>
      </c>
      <c r="C41" s="20"/>
      <c r="D41" s="21">
        <f>(State_Production_Meat!D28*0.25)+(State_Production_Meat!E28*0.75)</f>
        <v>23000</v>
      </c>
      <c r="E41" s="21">
        <f>(State_Production_Meat!E28*0.25)+(State_Production_Meat!F28*0.75)</f>
        <v>23000</v>
      </c>
      <c r="F41" s="21">
        <f>(State_Production_Meat!F28*0.25)+(State_Production_Meat!G28*0.75)</f>
        <v>23450</v>
      </c>
      <c r="G41" s="21">
        <f>(State_Production_Meat!G28*0.25)+(State_Production_Meat!H28*0.75)</f>
        <v>23225</v>
      </c>
      <c r="H41" s="21">
        <f>(State_Production_Meat!H28*0.25)+(State_Production_Meat!I28*0.75)</f>
        <v>23775</v>
      </c>
      <c r="I41" s="21">
        <f>(State_Production_Meat!I28*0.25)+(State_Production_Meat!J28*0.75)</f>
        <v>24000</v>
      </c>
      <c r="J41" s="21">
        <f>(State_Production_Meat!J28*0.25)+(State_Production_Meat!K28*0.75)</f>
        <v>24322.5</v>
      </c>
      <c r="K41" s="21">
        <f>(State_Production_Meat!K28*0.25)+(State_Production_Meat!L28*0.75)</f>
        <v>24872.5</v>
      </c>
      <c r="L41" s="21">
        <f>(State_Production_Meat!L28*0.25)+(State_Production_Meat!M28*0.75)</f>
        <v>25012.5</v>
      </c>
      <c r="M41" s="21">
        <f>(State_Production_Meat!M28*0.25)+(State_Production_Meat!N28*0.75)</f>
        <v>26172.5</v>
      </c>
      <c r="N41" s="21">
        <f>(State_Production_Meat!N28*0.25)+(State_Production_Meat!O28*0.75)</f>
        <v>26342.5</v>
      </c>
      <c r="O41" s="21">
        <f>(State_Production_Meat!O28*0.25)+(State_Production_Meat!P28*0.75)</f>
        <v>27170</v>
      </c>
      <c r="P41" s="21">
        <f>(State_Production_Meat!P28*0.25)+(State_Production_Meat!Q28*0.75)</f>
        <v>27642.5</v>
      </c>
      <c r="Q41" s="118">
        <f>(State_Production_Meat!Q28*0.25)+(State_Production_Meat!R28*0.75)</f>
        <v>27962.5</v>
      </c>
    </row>
    <row r="42" spans="2:17" s="18" customFormat="1" x14ac:dyDescent="0.3">
      <c r="B42" s="152" t="s">
        <v>154</v>
      </c>
      <c r="C42" s="20"/>
      <c r="D42" s="21">
        <f>(State_Production_Meat!D29*0.25)+(State_Production_Meat!E29*0.75)</f>
        <v>36750</v>
      </c>
      <c r="E42" s="21">
        <f>(State_Production_Meat!E29*0.25)+(State_Production_Meat!F29*0.75)</f>
        <v>36250</v>
      </c>
      <c r="F42" s="21">
        <f>(State_Production_Meat!F29*0.25)+(State_Production_Meat!G29*0.75)</f>
        <v>36750</v>
      </c>
      <c r="G42" s="21">
        <f>(State_Production_Meat!G29*0.25)+(State_Production_Meat!H29*0.75)</f>
        <v>37000</v>
      </c>
      <c r="H42" s="21">
        <f>(State_Production_Meat!H29*0.25)+(State_Production_Meat!I29*0.75)</f>
        <v>37000</v>
      </c>
      <c r="I42" s="21">
        <f>(State_Production_Meat!I29*0.25)+(State_Production_Meat!J29*0.75)</f>
        <v>37750</v>
      </c>
      <c r="J42" s="21">
        <f>(State_Production_Meat!J29*0.25)+(State_Production_Meat!K29*0.75)</f>
        <v>38180</v>
      </c>
      <c r="K42" s="21">
        <f>(State_Production_Meat!K29*0.25)+(State_Production_Meat!L29*0.75)</f>
        <v>38450</v>
      </c>
      <c r="L42" s="21">
        <f>(State_Production_Meat!L29*0.25)+(State_Production_Meat!M29*0.75)</f>
        <v>39885</v>
      </c>
      <c r="M42" s="21">
        <f>(State_Production_Meat!M29*0.25)+(State_Production_Meat!N29*0.75)</f>
        <v>41075</v>
      </c>
      <c r="N42" s="21">
        <f>(State_Production_Meat!N29*0.25)+(State_Production_Meat!O29*0.75)</f>
        <v>41177.5</v>
      </c>
      <c r="O42" s="21">
        <f>(State_Production_Meat!O29*0.25)+(State_Production_Meat!P29*0.75)</f>
        <v>116032.5</v>
      </c>
      <c r="P42" s="21">
        <f>(State_Production_Meat!P29*0.25)+(State_Production_Meat!Q29*0.75)</f>
        <v>67567.5</v>
      </c>
      <c r="Q42" s="118">
        <f>(State_Production_Meat!Q29*0.25)+(State_Production_Meat!R29*0.75)</f>
        <v>44710</v>
      </c>
    </row>
    <row r="43" spans="2:17" s="18" customFormat="1" x14ac:dyDescent="0.3">
      <c r="B43" s="152" t="s">
        <v>155</v>
      </c>
      <c r="C43" s="20"/>
      <c r="D43" s="21">
        <f>(State_Production_Meat!D30*0.25)+(State_Production_Meat!E30*0.75)</f>
        <v>9000</v>
      </c>
      <c r="E43" s="21">
        <f>(State_Production_Meat!E30*0.25)+(State_Production_Meat!F30*0.75)</f>
        <v>9750</v>
      </c>
      <c r="F43" s="21">
        <f>(State_Production_Meat!F30*0.25)+(State_Production_Meat!G30*0.75)</f>
        <v>10750</v>
      </c>
      <c r="G43" s="21">
        <f>(State_Production_Meat!G30*0.25)+(State_Production_Meat!H30*0.75)</f>
        <v>12500</v>
      </c>
      <c r="H43" s="21">
        <f>(State_Production_Meat!H30*0.25)+(State_Production_Meat!I30*0.75)</f>
        <v>10750</v>
      </c>
      <c r="I43" s="21">
        <f>(State_Production_Meat!I30*0.25)+(State_Production_Meat!J30*0.75)</f>
        <v>10000</v>
      </c>
      <c r="J43" s="21">
        <f>(State_Production_Meat!J30*0.25)+(State_Production_Meat!K30*0.75)</f>
        <v>12370</v>
      </c>
      <c r="K43" s="21">
        <f>(State_Production_Meat!K30*0.25)+(State_Production_Meat!L30*0.75)</f>
        <v>12350</v>
      </c>
      <c r="L43" s="21">
        <f>(State_Production_Meat!L30*0.25)+(State_Production_Meat!M30*0.75)</f>
        <v>12162.5</v>
      </c>
      <c r="M43" s="21">
        <f>(State_Production_Meat!M30*0.25)+(State_Production_Meat!N30*0.75)</f>
        <v>12467.5</v>
      </c>
      <c r="N43" s="21">
        <f>(State_Production_Meat!N30*0.25)+(State_Production_Meat!O30*0.75)</f>
        <v>13302.5</v>
      </c>
      <c r="O43" s="21">
        <f>(State_Production_Meat!O30*0.25)+(State_Production_Meat!P30*0.75)</f>
        <v>14480</v>
      </c>
      <c r="P43" s="21">
        <f>(State_Production_Meat!P30*0.25)+(State_Production_Meat!Q30*0.75)</f>
        <v>15457.5</v>
      </c>
      <c r="Q43" s="118">
        <f>(State_Production_Meat!Q30*0.25)+(State_Production_Meat!R30*0.75)</f>
        <v>16002.5</v>
      </c>
    </row>
    <row r="44" spans="2:17" s="18" customFormat="1" x14ac:dyDescent="0.3">
      <c r="B44" s="152" t="s">
        <v>156</v>
      </c>
      <c r="C44" s="20"/>
      <c r="D44" s="21">
        <f>(State_Production_Meat!D31*0.25)+(State_Production_Meat!E31*0.75)</f>
        <v>62500</v>
      </c>
      <c r="E44" s="21">
        <f>(State_Production_Meat!E31*0.25)+(State_Production_Meat!F31*0.75)</f>
        <v>63000</v>
      </c>
      <c r="F44" s="21">
        <f>(State_Production_Meat!F31*0.25)+(State_Production_Meat!G31*0.75)</f>
        <v>32250</v>
      </c>
      <c r="G44" s="21">
        <f>(State_Production_Meat!G31*0.25)+(State_Production_Meat!H31*0.75)</f>
        <v>52750</v>
      </c>
      <c r="H44" s="21">
        <f>(State_Production_Meat!H31*0.25)+(State_Production_Meat!I31*0.75)</f>
        <v>65250</v>
      </c>
      <c r="I44" s="21">
        <f>(State_Production_Meat!I31*0.25)+(State_Production_Meat!J31*0.75)</f>
        <v>65250</v>
      </c>
      <c r="J44" s="21">
        <f>(State_Production_Meat!J31*0.25)+(State_Production_Meat!K31*0.75)</f>
        <v>74675</v>
      </c>
      <c r="K44" s="21">
        <f>(State_Production_Meat!K31*0.25)+(State_Production_Meat!L31*0.75)</f>
        <v>72455</v>
      </c>
      <c r="L44" s="21">
        <f>(State_Production_Meat!L31*0.25)+(State_Production_Meat!M31*0.75)</f>
        <v>68270</v>
      </c>
      <c r="M44" s="21">
        <f>(State_Production_Meat!M31*0.25)+(State_Production_Meat!N31*0.75)</f>
        <v>67105</v>
      </c>
      <c r="N44" s="21">
        <f>(State_Production_Meat!N31*0.25)+(State_Production_Meat!O31*0.75)</f>
        <v>43692.5</v>
      </c>
      <c r="O44" s="21">
        <f>(State_Production_Meat!O31*0.25)+(State_Production_Meat!P31*0.75)</f>
        <v>32510</v>
      </c>
      <c r="P44" s="21">
        <f>(State_Production_Meat!P31*0.25)+(State_Production_Meat!Q31*0.75)</f>
        <v>32142.5</v>
      </c>
      <c r="Q44" s="118">
        <f>(State_Production_Meat!Q31*0.25)+(State_Production_Meat!R31*0.75)</f>
        <v>32310</v>
      </c>
    </row>
    <row r="45" spans="2:17" s="18" customFormat="1" x14ac:dyDescent="0.3">
      <c r="B45" s="152" t="s">
        <v>157</v>
      </c>
      <c r="C45" s="20"/>
      <c r="D45" s="21">
        <f>(State_Production_Meat!D32*0.25)+(State_Production_Meat!E32*0.75)</f>
        <v>51750</v>
      </c>
      <c r="E45" s="21">
        <f>(State_Production_Meat!E32*0.25)+(State_Production_Meat!F32*0.75)</f>
        <v>54250</v>
      </c>
      <c r="F45" s="21">
        <f>(State_Production_Meat!F32*0.25)+(State_Production_Meat!G32*0.75)</f>
        <v>96250</v>
      </c>
      <c r="G45" s="21">
        <f>(State_Production_Meat!G32*0.25)+(State_Production_Meat!H32*0.75)</f>
        <v>116000</v>
      </c>
      <c r="H45" s="21">
        <f>(State_Production_Meat!H32*0.25)+(State_Production_Meat!I32*0.75)</f>
        <v>125500</v>
      </c>
      <c r="I45" s="21">
        <f>(State_Production_Meat!I32*0.25)+(State_Production_Meat!J32*0.75)</f>
        <v>135500</v>
      </c>
      <c r="J45" s="21">
        <f>(State_Production_Meat!J32*0.25)+(State_Production_Meat!K32*0.75)</f>
        <v>137917.5</v>
      </c>
      <c r="K45" s="21">
        <f>(State_Production_Meat!K32*0.25)+(State_Production_Meat!L32*0.75)</f>
        <v>140110</v>
      </c>
      <c r="L45" s="21">
        <f>(State_Production_Meat!L32*0.25)+(State_Production_Meat!M32*0.75)</f>
        <v>150502.5</v>
      </c>
      <c r="M45" s="21">
        <f>(State_Production_Meat!M32*0.25)+(State_Production_Meat!N32*0.75)</f>
        <v>160305</v>
      </c>
      <c r="N45" s="21">
        <f>(State_Production_Meat!N32*0.25)+(State_Production_Meat!O32*0.75)</f>
        <v>164187.5</v>
      </c>
      <c r="O45" s="21">
        <f>(State_Production_Meat!O32*0.25)+(State_Production_Meat!P32*0.75)</f>
        <v>173577.5</v>
      </c>
      <c r="P45" s="21">
        <f>(State_Production_Meat!P32*0.25)+(State_Production_Meat!Q32*0.75)</f>
        <v>181695</v>
      </c>
      <c r="Q45" s="118">
        <f>(State_Production_Meat!Q32*0.25)+(State_Production_Meat!R32*0.75)</f>
        <v>197220</v>
      </c>
    </row>
    <row r="46" spans="2:17" s="18" customFormat="1" x14ac:dyDescent="0.3">
      <c r="B46" s="152" t="s">
        <v>158</v>
      </c>
      <c r="C46" s="20"/>
      <c r="D46" s="21">
        <f>(State_Production_Meat!D33*0.25)+(State_Production_Meat!E33*0.75)</f>
        <v>6000</v>
      </c>
      <c r="E46" s="21">
        <f>(State_Production_Meat!E33*0.25)+(State_Production_Meat!F33*0.75)</f>
        <v>8500</v>
      </c>
      <c r="F46" s="21">
        <f>(State_Production_Meat!F33*0.25)+(State_Production_Meat!G33*0.75)</f>
        <v>8250</v>
      </c>
      <c r="G46" s="21">
        <f>(State_Production_Meat!G33*0.25)+(State_Production_Meat!H33*0.75)</f>
        <v>8750</v>
      </c>
      <c r="H46" s="21">
        <f>(State_Production_Meat!H33*0.25)+(State_Production_Meat!I33*0.75)</f>
        <v>10500</v>
      </c>
      <c r="I46" s="21">
        <f>(State_Production_Meat!I33*0.25)+(State_Production_Meat!J33*0.75)</f>
        <v>12500</v>
      </c>
      <c r="J46" s="21">
        <f>(State_Production_Meat!J33*0.25)+(State_Production_Meat!K33*0.75)</f>
        <v>13442.5</v>
      </c>
      <c r="K46" s="21">
        <f>(State_Production_Meat!K33*0.25)+(State_Production_Meat!L33*0.75)</f>
        <v>13912.5</v>
      </c>
      <c r="L46" s="21">
        <f>(State_Production_Meat!L33*0.25)+(State_Production_Meat!M33*0.75)</f>
        <v>14237.5</v>
      </c>
      <c r="M46" s="21">
        <f>(State_Production_Meat!M33*0.25)+(State_Production_Meat!N33*0.75)</f>
        <v>14295</v>
      </c>
      <c r="N46" s="21">
        <f>(State_Production_Meat!N33*0.25)+(State_Production_Meat!O33*0.75)</f>
        <v>14530</v>
      </c>
      <c r="O46" s="21">
        <f>(State_Production_Meat!O33*0.25)+(State_Production_Meat!P33*0.75)</f>
        <v>14610</v>
      </c>
      <c r="P46" s="21">
        <f>(State_Production_Meat!P33*0.25)+(State_Production_Meat!Q33*0.75)</f>
        <v>14610</v>
      </c>
      <c r="Q46" s="118">
        <f>(State_Production_Meat!Q33*0.25)+(State_Production_Meat!R33*0.75)</f>
        <v>14625</v>
      </c>
    </row>
    <row r="47" spans="2:17" s="18" customFormat="1" x14ac:dyDescent="0.3">
      <c r="B47" s="152" t="s">
        <v>159</v>
      </c>
      <c r="C47" s="20"/>
      <c r="D47" s="21">
        <f>(State_Production_Meat!D34*0.25)+(State_Production_Meat!E34*0.75)</f>
        <v>4000</v>
      </c>
      <c r="E47" s="21">
        <f>(State_Production_Meat!E34*0.25)+(State_Production_Meat!F34*0.75)</f>
        <v>53500</v>
      </c>
      <c r="F47" s="21">
        <f>(State_Production_Meat!F34*0.25)+(State_Production_Meat!G34*0.75)</f>
        <v>99250</v>
      </c>
      <c r="G47" s="21">
        <f>(State_Production_Meat!G34*0.25)+(State_Production_Meat!H34*0.75)</f>
        <v>108250</v>
      </c>
      <c r="H47" s="21">
        <f>(State_Production_Meat!H34*0.25)+(State_Production_Meat!I34*0.75)</f>
        <v>137250</v>
      </c>
      <c r="I47" s="21">
        <f>(State_Production_Meat!I34*0.25)+(State_Production_Meat!J34*0.75)</f>
        <v>168000</v>
      </c>
      <c r="J47" s="21">
        <f>(State_Production_Meat!J34*0.25)+(State_Production_Meat!K34*0.75)</f>
        <v>179327.5</v>
      </c>
      <c r="K47" s="21">
        <f>(State_Production_Meat!K34*0.25)+(State_Production_Meat!L34*0.75)</f>
        <v>204297.5</v>
      </c>
      <c r="L47" s="21">
        <f>(State_Production_Meat!L34*0.25)+(State_Production_Meat!M34*0.75)</f>
        <v>229307.5</v>
      </c>
      <c r="M47" s="21">
        <f>(State_Production_Meat!M34*0.25)+(State_Production_Meat!N34*0.75)</f>
        <v>236410</v>
      </c>
      <c r="N47" s="21">
        <f>(State_Production_Meat!N34*0.25)+(State_Production_Meat!O34*0.75)</f>
        <v>246650</v>
      </c>
      <c r="O47" s="21">
        <f>(State_Production_Meat!O34*0.25)+(State_Production_Meat!P34*0.75)</f>
        <v>248957.5</v>
      </c>
      <c r="P47" s="21">
        <f>(State_Production_Meat!P34*0.25)+(State_Production_Meat!Q34*0.75)</f>
        <v>269437.5</v>
      </c>
      <c r="Q47" s="118">
        <f>(State_Production_Meat!Q34*0.25)+(State_Production_Meat!R34*0.75)</f>
        <v>242582.5</v>
      </c>
    </row>
    <row r="48" spans="2:17" s="18" customFormat="1" x14ac:dyDescent="0.3">
      <c r="B48" s="152" t="s">
        <v>160</v>
      </c>
      <c r="C48" s="20"/>
      <c r="D48" s="21">
        <f>(State_Production_Meat!D35*0.25)+(State_Production_Meat!E35*0.75)</f>
        <v>67000</v>
      </c>
      <c r="E48" s="21">
        <f>(State_Production_Meat!E35*0.25)+(State_Production_Meat!F35*0.75)</f>
        <v>68750</v>
      </c>
      <c r="F48" s="21">
        <f>(State_Production_Meat!F35*0.25)+(State_Production_Meat!G35*0.75)</f>
        <v>77250</v>
      </c>
      <c r="G48" s="21">
        <f>(State_Production_Meat!G35*0.25)+(State_Production_Meat!H35*0.75)</f>
        <v>83000</v>
      </c>
      <c r="H48" s="21">
        <f>(State_Production_Meat!H35*0.25)+(State_Production_Meat!I35*0.75)</f>
        <v>90000</v>
      </c>
      <c r="I48" s="21">
        <f>(State_Production_Meat!I35*0.25)+(State_Production_Meat!J35*0.75)</f>
        <v>103250</v>
      </c>
      <c r="J48" s="21">
        <f>(State_Production_Meat!J35*0.25)+(State_Production_Meat!K35*0.75)</f>
        <v>118415</v>
      </c>
      <c r="K48" s="21">
        <f>(State_Production_Meat!K35*0.25)+(State_Production_Meat!L35*0.75)</f>
        <v>144345</v>
      </c>
      <c r="L48" s="21">
        <f>(State_Production_Meat!L35*0.25)+(State_Production_Meat!M35*0.75)</f>
        <v>169097.5</v>
      </c>
      <c r="M48" s="21">
        <f>(State_Production_Meat!M35*0.25)+(State_Production_Meat!N35*0.75)</f>
        <v>179165</v>
      </c>
      <c r="N48" s="21">
        <f>(State_Production_Meat!N35*0.25)+(State_Production_Meat!O35*0.75)</f>
        <v>180095</v>
      </c>
      <c r="O48" s="21">
        <f>(State_Production_Meat!O35*0.25)+(State_Production_Meat!P35*0.75)</f>
        <v>180057.5</v>
      </c>
      <c r="P48" s="21">
        <f>(State_Production_Meat!P35*0.25)+(State_Production_Meat!Q35*0.75)</f>
        <v>186392.5</v>
      </c>
      <c r="Q48" s="118">
        <f>(State_Production_Meat!Q35*0.25)+(State_Production_Meat!R35*0.75)</f>
        <v>190867.5</v>
      </c>
    </row>
    <row r="49" spans="2:17" s="18" customFormat="1" x14ac:dyDescent="0.3">
      <c r="B49" s="152" t="s">
        <v>161</v>
      </c>
      <c r="C49" s="20"/>
      <c r="D49" s="21">
        <f>(State_Production_Meat!D36*0.25)+(State_Production_Meat!E36*0.75)</f>
        <v>51000</v>
      </c>
      <c r="E49" s="21">
        <f>(State_Production_Meat!E36*0.25)+(State_Production_Meat!F36*0.75)</f>
        <v>17000</v>
      </c>
      <c r="F49" s="21">
        <f>(State_Production_Meat!F36*0.25)+(State_Production_Meat!G36*0.75)</f>
        <v>1500</v>
      </c>
      <c r="G49" s="21">
        <f>(State_Production_Meat!G36*0.25)+(State_Production_Meat!H36*0.75)</f>
        <v>1250</v>
      </c>
      <c r="H49" s="21">
        <f>(State_Production_Meat!H36*0.25)+(State_Production_Meat!I36*0.75)</f>
        <v>2500</v>
      </c>
      <c r="I49" s="21">
        <f>(State_Production_Meat!I36*0.25)+(State_Production_Meat!J36*0.75)</f>
        <v>3000</v>
      </c>
      <c r="J49" s="21">
        <f>(State_Production_Meat!J36*0.25)+(State_Production_Meat!K36*0.75)</f>
        <v>3000</v>
      </c>
      <c r="K49" s="21">
        <f>(State_Production_Meat!K36*0.25)+(State_Production_Meat!L36*0.75)</f>
        <v>3000</v>
      </c>
      <c r="L49" s="21">
        <f>(State_Production_Meat!L36*0.25)+(State_Production_Meat!M36*0.75)</f>
        <v>3000</v>
      </c>
      <c r="M49" s="21">
        <f>(State_Production_Meat!M36*0.25)+(State_Production_Meat!N36*0.75)</f>
        <v>3000</v>
      </c>
      <c r="N49" s="21">
        <f>(State_Production_Meat!N36*0.25)+(State_Production_Meat!O36*0.75)</f>
        <v>5130</v>
      </c>
      <c r="O49" s="21">
        <f>(State_Production_Meat!O36*0.25)+(State_Production_Meat!P36*0.75)</f>
        <v>4760</v>
      </c>
      <c r="P49" s="21">
        <f>(State_Production_Meat!P36*0.25)+(State_Production_Meat!Q36*0.75)</f>
        <v>4400</v>
      </c>
      <c r="Q49" s="118">
        <f>(State_Production_Meat!Q36*0.25)+(State_Production_Meat!R36*0.75)</f>
        <v>3890</v>
      </c>
    </row>
    <row r="50" spans="2:17" s="18" customFormat="1" x14ac:dyDescent="0.3">
      <c r="B50" s="152" t="s">
        <v>162</v>
      </c>
      <c r="C50" s="20"/>
      <c r="D50" s="21">
        <f>(State_Production_Meat!D37*0.25)+(State_Production_Meat!E37*0.75)</f>
        <v>110500</v>
      </c>
      <c r="E50" s="21">
        <f>(State_Production_Meat!E37*0.25)+(State_Production_Meat!F37*0.75)</f>
        <v>194750</v>
      </c>
      <c r="F50" s="21">
        <f>(State_Production_Meat!F37*0.25)+(State_Production_Meat!G37*0.75)</f>
        <v>376750</v>
      </c>
      <c r="G50" s="21">
        <f>(State_Production_Meat!G37*0.25)+(State_Production_Meat!H37*0.75)</f>
        <v>450000</v>
      </c>
      <c r="H50" s="21">
        <f>(State_Production_Meat!H37*0.25)+(State_Production_Meat!I37*0.75)</f>
        <v>490750</v>
      </c>
      <c r="I50" s="21">
        <f>(State_Production_Meat!I37*0.25)+(State_Production_Meat!J37*0.75)</f>
        <v>475000</v>
      </c>
      <c r="J50" s="21">
        <f>(State_Production_Meat!J37*0.25)+(State_Production_Meat!K37*0.75)</f>
        <v>461770</v>
      </c>
      <c r="K50" s="21">
        <f>(State_Production_Meat!K37*0.25)+(State_Production_Meat!L37*0.75)</f>
        <v>461845</v>
      </c>
      <c r="L50" s="21">
        <f>(State_Production_Meat!L37*0.25)+(State_Production_Meat!M37*0.75)</f>
        <v>463967.5</v>
      </c>
      <c r="M50" s="21">
        <f>(State_Production_Meat!M37*0.25)+(State_Production_Meat!N37*0.75)</f>
        <v>485075</v>
      </c>
      <c r="N50" s="21">
        <f>(State_Production_Meat!N37*0.25)+(State_Production_Meat!O37*0.75)</f>
        <v>531335</v>
      </c>
      <c r="O50" s="21">
        <f>(State_Production_Meat!O37*0.25)+(State_Production_Meat!P37*0.75)</f>
        <v>565747.5</v>
      </c>
      <c r="P50" s="21">
        <f>(State_Production_Meat!P37*0.25)+(State_Production_Meat!Q37*0.75)</f>
        <v>595722.5</v>
      </c>
      <c r="Q50" s="118">
        <f>(State_Production_Meat!Q37*0.25)+(State_Production_Meat!R37*0.75)</f>
        <v>626187.5</v>
      </c>
    </row>
    <row r="51" spans="2:17" s="18" customFormat="1" x14ac:dyDescent="0.3">
      <c r="B51" s="152" t="s">
        <v>182</v>
      </c>
      <c r="C51" s="20"/>
      <c r="D51" s="21">
        <f>(State_Production_Meat!D38*0.25)+(State_Production_Meat!E38*0.75)</f>
        <v>0</v>
      </c>
      <c r="E51" s="21">
        <f>(State_Production_Meat!E38*0.25)+(State_Production_Meat!F38*0.75)</f>
        <v>0</v>
      </c>
      <c r="F51" s="21">
        <f>(State_Production_Meat!F38*0.25)+(State_Production_Meat!G38*0.75)</f>
        <v>0</v>
      </c>
      <c r="G51" s="21">
        <f>(State_Production_Meat!G38*0.25)+(State_Production_Meat!H38*0.75)</f>
        <v>0</v>
      </c>
      <c r="H51" s="21">
        <f>(State_Production_Meat!H38*0.25)+(State_Production_Meat!I38*0.75)</f>
        <v>0</v>
      </c>
      <c r="I51" s="21">
        <f>(State_Production_Meat!I38*0.25)+(State_Production_Meat!J38*0.75)</f>
        <v>0</v>
      </c>
      <c r="J51" s="21">
        <f>(State_Production_Meat!J38*0.25)+(State_Production_Meat!K38*0.75)</f>
        <v>0</v>
      </c>
      <c r="K51" s="21">
        <f>(State_Production_Meat!K38*0.25)+(State_Production_Meat!L38*0.75)</f>
        <v>0</v>
      </c>
      <c r="L51" s="21">
        <f>(State_Production_Meat!L38*0.25)+(State_Production_Meat!M38*0.75)</f>
        <v>0</v>
      </c>
      <c r="M51" s="21">
        <f>(State_Production_Meat!M38*0.25)+(State_Production_Meat!N38*0.75)</f>
        <v>378787.5</v>
      </c>
      <c r="N51" s="21">
        <f>(State_Production_Meat!N38*0.25)+(State_Production_Meat!O38*0.75)</f>
        <v>532800</v>
      </c>
      <c r="O51" s="21">
        <f>(State_Production_Meat!O38*0.25)+(State_Production_Meat!P38*0.75)</f>
        <v>578792.5</v>
      </c>
      <c r="P51" s="21">
        <f>(State_Production_Meat!P38*0.25)+(State_Production_Meat!Q38*0.75)</f>
        <v>631532.5</v>
      </c>
      <c r="Q51" s="118">
        <f>(State_Production_Meat!Q38*0.25)+(State_Production_Meat!R38*0.75)</f>
        <v>726802.5</v>
      </c>
    </row>
    <row r="52" spans="2:17" s="18" customFormat="1" x14ac:dyDescent="0.3">
      <c r="B52" s="152" t="s">
        <v>163</v>
      </c>
      <c r="C52" s="20"/>
      <c r="D52" s="21">
        <f>(State_Production_Meat!D39*0.25)+(State_Production_Meat!E39*0.75)</f>
        <v>11250</v>
      </c>
      <c r="E52" s="21">
        <f>(State_Production_Meat!E39*0.25)+(State_Production_Meat!F39*0.75)</f>
        <v>12750</v>
      </c>
      <c r="F52" s="21">
        <f>(State_Production_Meat!F39*0.25)+(State_Production_Meat!G39*0.75)</f>
        <v>13750</v>
      </c>
      <c r="G52" s="21">
        <f>(State_Production_Meat!G39*0.25)+(State_Production_Meat!H39*0.75)</f>
        <v>17750</v>
      </c>
      <c r="H52" s="21">
        <f>(State_Production_Meat!H39*0.25)+(State_Production_Meat!I39*0.75)</f>
        <v>20500</v>
      </c>
      <c r="I52" s="21">
        <f>(State_Production_Meat!I39*0.25)+(State_Production_Meat!J39*0.75)</f>
        <v>22500</v>
      </c>
      <c r="J52" s="21">
        <f>(State_Production_Meat!J39*0.25)+(State_Production_Meat!K39*0.75)</f>
        <v>24500</v>
      </c>
      <c r="K52" s="21">
        <f>(State_Production_Meat!K39*0.25)+(State_Production_Meat!L39*0.75)</f>
        <v>30092.5</v>
      </c>
      <c r="L52" s="21">
        <f>(State_Production_Meat!L39*0.25)+(State_Production_Meat!M39*0.75)</f>
        <v>32165</v>
      </c>
      <c r="M52" s="21">
        <f>(State_Production_Meat!M39*0.25)+(State_Production_Meat!N39*0.75)</f>
        <v>33760</v>
      </c>
      <c r="N52" s="21">
        <f>(State_Production_Meat!N39*0.25)+(State_Production_Meat!O39*0.75)</f>
        <v>36575</v>
      </c>
      <c r="O52" s="21">
        <f>(State_Production_Meat!O39*0.25)+(State_Production_Meat!P39*0.75)</f>
        <v>39105</v>
      </c>
      <c r="P52" s="21">
        <f>(State_Production_Meat!P39*0.25)+(State_Production_Meat!Q39*0.75)</f>
        <v>43867.5</v>
      </c>
      <c r="Q52" s="118">
        <f>(State_Production_Meat!Q39*0.25)+(State_Production_Meat!R39*0.75)</f>
        <v>47180</v>
      </c>
    </row>
    <row r="53" spans="2:17" s="18" customFormat="1" x14ac:dyDescent="0.3">
      <c r="B53" s="152" t="s">
        <v>164</v>
      </c>
      <c r="C53" s="20"/>
      <c r="D53" s="21">
        <f>(State_Production_Meat!D40*0.25)+(State_Production_Meat!E40*0.75)</f>
        <v>196000</v>
      </c>
      <c r="E53" s="21">
        <f>(State_Production_Meat!E40*0.25)+(State_Production_Meat!F40*0.75)</f>
        <v>199500</v>
      </c>
      <c r="F53" s="21">
        <f>(State_Production_Meat!F40*0.25)+(State_Production_Meat!G40*0.75)</f>
        <v>572000</v>
      </c>
      <c r="G53" s="21">
        <f>(State_Production_Meat!G40*0.25)+(State_Production_Meat!H40*0.75)</f>
        <v>749250</v>
      </c>
      <c r="H53" s="21">
        <f>(State_Production_Meat!H40*0.25)+(State_Production_Meat!I40*0.75)</f>
        <v>791750</v>
      </c>
      <c r="I53" s="21">
        <f>(State_Production_Meat!I40*0.25)+(State_Production_Meat!J40*0.75)</f>
        <v>833750</v>
      </c>
      <c r="J53" s="21">
        <f>(State_Production_Meat!J40*0.25)+(State_Production_Meat!K40*0.75)</f>
        <v>927950</v>
      </c>
      <c r="K53" s="21">
        <f>(State_Production_Meat!K40*0.25)+(State_Production_Meat!L40*0.75)</f>
        <v>1091537.5</v>
      </c>
      <c r="L53" s="21">
        <f>(State_Production_Meat!L40*0.25)+(State_Production_Meat!M40*0.75)</f>
        <v>1200150</v>
      </c>
      <c r="M53" s="21">
        <f>(State_Production_Meat!M40*0.25)+(State_Production_Meat!N40*0.75)</f>
        <v>1353205</v>
      </c>
      <c r="N53" s="21">
        <f>(State_Production_Meat!N40*0.25)+(State_Production_Meat!O40*0.75)</f>
        <v>1412707.5</v>
      </c>
      <c r="O53" s="21">
        <f>(State_Production_Meat!O40*0.25)+(State_Production_Meat!P40*0.75)</f>
        <v>1364052.5</v>
      </c>
      <c r="P53" s="21">
        <f>(State_Production_Meat!P40*0.25)+(State_Production_Meat!Q40*0.75)</f>
        <v>1199867.5</v>
      </c>
      <c r="Q53" s="118">
        <f>(State_Production_Meat!Q40*0.25)+(State_Production_Meat!R40*0.75)</f>
        <v>1208097.5</v>
      </c>
    </row>
    <row r="54" spans="2:17" s="18" customFormat="1" x14ac:dyDescent="0.3">
      <c r="B54" s="152" t="s">
        <v>165</v>
      </c>
      <c r="C54" s="20"/>
      <c r="D54" s="21">
        <f>(State_Production_Meat!D41*0.25)+(State_Production_Meat!E41*0.75)</f>
        <v>6000</v>
      </c>
      <c r="E54" s="21">
        <f>(State_Production_Meat!E41*0.25)+(State_Production_Meat!F41*0.75)</f>
        <v>6750</v>
      </c>
      <c r="F54" s="21">
        <f>(State_Production_Meat!F41*0.25)+(State_Production_Meat!G41*0.75)</f>
        <v>8500</v>
      </c>
      <c r="G54" s="21">
        <f>(State_Production_Meat!G41*0.25)+(State_Production_Meat!H41*0.75)</f>
        <v>9750</v>
      </c>
      <c r="H54" s="21">
        <f>(State_Production_Meat!H41*0.25)+(State_Production_Meat!I41*0.75)</f>
        <v>10000</v>
      </c>
      <c r="I54" s="21">
        <f>(State_Production_Meat!I41*0.25)+(State_Production_Meat!J41*0.75)</f>
        <v>13000</v>
      </c>
      <c r="J54" s="21">
        <f>(State_Production_Meat!J41*0.25)+(State_Production_Meat!K41*0.75)</f>
        <v>15312.5</v>
      </c>
      <c r="K54" s="21">
        <f>(State_Production_Meat!K41*0.25)+(State_Production_Meat!L41*0.75)</f>
        <v>20115</v>
      </c>
      <c r="L54" s="21">
        <f>(State_Production_Meat!L41*0.25)+(State_Production_Meat!M41*0.75)</f>
        <v>23122.5</v>
      </c>
      <c r="M54" s="21">
        <f>(State_Production_Meat!M41*0.25)+(State_Production_Meat!N41*0.75)</f>
        <v>25432.5</v>
      </c>
      <c r="N54" s="21">
        <f>(State_Production_Meat!N41*0.25)+(State_Production_Meat!O41*0.75)</f>
        <v>209457.5</v>
      </c>
      <c r="O54" s="21">
        <f>(State_Production_Meat!O41*0.25)+(State_Production_Meat!P41*0.75)</f>
        <v>88950</v>
      </c>
      <c r="P54" s="21">
        <f>(State_Production_Meat!P41*0.25)+(State_Production_Meat!Q41*0.75)</f>
        <v>29187.5</v>
      </c>
      <c r="Q54" s="118">
        <f>(State_Production_Meat!Q41*0.25)+(State_Production_Meat!R41*0.75)</f>
        <v>29247.5</v>
      </c>
    </row>
    <row r="55" spans="2:17" s="18" customFormat="1" x14ac:dyDescent="0.3">
      <c r="B55" s="152" t="s">
        <v>166</v>
      </c>
      <c r="C55" s="20"/>
      <c r="D55" s="21">
        <f>(State_Production_Meat!D42*0.25)+(State_Production_Meat!E42*0.75)</f>
        <v>484000</v>
      </c>
      <c r="E55" s="21">
        <f>(State_Production_Meat!E42*0.25)+(State_Production_Meat!F42*0.75)</f>
        <v>293500</v>
      </c>
      <c r="F55" s="21">
        <f>(State_Production_Meat!F42*0.25)+(State_Production_Meat!G42*0.75)</f>
        <v>436000</v>
      </c>
      <c r="G55" s="21">
        <f>(State_Production_Meat!G42*0.25)+(State_Production_Meat!H42*0.75)</f>
        <v>513250</v>
      </c>
      <c r="H55" s="21">
        <f>(State_Production_Meat!H42*0.25)+(State_Production_Meat!I42*0.75)</f>
        <v>537000</v>
      </c>
      <c r="I55" s="21">
        <f>(State_Production_Meat!I42*0.25)+(State_Production_Meat!J42*0.75)</f>
        <v>568750</v>
      </c>
      <c r="J55" s="21">
        <f>(State_Production_Meat!J42*0.25)+(State_Production_Meat!K42*0.75)</f>
        <v>602537.5</v>
      </c>
      <c r="K55" s="21">
        <f>(State_Production_Meat!K42*0.25)+(State_Production_Meat!L42*0.75)</f>
        <v>639032.5</v>
      </c>
      <c r="L55" s="21">
        <f>(State_Production_Meat!L42*0.25)+(State_Production_Meat!M42*0.75)</f>
        <v>648825</v>
      </c>
      <c r="M55" s="21">
        <f>(State_Production_Meat!M42*0.25)+(State_Production_Meat!N42*0.75)</f>
        <v>655122.5</v>
      </c>
      <c r="N55" s="21">
        <f>(State_Production_Meat!N42*0.25)+(State_Production_Meat!O42*0.75)</f>
        <v>679047.5</v>
      </c>
      <c r="O55" s="21">
        <f>(State_Production_Meat!O42*0.25)+(State_Production_Meat!P42*0.75)</f>
        <v>700995</v>
      </c>
      <c r="P55" s="21">
        <f>(State_Production_Meat!P42*0.25)+(State_Production_Meat!Q42*0.75)</f>
        <v>755950</v>
      </c>
      <c r="Q55" s="118">
        <f>(State_Production_Meat!Q42*0.25)+(State_Production_Meat!R42*0.75)</f>
        <v>816620</v>
      </c>
    </row>
    <row r="56" spans="2:17" s="18" customFormat="1" x14ac:dyDescent="0.3">
      <c r="B56" s="162" t="s">
        <v>171</v>
      </c>
      <c r="C56" s="156" t="s">
        <v>167</v>
      </c>
      <c r="D56" s="177">
        <f t="shared" ref="D56:L56" si="0">SUM(D20:D55)</f>
        <v>2336292.5</v>
      </c>
      <c r="E56" s="177">
        <f t="shared" si="0"/>
        <v>2321207.5</v>
      </c>
      <c r="F56" s="177">
        <f t="shared" si="0"/>
        <v>3583375</v>
      </c>
      <c r="G56" s="177">
        <f t="shared" si="0"/>
        <v>4212457.5</v>
      </c>
      <c r="H56" s="177">
        <f t="shared" si="0"/>
        <v>4493777.5</v>
      </c>
      <c r="I56" s="177">
        <f t="shared" si="0"/>
        <v>4793280</v>
      </c>
      <c r="J56" s="177">
        <f t="shared" si="0"/>
        <v>5353022.5</v>
      </c>
      <c r="K56" s="177">
        <f t="shared" si="0"/>
        <v>5839690</v>
      </c>
      <c r="L56" s="177">
        <f t="shared" si="0"/>
        <v>6163585</v>
      </c>
      <c r="M56" s="177">
        <f t="shared" ref="M56:Q56" si="1">SUM(M20:M55)</f>
        <v>6577142.5</v>
      </c>
      <c r="N56" s="177">
        <f t="shared" si="1"/>
        <v>7119970</v>
      </c>
      <c r="O56" s="177">
        <f t="shared" si="1"/>
        <v>7429942.5</v>
      </c>
      <c r="P56" s="177">
        <f t="shared" si="1"/>
        <v>7613177.5</v>
      </c>
      <c r="Q56" s="178">
        <f t="shared" si="1"/>
        <v>7999785</v>
      </c>
    </row>
    <row r="57" spans="2:17" s="18" customFormat="1" x14ac:dyDescent="0.3">
      <c r="F57" s="28"/>
      <c r="G57" s="28"/>
      <c r="H57" s="28"/>
      <c r="I57" s="28"/>
      <c r="J57" s="28"/>
      <c r="K57" s="28"/>
      <c r="L57" s="28"/>
      <c r="M57" s="28"/>
      <c r="N57" s="28"/>
      <c r="O57" s="35"/>
    </row>
    <row r="58" spans="2:17" s="18" customFormat="1" x14ac:dyDescent="0.3">
      <c r="B58" s="29"/>
      <c r="C58" s="29"/>
      <c r="D58" s="29"/>
      <c r="E58" s="29"/>
      <c r="F58" s="30"/>
      <c r="G58" s="30"/>
      <c r="H58" s="30"/>
      <c r="I58" s="30"/>
      <c r="J58" s="30"/>
      <c r="K58" s="30"/>
      <c r="L58" s="30"/>
      <c r="M58" s="30"/>
      <c r="N58" s="30"/>
      <c r="O58" s="35"/>
    </row>
    <row r="59" spans="2:17" s="18" customFormat="1" ht="18" x14ac:dyDescent="0.3">
      <c r="B59" s="15" t="s">
        <v>66</v>
      </c>
      <c r="C59" s="16" t="s">
        <v>67</v>
      </c>
      <c r="D59" s="16">
        <v>2005</v>
      </c>
      <c r="E59" s="16">
        <v>2006</v>
      </c>
      <c r="F59" s="16">
        <v>2007</v>
      </c>
      <c r="G59" s="16">
        <v>2008</v>
      </c>
      <c r="H59" s="16">
        <v>2009</v>
      </c>
      <c r="I59" s="16">
        <v>2010</v>
      </c>
      <c r="J59" s="16">
        <v>2011</v>
      </c>
      <c r="K59" s="16">
        <v>2012</v>
      </c>
      <c r="L59" s="16">
        <v>2013</v>
      </c>
      <c r="M59" s="16">
        <v>2014</v>
      </c>
      <c r="N59" s="16">
        <v>2015</v>
      </c>
      <c r="O59" s="16">
        <v>2016</v>
      </c>
      <c r="P59" s="16">
        <v>2017</v>
      </c>
      <c r="Q59" s="17">
        <v>2018</v>
      </c>
    </row>
    <row r="60" spans="2:17" s="18" customFormat="1" x14ac:dyDescent="0.3">
      <c r="B60" s="22" t="s">
        <v>26</v>
      </c>
      <c r="C60" s="23" t="s">
        <v>10</v>
      </c>
      <c r="D60" s="77">
        <v>11.7</v>
      </c>
      <c r="E60" s="77">
        <v>11.7</v>
      </c>
      <c r="F60" s="77">
        <v>11.7</v>
      </c>
      <c r="G60" s="77">
        <v>11.7</v>
      </c>
      <c r="H60" s="77">
        <v>11.7</v>
      </c>
      <c r="I60" s="77">
        <v>11.7</v>
      </c>
      <c r="J60" s="77">
        <v>11.7</v>
      </c>
      <c r="K60" s="77">
        <v>11.7</v>
      </c>
      <c r="L60" s="77">
        <v>11.7</v>
      </c>
      <c r="M60" s="77">
        <v>11.7</v>
      </c>
      <c r="N60" s="77">
        <v>11.7</v>
      </c>
      <c r="O60" s="77">
        <v>11.7</v>
      </c>
      <c r="P60" s="77">
        <v>11.7</v>
      </c>
      <c r="Q60" s="78">
        <v>11.7</v>
      </c>
    </row>
    <row r="61" spans="2:17" s="18" customFormat="1" x14ac:dyDescent="0.3">
      <c r="B61" s="26"/>
      <c r="C61" s="27"/>
      <c r="D61" s="27"/>
      <c r="E61" s="27"/>
      <c r="F61" s="33"/>
      <c r="G61" s="33"/>
      <c r="H61" s="33"/>
      <c r="I61" s="33"/>
      <c r="J61" s="33"/>
      <c r="K61" s="33"/>
      <c r="L61" s="33"/>
      <c r="M61" s="33"/>
      <c r="N61" s="33"/>
      <c r="O61" s="35"/>
    </row>
    <row r="62" spans="2:17" x14ac:dyDescent="0.3">
      <c r="B62" s="34"/>
      <c r="C62" s="34"/>
      <c r="D62" s="34"/>
      <c r="E62" s="34"/>
      <c r="F62" s="34"/>
      <c r="G62" s="34"/>
      <c r="H62" s="34"/>
      <c r="I62" s="34"/>
      <c r="J62" s="34"/>
      <c r="K62" s="34"/>
      <c r="L62" s="34"/>
      <c r="M62" s="34"/>
      <c r="N62" s="34"/>
      <c r="O62" s="11"/>
    </row>
    <row r="63" spans="2:17" s="18" customFormat="1" ht="18" x14ac:dyDescent="0.3">
      <c r="B63" s="15" t="s">
        <v>68</v>
      </c>
      <c r="C63" s="16" t="s">
        <v>13</v>
      </c>
      <c r="D63" s="16">
        <v>2005</v>
      </c>
      <c r="E63" s="16">
        <v>2006</v>
      </c>
      <c r="F63" s="16">
        <v>2007</v>
      </c>
      <c r="G63" s="16">
        <v>2008</v>
      </c>
      <c r="H63" s="16">
        <v>2009</v>
      </c>
      <c r="I63" s="16">
        <v>2010</v>
      </c>
      <c r="J63" s="16">
        <v>2011</v>
      </c>
      <c r="K63" s="16">
        <v>2012</v>
      </c>
      <c r="L63" s="16">
        <v>2013</v>
      </c>
      <c r="M63" s="16">
        <v>2014</v>
      </c>
      <c r="N63" s="16">
        <v>2015</v>
      </c>
      <c r="O63" s="16">
        <v>2016</v>
      </c>
      <c r="P63" s="16">
        <v>2017</v>
      </c>
      <c r="Q63" s="17">
        <v>2018</v>
      </c>
    </row>
    <row r="64" spans="2:17" s="18" customFormat="1" x14ac:dyDescent="0.3">
      <c r="B64" s="163" t="s">
        <v>26</v>
      </c>
      <c r="C64" s="37"/>
      <c r="D64" s="164"/>
      <c r="E64" s="164"/>
      <c r="F64" s="164"/>
      <c r="G64" s="164"/>
      <c r="H64" s="164"/>
      <c r="I64" s="164"/>
      <c r="J64" s="164"/>
      <c r="K64" s="164"/>
      <c r="L64" s="174"/>
      <c r="M64" s="174"/>
      <c r="N64" s="164"/>
      <c r="O64" s="35"/>
      <c r="Q64" s="419"/>
    </row>
    <row r="65" spans="2:18" s="18" customFormat="1" x14ac:dyDescent="0.3">
      <c r="B65" s="152" t="s">
        <v>132</v>
      </c>
      <c r="C65" s="20"/>
      <c r="D65" s="21">
        <f t="shared" ref="D65:Q65" si="2">D20*D$60*$C$11</f>
        <v>20474.999999999996</v>
      </c>
      <c r="E65" s="21">
        <f t="shared" si="2"/>
        <v>17550</v>
      </c>
      <c r="F65" s="21">
        <f t="shared" si="2"/>
        <v>17550</v>
      </c>
      <c r="G65" s="21">
        <f t="shared" si="2"/>
        <v>17550</v>
      </c>
      <c r="H65" s="21">
        <f t="shared" si="2"/>
        <v>21937.5</v>
      </c>
      <c r="I65" s="21">
        <f t="shared" si="2"/>
        <v>23400</v>
      </c>
      <c r="J65" s="21">
        <f t="shared" si="2"/>
        <v>23838.75</v>
      </c>
      <c r="K65" s="21">
        <f t="shared" si="2"/>
        <v>27056.25</v>
      </c>
      <c r="L65" s="21">
        <f t="shared" si="2"/>
        <v>81607.499999999985</v>
      </c>
      <c r="M65" s="21">
        <f t="shared" si="2"/>
        <v>233707.5</v>
      </c>
      <c r="N65" s="21">
        <f t="shared" si="2"/>
        <v>284602.5</v>
      </c>
      <c r="O65" s="21">
        <f t="shared" si="2"/>
        <v>293231.25</v>
      </c>
      <c r="P65" s="21">
        <f t="shared" si="2"/>
        <v>302444.99999999994</v>
      </c>
      <c r="Q65" s="118">
        <f t="shared" si="2"/>
        <v>314437.49999999994</v>
      </c>
    </row>
    <row r="66" spans="2:18" s="18" customFormat="1" x14ac:dyDescent="0.3">
      <c r="B66" s="152" t="s">
        <v>133</v>
      </c>
      <c r="C66" s="20"/>
      <c r="D66" s="21">
        <f t="shared" ref="D66:Q66" si="3">D21*D$60*$C$11</f>
        <v>26646750</v>
      </c>
      <c r="E66" s="21">
        <f t="shared" si="3"/>
        <v>27919125</v>
      </c>
      <c r="F66" s="21">
        <f t="shared" si="3"/>
        <v>31473000</v>
      </c>
      <c r="G66" s="21">
        <f t="shared" si="3"/>
        <v>34632000</v>
      </c>
      <c r="H66" s="21">
        <f t="shared" si="3"/>
        <v>38624624.999999993</v>
      </c>
      <c r="I66" s="21">
        <f t="shared" si="3"/>
        <v>42705000</v>
      </c>
      <c r="J66" s="21">
        <f t="shared" si="3"/>
        <v>47062080</v>
      </c>
      <c r="K66" s="21">
        <f t="shared" si="3"/>
        <v>51806576.25</v>
      </c>
      <c r="L66" s="21">
        <f t="shared" si="3"/>
        <v>54265770</v>
      </c>
      <c r="M66" s="21">
        <f t="shared" si="3"/>
        <v>36822678.75</v>
      </c>
      <c r="N66" s="21">
        <f t="shared" si="3"/>
        <v>32562855</v>
      </c>
      <c r="O66" s="21">
        <f t="shared" si="3"/>
        <v>36033221.25</v>
      </c>
      <c r="P66" s="21">
        <f t="shared" si="3"/>
        <v>40347742.499999993</v>
      </c>
      <c r="Q66" s="118">
        <f t="shared" si="3"/>
        <v>44615025</v>
      </c>
    </row>
    <row r="67" spans="2:18" s="18" customFormat="1" x14ac:dyDescent="0.3">
      <c r="B67" s="152" t="s">
        <v>134</v>
      </c>
      <c r="C67" s="20"/>
      <c r="D67" s="21">
        <f t="shared" ref="D67:Q67" si="4">D22*D$60*$C$11</f>
        <v>994500</v>
      </c>
      <c r="E67" s="21">
        <f t="shared" si="4"/>
        <v>1213874.9999999998</v>
      </c>
      <c r="F67" s="21">
        <f t="shared" si="4"/>
        <v>1184625</v>
      </c>
      <c r="G67" s="21">
        <f t="shared" si="4"/>
        <v>1170000</v>
      </c>
      <c r="H67" s="21">
        <f t="shared" si="4"/>
        <v>1213874.9999999998</v>
      </c>
      <c r="I67" s="21">
        <f t="shared" si="4"/>
        <v>1228499.9999999998</v>
      </c>
      <c r="J67" s="21">
        <f t="shared" si="4"/>
        <v>1148208.75</v>
      </c>
      <c r="K67" s="21">
        <f t="shared" si="4"/>
        <v>1054316.25</v>
      </c>
      <c r="L67" s="21">
        <f t="shared" si="4"/>
        <v>1049490</v>
      </c>
      <c r="M67" s="21">
        <f t="shared" si="4"/>
        <v>1085175</v>
      </c>
      <c r="N67" s="21">
        <f t="shared" si="4"/>
        <v>1124077.5</v>
      </c>
      <c r="O67" s="21">
        <f t="shared" si="4"/>
        <v>1181553.75</v>
      </c>
      <c r="P67" s="21">
        <f t="shared" si="4"/>
        <v>1237859.9999999998</v>
      </c>
      <c r="Q67" s="118">
        <f t="shared" si="4"/>
        <v>1272374.9999999998</v>
      </c>
    </row>
    <row r="68" spans="2:18" s="18" customFormat="1" x14ac:dyDescent="0.3">
      <c r="B68" s="152" t="s">
        <v>135</v>
      </c>
      <c r="C68" s="20"/>
      <c r="D68" s="21">
        <f t="shared" ref="D68:Q68" si="5">D23*D$60*$C$11</f>
        <v>1550250</v>
      </c>
      <c r="E68" s="21">
        <f t="shared" si="5"/>
        <v>1667250</v>
      </c>
      <c r="F68" s="21">
        <f t="shared" si="5"/>
        <v>1740375</v>
      </c>
      <c r="G68" s="21">
        <f t="shared" si="5"/>
        <v>1798875</v>
      </c>
      <c r="H68" s="21">
        <f t="shared" si="5"/>
        <v>1857375</v>
      </c>
      <c r="I68" s="21">
        <f t="shared" si="5"/>
        <v>1959750</v>
      </c>
      <c r="J68" s="21">
        <f t="shared" si="5"/>
        <v>1997775</v>
      </c>
      <c r="K68" s="21">
        <f t="shared" si="5"/>
        <v>2106000</v>
      </c>
      <c r="L68" s="21">
        <f t="shared" si="5"/>
        <v>2215687.5</v>
      </c>
      <c r="M68" s="21">
        <f t="shared" si="5"/>
        <v>2428334.9999999995</v>
      </c>
      <c r="N68" s="21">
        <f t="shared" si="5"/>
        <v>2586577.4999999995</v>
      </c>
      <c r="O68" s="21">
        <f t="shared" si="5"/>
        <v>2710597.5</v>
      </c>
      <c r="P68" s="21">
        <f t="shared" si="5"/>
        <v>2806683.75</v>
      </c>
      <c r="Q68" s="118">
        <f t="shared" si="5"/>
        <v>2918418.75</v>
      </c>
    </row>
    <row r="69" spans="2:18" s="18" customFormat="1" x14ac:dyDescent="0.3">
      <c r="B69" s="152" t="s">
        <v>136</v>
      </c>
      <c r="C69" s="20"/>
      <c r="D69" s="21">
        <f t="shared" ref="D69:Q69" si="6">D24*D$60*$C$11</f>
        <v>10281374.999999998</v>
      </c>
      <c r="E69" s="21">
        <f t="shared" si="6"/>
        <v>10383749.999999998</v>
      </c>
      <c r="F69" s="21">
        <f t="shared" si="6"/>
        <v>11509875</v>
      </c>
      <c r="G69" s="21">
        <f t="shared" si="6"/>
        <v>12138750</v>
      </c>
      <c r="H69" s="21">
        <f t="shared" si="6"/>
        <v>12621375</v>
      </c>
      <c r="I69" s="21">
        <f t="shared" si="6"/>
        <v>12972375</v>
      </c>
      <c r="J69" s="21">
        <f t="shared" si="6"/>
        <v>13255222.5</v>
      </c>
      <c r="K69" s="21">
        <f t="shared" si="6"/>
        <v>13347067.5</v>
      </c>
      <c r="L69" s="21">
        <f t="shared" si="6"/>
        <v>16162380</v>
      </c>
      <c r="M69" s="21">
        <f t="shared" si="6"/>
        <v>17188323.75</v>
      </c>
      <c r="N69" s="21">
        <f t="shared" si="6"/>
        <v>17543418.75</v>
      </c>
      <c r="O69" s="21">
        <f t="shared" si="6"/>
        <v>18727605</v>
      </c>
      <c r="P69" s="21">
        <f t="shared" si="6"/>
        <v>19820677.499999996</v>
      </c>
      <c r="Q69" s="118">
        <f t="shared" si="6"/>
        <v>21024168.75</v>
      </c>
    </row>
    <row r="70" spans="2:18" s="18" customFormat="1" x14ac:dyDescent="0.3">
      <c r="B70" s="152" t="s">
        <v>137</v>
      </c>
      <c r="C70" s="20"/>
      <c r="D70" s="21">
        <f t="shared" ref="D70:Q70" si="7">D25*D$60*$C$11</f>
        <v>58500</v>
      </c>
      <c r="E70" s="21">
        <f t="shared" si="7"/>
        <v>58500</v>
      </c>
      <c r="F70" s="21">
        <f t="shared" si="7"/>
        <v>58500</v>
      </c>
      <c r="G70" s="21">
        <f t="shared" si="7"/>
        <v>58500</v>
      </c>
      <c r="H70" s="21">
        <f t="shared" si="7"/>
        <v>58500</v>
      </c>
      <c r="I70" s="21">
        <f t="shared" si="7"/>
        <v>58500</v>
      </c>
      <c r="J70" s="21">
        <f t="shared" si="7"/>
        <v>55428.75</v>
      </c>
      <c r="K70" s="21">
        <f t="shared" si="7"/>
        <v>52211.25</v>
      </c>
      <c r="L70" s="21">
        <f t="shared" si="7"/>
        <v>52796.25</v>
      </c>
      <c r="M70" s="21">
        <f t="shared" si="7"/>
        <v>57622.5</v>
      </c>
      <c r="N70" s="21">
        <f t="shared" si="7"/>
        <v>57768.75</v>
      </c>
      <c r="O70" s="21">
        <f t="shared" si="7"/>
        <v>55575</v>
      </c>
      <c r="P70" s="21">
        <f t="shared" si="7"/>
        <v>60693.75</v>
      </c>
      <c r="Q70" s="118">
        <f t="shared" si="7"/>
        <v>57330</v>
      </c>
    </row>
    <row r="71" spans="2:18" s="18" customFormat="1" x14ac:dyDescent="0.3">
      <c r="B71" s="152" t="s">
        <v>138</v>
      </c>
      <c r="C71" s="20"/>
      <c r="D71" s="21">
        <f t="shared" ref="D71:Q71" si="8">D26*D$60*$C$11</f>
        <v>234000</v>
      </c>
      <c r="E71" s="21">
        <f t="shared" si="8"/>
        <v>234000</v>
      </c>
      <c r="F71" s="21">
        <f t="shared" si="8"/>
        <v>848250</v>
      </c>
      <c r="G71" s="21">
        <f t="shared" si="8"/>
        <v>1140750</v>
      </c>
      <c r="H71" s="21">
        <f t="shared" si="8"/>
        <v>1389375</v>
      </c>
      <c r="I71" s="21">
        <f t="shared" si="8"/>
        <v>1550250</v>
      </c>
      <c r="J71" s="21">
        <f t="shared" si="8"/>
        <v>1692697.5</v>
      </c>
      <c r="K71" s="21">
        <f t="shared" si="8"/>
        <v>1922602.5</v>
      </c>
      <c r="L71" s="21">
        <f t="shared" si="8"/>
        <v>1774743.75</v>
      </c>
      <c r="M71" s="21">
        <f t="shared" si="8"/>
        <v>2080552.5</v>
      </c>
      <c r="N71" s="21">
        <f t="shared" si="8"/>
        <v>2367056.25</v>
      </c>
      <c r="O71" s="21">
        <f t="shared" si="8"/>
        <v>2761638.75</v>
      </c>
      <c r="P71" s="21">
        <f t="shared" si="8"/>
        <v>3139402.5</v>
      </c>
      <c r="Q71" s="118">
        <f t="shared" si="8"/>
        <v>3477971.25</v>
      </c>
    </row>
    <row r="72" spans="2:18" s="18" customFormat="1" x14ac:dyDescent="0.3">
      <c r="B72" s="152" t="s">
        <v>139</v>
      </c>
      <c r="C72" s="20"/>
      <c r="D72" s="21">
        <f t="shared" ref="D72:Q72" si="9">D27*D$60*$C$11</f>
        <v>3363.75</v>
      </c>
      <c r="E72" s="21">
        <f t="shared" si="9"/>
        <v>0</v>
      </c>
      <c r="F72" s="21">
        <f t="shared" si="9"/>
        <v>13162.5</v>
      </c>
      <c r="G72" s="21">
        <f t="shared" si="9"/>
        <v>13162.5</v>
      </c>
      <c r="H72" s="21">
        <f t="shared" si="9"/>
        <v>11700</v>
      </c>
      <c r="I72" s="21">
        <f t="shared" si="9"/>
        <v>11700</v>
      </c>
      <c r="J72" s="21">
        <f t="shared" si="9"/>
        <v>12138.75</v>
      </c>
      <c r="K72" s="21">
        <f t="shared" si="9"/>
        <v>12285</v>
      </c>
      <c r="L72" s="21">
        <f t="shared" si="9"/>
        <v>21498.75</v>
      </c>
      <c r="M72" s="21">
        <f t="shared" si="9"/>
        <v>6142.5</v>
      </c>
      <c r="N72" s="21">
        <f t="shared" si="9"/>
        <v>0</v>
      </c>
      <c r="O72" s="21">
        <f t="shared" si="9"/>
        <v>0</v>
      </c>
      <c r="P72" s="21">
        <f t="shared" si="9"/>
        <v>0</v>
      </c>
      <c r="Q72" s="118">
        <f t="shared" si="9"/>
        <v>0</v>
      </c>
    </row>
    <row r="73" spans="2:18" s="18" customFormat="1" x14ac:dyDescent="0.3">
      <c r="B73" s="152" t="s">
        <v>140</v>
      </c>
      <c r="C73" s="20"/>
      <c r="D73" s="21">
        <f t="shared" ref="D73:Q73" si="10">D28*D$60*$C$11</f>
        <v>0</v>
      </c>
      <c r="E73" s="21">
        <f t="shared" si="10"/>
        <v>0</v>
      </c>
      <c r="F73" s="21">
        <f t="shared" si="10"/>
        <v>0</v>
      </c>
      <c r="G73" s="21">
        <f t="shared" si="10"/>
        <v>4387.5</v>
      </c>
      <c r="H73" s="21">
        <f t="shared" si="10"/>
        <v>5850</v>
      </c>
      <c r="I73" s="21">
        <f t="shared" si="10"/>
        <v>5850</v>
      </c>
      <c r="J73" s="21">
        <f t="shared" si="10"/>
        <v>5411.25</v>
      </c>
      <c r="K73" s="21">
        <f t="shared" si="10"/>
        <v>5265</v>
      </c>
      <c r="L73" s="21">
        <f t="shared" si="10"/>
        <v>5265</v>
      </c>
      <c r="M73" s="21">
        <f t="shared" si="10"/>
        <v>39048.749999999993</v>
      </c>
      <c r="N73" s="21">
        <f t="shared" si="10"/>
        <v>35392.5</v>
      </c>
      <c r="O73" s="21">
        <f t="shared" si="10"/>
        <v>45337.5</v>
      </c>
      <c r="P73" s="21">
        <f t="shared" si="10"/>
        <v>22668.75</v>
      </c>
      <c r="Q73" s="118">
        <f t="shared" si="10"/>
        <v>11261.25</v>
      </c>
    </row>
    <row r="74" spans="2:18" s="18" customFormat="1" x14ac:dyDescent="0.3">
      <c r="B74" s="152" t="s">
        <v>141</v>
      </c>
      <c r="C74" s="20"/>
      <c r="D74" s="21">
        <f t="shared" ref="D74:Q74" si="11">D29*D$60*$C$11</f>
        <v>1813500</v>
      </c>
      <c r="E74" s="21">
        <f t="shared" si="11"/>
        <v>1901250</v>
      </c>
      <c r="F74" s="21">
        <f t="shared" si="11"/>
        <v>1886625</v>
      </c>
      <c r="G74" s="21">
        <f t="shared" si="11"/>
        <v>1608750</v>
      </c>
      <c r="H74" s="21">
        <f t="shared" si="11"/>
        <v>1521000</v>
      </c>
      <c r="I74" s="21">
        <f t="shared" si="11"/>
        <v>2223000</v>
      </c>
      <c r="J74" s="21">
        <f t="shared" si="11"/>
        <v>2588624.9999999995</v>
      </c>
      <c r="K74" s="21">
        <f t="shared" si="11"/>
        <v>4208051.25</v>
      </c>
      <c r="L74" s="21">
        <f t="shared" si="11"/>
        <v>4565193.75</v>
      </c>
      <c r="M74" s="21">
        <f t="shared" si="11"/>
        <v>4191086.25</v>
      </c>
      <c r="N74" s="21">
        <f t="shared" si="11"/>
        <v>4084177.5</v>
      </c>
      <c r="O74" s="21">
        <f t="shared" si="11"/>
        <v>3936026.25</v>
      </c>
      <c r="P74" s="21">
        <f t="shared" si="11"/>
        <v>3886740</v>
      </c>
      <c r="Q74" s="118">
        <f t="shared" si="11"/>
        <v>971685</v>
      </c>
      <c r="R74" s="21"/>
    </row>
    <row r="75" spans="2:18" s="18" customFormat="1" x14ac:dyDescent="0.3">
      <c r="B75" s="152" t="s">
        <v>142</v>
      </c>
      <c r="C75" s="20"/>
      <c r="D75" s="21">
        <f t="shared" ref="D75:Q75" si="12">D30*D$60*$C$11</f>
        <v>0</v>
      </c>
      <c r="E75" s="21">
        <f t="shared" si="12"/>
        <v>87750</v>
      </c>
      <c r="F75" s="21">
        <f t="shared" si="12"/>
        <v>248625</v>
      </c>
      <c r="G75" s="21">
        <f t="shared" si="12"/>
        <v>336375</v>
      </c>
      <c r="H75" s="21">
        <f t="shared" si="12"/>
        <v>351000</v>
      </c>
      <c r="I75" s="21">
        <f t="shared" si="12"/>
        <v>394875</v>
      </c>
      <c r="J75" s="21">
        <f t="shared" si="12"/>
        <v>544635</v>
      </c>
      <c r="K75" s="21">
        <f t="shared" si="12"/>
        <v>511143.75</v>
      </c>
      <c r="L75" s="21">
        <f t="shared" si="12"/>
        <v>345881.25</v>
      </c>
      <c r="M75" s="21">
        <f t="shared" si="12"/>
        <v>419298.75</v>
      </c>
      <c r="N75" s="21">
        <f t="shared" si="12"/>
        <v>460541.25</v>
      </c>
      <c r="O75" s="21">
        <f t="shared" si="12"/>
        <v>431145</v>
      </c>
      <c r="P75" s="21">
        <f t="shared" si="12"/>
        <v>473850</v>
      </c>
      <c r="Q75" s="118">
        <f t="shared" si="12"/>
        <v>470340</v>
      </c>
    </row>
    <row r="76" spans="2:18" s="18" customFormat="1" x14ac:dyDescent="0.3">
      <c r="B76" s="152" t="s">
        <v>143</v>
      </c>
      <c r="C76" s="20"/>
      <c r="D76" s="21">
        <f t="shared" ref="D76:Q76" si="13">D31*D$60*$C$11</f>
        <v>979875</v>
      </c>
      <c r="E76" s="21">
        <f t="shared" si="13"/>
        <v>1053000</v>
      </c>
      <c r="F76" s="21">
        <f t="shared" si="13"/>
        <v>1009125</v>
      </c>
      <c r="G76" s="21">
        <f t="shared" si="13"/>
        <v>1082250</v>
      </c>
      <c r="H76" s="21">
        <f t="shared" si="13"/>
        <v>1199249.9999999998</v>
      </c>
      <c r="I76" s="21">
        <f t="shared" si="13"/>
        <v>1272374.9999999998</v>
      </c>
      <c r="J76" s="21">
        <f t="shared" si="13"/>
        <v>1869660</v>
      </c>
      <c r="K76" s="21">
        <f t="shared" si="13"/>
        <v>2029657.5</v>
      </c>
      <c r="L76" s="21">
        <f t="shared" si="13"/>
        <v>1960335</v>
      </c>
      <c r="M76" s="21">
        <f t="shared" si="13"/>
        <v>1977446.25</v>
      </c>
      <c r="N76" s="21">
        <f t="shared" si="13"/>
        <v>1986075</v>
      </c>
      <c r="O76" s="21">
        <f t="shared" si="13"/>
        <v>1958580</v>
      </c>
      <c r="P76" s="21">
        <f t="shared" si="13"/>
        <v>1949366.25</v>
      </c>
      <c r="Q76" s="118">
        <f t="shared" si="13"/>
        <v>1949658.75</v>
      </c>
    </row>
    <row r="77" spans="2:18" s="18" customFormat="1" x14ac:dyDescent="0.3">
      <c r="B77" s="152" t="s">
        <v>144</v>
      </c>
      <c r="C77" s="20"/>
      <c r="D77" s="21">
        <f t="shared" ref="D77:Q77" si="14">D32*D$60*$C$11</f>
        <v>438750</v>
      </c>
      <c r="E77" s="21">
        <f t="shared" si="14"/>
        <v>453375</v>
      </c>
      <c r="F77" s="21">
        <f t="shared" si="14"/>
        <v>8624362.5</v>
      </c>
      <c r="G77" s="21">
        <f t="shared" si="14"/>
        <v>12927037.5</v>
      </c>
      <c r="H77" s="21">
        <f t="shared" si="14"/>
        <v>13937625</v>
      </c>
      <c r="I77" s="21">
        <f t="shared" si="14"/>
        <v>17520750</v>
      </c>
      <c r="J77" s="21">
        <f t="shared" si="14"/>
        <v>19448617.499999996</v>
      </c>
      <c r="K77" s="21">
        <f t="shared" si="14"/>
        <v>20179136.249999996</v>
      </c>
      <c r="L77" s="21">
        <f t="shared" si="14"/>
        <v>21168810</v>
      </c>
      <c r="M77" s="21">
        <f t="shared" si="14"/>
        <v>22095596.25</v>
      </c>
      <c r="N77" s="21">
        <f t="shared" si="14"/>
        <v>23250825</v>
      </c>
      <c r="O77" s="21">
        <f t="shared" si="14"/>
        <v>24646635</v>
      </c>
      <c r="P77" s="21">
        <f t="shared" si="14"/>
        <v>26889817.5</v>
      </c>
      <c r="Q77" s="118">
        <f t="shared" si="14"/>
        <v>29342868.75</v>
      </c>
    </row>
    <row r="78" spans="2:18" s="18" customFormat="1" x14ac:dyDescent="0.3">
      <c r="B78" s="152" t="s">
        <v>145</v>
      </c>
      <c r="C78" s="20"/>
      <c r="D78" s="21">
        <f t="shared" ref="D78:Q78" si="15">D33*D$60*$C$11</f>
        <v>175500</v>
      </c>
      <c r="E78" s="21">
        <f t="shared" si="15"/>
        <v>175500</v>
      </c>
      <c r="F78" s="21">
        <f t="shared" si="15"/>
        <v>219375</v>
      </c>
      <c r="G78" s="21">
        <f t="shared" si="15"/>
        <v>234000</v>
      </c>
      <c r="H78" s="21">
        <f t="shared" si="15"/>
        <v>234000</v>
      </c>
      <c r="I78" s="21">
        <f t="shared" si="15"/>
        <v>190125</v>
      </c>
      <c r="J78" s="21">
        <f t="shared" si="15"/>
        <v>218058.75</v>
      </c>
      <c r="K78" s="21">
        <f t="shared" si="15"/>
        <v>233561.25</v>
      </c>
      <c r="L78" s="21">
        <f t="shared" si="15"/>
        <v>233561.25</v>
      </c>
      <c r="M78" s="21">
        <f t="shared" si="15"/>
        <v>233853.75</v>
      </c>
      <c r="N78" s="21">
        <f t="shared" si="15"/>
        <v>234438.75</v>
      </c>
      <c r="O78" s="21">
        <f t="shared" si="15"/>
        <v>251696.25</v>
      </c>
      <c r="P78" s="21">
        <f t="shared" si="15"/>
        <v>261348.75</v>
      </c>
      <c r="Q78" s="118">
        <f t="shared" si="15"/>
        <v>267491.25</v>
      </c>
    </row>
    <row r="79" spans="2:18" s="18" customFormat="1" x14ac:dyDescent="0.3">
      <c r="B79" s="152" t="s">
        <v>146</v>
      </c>
      <c r="C79" s="20"/>
      <c r="D79" s="21">
        <f t="shared" ref="D79:Q79" si="16">D34*D$60*$C$11</f>
        <v>1184625</v>
      </c>
      <c r="E79" s="21">
        <f t="shared" si="16"/>
        <v>1579500</v>
      </c>
      <c r="F79" s="21">
        <f t="shared" si="16"/>
        <v>1623375</v>
      </c>
      <c r="G79" s="21">
        <f t="shared" si="16"/>
        <v>1638000</v>
      </c>
      <c r="H79" s="21">
        <f t="shared" si="16"/>
        <v>1725750</v>
      </c>
      <c r="I79" s="21">
        <f t="shared" si="16"/>
        <v>1798875</v>
      </c>
      <c r="J79" s="21">
        <f t="shared" si="16"/>
        <v>1877118.75</v>
      </c>
      <c r="K79" s="21">
        <f t="shared" si="16"/>
        <v>1969402.5</v>
      </c>
      <c r="L79" s="21">
        <f t="shared" si="16"/>
        <v>1947465</v>
      </c>
      <c r="M79" s="21">
        <f t="shared" si="16"/>
        <v>2455683.7499999995</v>
      </c>
      <c r="N79" s="21">
        <f t="shared" si="16"/>
        <v>3951675</v>
      </c>
      <c r="O79" s="21">
        <f t="shared" si="16"/>
        <v>4831807.4999999991</v>
      </c>
      <c r="P79" s="21">
        <f t="shared" si="16"/>
        <v>5081456.2499999991</v>
      </c>
      <c r="Q79" s="118">
        <f t="shared" si="16"/>
        <v>5298345</v>
      </c>
    </row>
    <row r="80" spans="2:18" s="18" customFormat="1" x14ac:dyDescent="0.3">
      <c r="B80" s="152" t="s">
        <v>147</v>
      </c>
      <c r="C80" s="20"/>
      <c r="D80" s="21">
        <f t="shared" ref="D80:Q80" si="17">D35*D$60*$C$11</f>
        <v>2515499.9999999995</v>
      </c>
      <c r="E80" s="21">
        <f t="shared" si="17"/>
        <v>2559374.9999999995</v>
      </c>
      <c r="F80" s="21">
        <f t="shared" si="17"/>
        <v>2705625</v>
      </c>
      <c r="G80" s="21">
        <f t="shared" si="17"/>
        <v>2749500</v>
      </c>
      <c r="H80" s="21">
        <f t="shared" si="17"/>
        <v>2749500</v>
      </c>
      <c r="I80" s="21">
        <f t="shared" si="17"/>
        <v>2617874.9999999995</v>
      </c>
      <c r="J80" s="21">
        <f t="shared" si="17"/>
        <v>2659117.5</v>
      </c>
      <c r="K80" s="21">
        <f t="shared" si="17"/>
        <v>2625187.5</v>
      </c>
      <c r="L80" s="21">
        <f t="shared" si="17"/>
        <v>2645223.75</v>
      </c>
      <c r="M80" s="21">
        <f t="shared" si="17"/>
        <v>2763686.25</v>
      </c>
      <c r="N80" s="21">
        <f t="shared" si="17"/>
        <v>2924561.25</v>
      </c>
      <c r="O80" s="21">
        <f t="shared" si="17"/>
        <v>3142912.5</v>
      </c>
      <c r="P80" s="21">
        <f t="shared" si="17"/>
        <v>3325432.5</v>
      </c>
      <c r="Q80" s="118">
        <f t="shared" si="17"/>
        <v>3579030</v>
      </c>
    </row>
    <row r="81" spans="2:17" s="18" customFormat="1" x14ac:dyDescent="0.3">
      <c r="B81" s="152" t="s">
        <v>148</v>
      </c>
      <c r="C81" s="20"/>
      <c r="D81" s="21">
        <f t="shared" ref="D81:Q81" si="18">D36*D$60*$C$11</f>
        <v>5815192.5</v>
      </c>
      <c r="E81" s="21">
        <f t="shared" si="18"/>
        <v>6152737.5</v>
      </c>
      <c r="F81" s="21">
        <f t="shared" si="18"/>
        <v>6391125</v>
      </c>
      <c r="G81" s="21">
        <f t="shared" si="18"/>
        <v>6633315</v>
      </c>
      <c r="H81" s="21">
        <f t="shared" si="18"/>
        <v>6906948.75</v>
      </c>
      <c r="I81" s="21">
        <f t="shared" si="18"/>
        <v>7177950</v>
      </c>
      <c r="J81" s="21">
        <f t="shared" si="18"/>
        <v>7935378.75</v>
      </c>
      <c r="K81" s="21">
        <f t="shared" si="18"/>
        <v>9327240</v>
      </c>
      <c r="L81" s="21">
        <f t="shared" si="18"/>
        <v>9881673.7499999981</v>
      </c>
      <c r="M81" s="21">
        <f t="shared" si="18"/>
        <v>10445906.249999998</v>
      </c>
      <c r="N81" s="21">
        <f t="shared" si="18"/>
        <v>11279677.5</v>
      </c>
      <c r="O81" s="21">
        <f t="shared" si="18"/>
        <v>12047782.5</v>
      </c>
      <c r="P81" s="21">
        <f t="shared" si="18"/>
        <v>13061441.25</v>
      </c>
      <c r="Q81" s="118">
        <f t="shared" si="18"/>
        <v>14461346.25</v>
      </c>
    </row>
    <row r="82" spans="2:17" s="18" customFormat="1" x14ac:dyDescent="0.3">
      <c r="B82" s="152" t="s">
        <v>149</v>
      </c>
      <c r="C82" s="20"/>
      <c r="D82" s="21">
        <f t="shared" ref="D82:Q82" si="19">D37*D$60*$C$11</f>
        <v>3724695</v>
      </c>
      <c r="E82" s="21">
        <f t="shared" si="19"/>
        <v>4152476.25</v>
      </c>
      <c r="F82" s="21">
        <f t="shared" si="19"/>
        <v>6727500</v>
      </c>
      <c r="G82" s="21">
        <f t="shared" si="19"/>
        <v>7323468.75</v>
      </c>
      <c r="H82" s="21">
        <f t="shared" si="19"/>
        <v>6982998.75</v>
      </c>
      <c r="I82" s="21">
        <f t="shared" si="19"/>
        <v>7179120</v>
      </c>
      <c r="J82" s="21">
        <f t="shared" si="19"/>
        <v>20490941.249999996</v>
      </c>
      <c r="K82" s="21">
        <f t="shared" si="19"/>
        <v>23817397.5</v>
      </c>
      <c r="L82" s="21">
        <f t="shared" si="19"/>
        <v>24119111.25</v>
      </c>
      <c r="M82" s="21">
        <f t="shared" si="19"/>
        <v>25645668.75</v>
      </c>
      <c r="N82" s="21">
        <f t="shared" si="19"/>
        <v>26967768.75</v>
      </c>
      <c r="O82" s="21">
        <f t="shared" si="19"/>
        <v>27386190</v>
      </c>
      <c r="P82" s="21">
        <f t="shared" si="19"/>
        <v>27428895</v>
      </c>
      <c r="Q82" s="118">
        <f t="shared" si="19"/>
        <v>26926233.75</v>
      </c>
    </row>
    <row r="83" spans="2:17" s="18" customFormat="1" x14ac:dyDescent="0.3">
      <c r="B83" s="152" t="s">
        <v>150</v>
      </c>
      <c r="C83" s="20"/>
      <c r="D83" s="21">
        <f t="shared" ref="D83:Q83" si="20">D38*D$60*$C$11</f>
        <v>3510</v>
      </c>
      <c r="E83" s="21">
        <f t="shared" si="20"/>
        <v>0</v>
      </c>
      <c r="F83" s="21">
        <f t="shared" si="20"/>
        <v>13162.5</v>
      </c>
      <c r="G83" s="21">
        <f t="shared" si="20"/>
        <v>19304.999999999996</v>
      </c>
      <c r="H83" s="21">
        <f t="shared" si="20"/>
        <v>22961.25</v>
      </c>
      <c r="I83" s="21">
        <f t="shared" si="20"/>
        <v>23985</v>
      </c>
      <c r="J83" s="21">
        <f t="shared" si="20"/>
        <v>24423.75</v>
      </c>
      <c r="K83" s="21">
        <f t="shared" si="20"/>
        <v>22815</v>
      </c>
      <c r="L83" s="21">
        <f t="shared" si="20"/>
        <v>24862.5</v>
      </c>
      <c r="M83" s="21">
        <f t="shared" si="20"/>
        <v>25301.25</v>
      </c>
      <c r="N83" s="21">
        <f t="shared" si="20"/>
        <v>32613.75</v>
      </c>
      <c r="O83" s="21">
        <f t="shared" si="20"/>
        <v>27202.5</v>
      </c>
      <c r="P83" s="21">
        <f t="shared" si="20"/>
        <v>24131.25</v>
      </c>
      <c r="Q83" s="118">
        <f t="shared" si="20"/>
        <v>24423.75</v>
      </c>
    </row>
    <row r="84" spans="2:17" s="18" customFormat="1" x14ac:dyDescent="0.3">
      <c r="B84" s="152" t="s">
        <v>151</v>
      </c>
      <c r="C84" s="20"/>
      <c r="D84" s="21">
        <f t="shared" ref="D84:Q84" si="21">D39*D$60*$C$11</f>
        <v>1067625</v>
      </c>
      <c r="E84" s="21">
        <f t="shared" si="21"/>
        <v>1155375</v>
      </c>
      <c r="F84" s="21">
        <f t="shared" si="21"/>
        <v>1872000</v>
      </c>
      <c r="G84" s="21">
        <f t="shared" si="21"/>
        <v>2018250</v>
      </c>
      <c r="H84" s="21">
        <f t="shared" si="21"/>
        <v>2076750</v>
      </c>
      <c r="I84" s="21">
        <f t="shared" si="21"/>
        <v>2193750</v>
      </c>
      <c r="J84" s="21">
        <f t="shared" si="21"/>
        <v>2283986.25</v>
      </c>
      <c r="K84" s="21">
        <f t="shared" si="21"/>
        <v>2457877.4999999995</v>
      </c>
      <c r="L84" s="21">
        <f t="shared" si="21"/>
        <v>2718787.5</v>
      </c>
      <c r="M84" s="21">
        <f t="shared" si="21"/>
        <v>3280972.5</v>
      </c>
      <c r="N84" s="21">
        <f t="shared" si="21"/>
        <v>3925057.5</v>
      </c>
      <c r="O84" s="21">
        <f t="shared" si="21"/>
        <v>4471593.75</v>
      </c>
      <c r="P84" s="21">
        <f t="shared" si="21"/>
        <v>5065514.9999999991</v>
      </c>
      <c r="Q84" s="118">
        <f t="shared" si="21"/>
        <v>5577243.75</v>
      </c>
    </row>
    <row r="85" spans="2:17" s="18" customFormat="1" x14ac:dyDescent="0.3">
      <c r="B85" s="152" t="s">
        <v>152</v>
      </c>
      <c r="C85" s="20"/>
      <c r="D85" s="21">
        <f t="shared" ref="D85:Q85" si="22">D40*D$60*$C$11</f>
        <v>13718250</v>
      </c>
      <c r="E85" s="21">
        <f t="shared" si="22"/>
        <v>14113125</v>
      </c>
      <c r="F85" s="21">
        <f t="shared" si="22"/>
        <v>26588250</v>
      </c>
      <c r="G85" s="21">
        <f t="shared" si="22"/>
        <v>31195125</v>
      </c>
      <c r="H85" s="21">
        <f t="shared" si="22"/>
        <v>31750875</v>
      </c>
      <c r="I85" s="21">
        <f t="shared" si="22"/>
        <v>32672250</v>
      </c>
      <c r="J85" s="21">
        <f t="shared" si="22"/>
        <v>33885832.5</v>
      </c>
      <c r="K85" s="21">
        <f t="shared" si="22"/>
        <v>34466737.5</v>
      </c>
      <c r="L85" s="21">
        <f t="shared" si="22"/>
        <v>35166836.25</v>
      </c>
      <c r="M85" s="21">
        <f t="shared" si="22"/>
        <v>36511166.25</v>
      </c>
      <c r="N85" s="21">
        <f t="shared" si="22"/>
        <v>38842829.999999993</v>
      </c>
      <c r="O85" s="21">
        <f t="shared" si="22"/>
        <v>46948151.25</v>
      </c>
      <c r="P85" s="21">
        <f t="shared" si="22"/>
        <v>52939575</v>
      </c>
      <c r="Q85" s="118">
        <f t="shared" si="22"/>
        <v>58305926.25</v>
      </c>
    </row>
    <row r="86" spans="2:17" s="18" customFormat="1" x14ac:dyDescent="0.3">
      <c r="B86" s="152" t="s">
        <v>153</v>
      </c>
      <c r="C86" s="20"/>
      <c r="D86" s="21">
        <f t="shared" ref="D86:Q86" si="23">D41*D$60*$C$11</f>
        <v>1345500</v>
      </c>
      <c r="E86" s="21">
        <f t="shared" si="23"/>
        <v>1345500</v>
      </c>
      <c r="F86" s="21">
        <f t="shared" si="23"/>
        <v>1371825</v>
      </c>
      <c r="G86" s="21">
        <f t="shared" si="23"/>
        <v>1358662.5</v>
      </c>
      <c r="H86" s="21">
        <f t="shared" si="23"/>
        <v>1390837.5</v>
      </c>
      <c r="I86" s="21">
        <f t="shared" si="23"/>
        <v>1404000</v>
      </c>
      <c r="J86" s="21">
        <f t="shared" si="23"/>
        <v>1422866.25</v>
      </c>
      <c r="K86" s="21">
        <f t="shared" si="23"/>
        <v>1455041.25</v>
      </c>
      <c r="L86" s="21">
        <f t="shared" si="23"/>
        <v>1463231.25</v>
      </c>
      <c r="M86" s="21">
        <f t="shared" si="23"/>
        <v>1531091.25</v>
      </c>
      <c r="N86" s="21">
        <f t="shared" si="23"/>
        <v>1541036.25</v>
      </c>
      <c r="O86" s="21">
        <f t="shared" si="23"/>
        <v>1589445</v>
      </c>
      <c r="P86" s="21">
        <f t="shared" si="23"/>
        <v>1617086.25</v>
      </c>
      <c r="Q86" s="118">
        <f t="shared" si="23"/>
        <v>1635806.25</v>
      </c>
    </row>
    <row r="87" spans="2:17" s="18" customFormat="1" x14ac:dyDescent="0.3">
      <c r="B87" s="152" t="s">
        <v>154</v>
      </c>
      <c r="C87" s="20"/>
      <c r="D87" s="21">
        <f t="shared" ref="D87:Q87" si="24">D42*D$60*$C$11</f>
        <v>2149875</v>
      </c>
      <c r="E87" s="21">
        <f t="shared" si="24"/>
        <v>2120625</v>
      </c>
      <c r="F87" s="21">
        <f t="shared" si="24"/>
        <v>2149875</v>
      </c>
      <c r="G87" s="21">
        <f t="shared" si="24"/>
        <v>2164500</v>
      </c>
      <c r="H87" s="21">
        <f t="shared" si="24"/>
        <v>2164500</v>
      </c>
      <c r="I87" s="21">
        <f t="shared" si="24"/>
        <v>2208375</v>
      </c>
      <c r="J87" s="21">
        <f t="shared" si="24"/>
        <v>2233530</v>
      </c>
      <c r="K87" s="21">
        <f t="shared" si="24"/>
        <v>2249325</v>
      </c>
      <c r="L87" s="21">
        <f t="shared" si="24"/>
        <v>2333272.5</v>
      </c>
      <c r="M87" s="21">
        <f t="shared" si="24"/>
        <v>2402887.4999999995</v>
      </c>
      <c r="N87" s="21">
        <f t="shared" si="24"/>
        <v>2408883.7499999995</v>
      </c>
      <c r="O87" s="21">
        <f t="shared" si="24"/>
        <v>6787901.25</v>
      </c>
      <c r="P87" s="21">
        <f t="shared" si="24"/>
        <v>3952698.75</v>
      </c>
      <c r="Q87" s="118">
        <f t="shared" si="24"/>
        <v>2615534.9999999995</v>
      </c>
    </row>
    <row r="88" spans="2:17" s="18" customFormat="1" x14ac:dyDescent="0.3">
      <c r="B88" s="152" t="s">
        <v>155</v>
      </c>
      <c r="C88" s="20"/>
      <c r="D88" s="21">
        <f t="shared" ref="D88:Q88" si="25">D43*D$60*$C$11</f>
        <v>526500</v>
      </c>
      <c r="E88" s="21">
        <f t="shared" si="25"/>
        <v>570375</v>
      </c>
      <c r="F88" s="21">
        <f t="shared" si="25"/>
        <v>628874.99999999988</v>
      </c>
      <c r="G88" s="21">
        <f t="shared" si="25"/>
        <v>731250</v>
      </c>
      <c r="H88" s="21">
        <f t="shared" si="25"/>
        <v>628874.99999999988</v>
      </c>
      <c r="I88" s="21">
        <f t="shared" si="25"/>
        <v>585000</v>
      </c>
      <c r="J88" s="21">
        <f t="shared" si="25"/>
        <v>723645</v>
      </c>
      <c r="K88" s="21">
        <f t="shared" si="25"/>
        <v>722475</v>
      </c>
      <c r="L88" s="21">
        <f t="shared" si="25"/>
        <v>711506.25</v>
      </c>
      <c r="M88" s="21">
        <f t="shared" si="25"/>
        <v>729348.75</v>
      </c>
      <c r="N88" s="21">
        <f t="shared" si="25"/>
        <v>778196.25</v>
      </c>
      <c r="O88" s="21">
        <f t="shared" si="25"/>
        <v>847080</v>
      </c>
      <c r="P88" s="21">
        <f t="shared" si="25"/>
        <v>904263.75</v>
      </c>
      <c r="Q88" s="118">
        <f t="shared" si="25"/>
        <v>936146.25</v>
      </c>
    </row>
    <row r="89" spans="2:17" s="18" customFormat="1" x14ac:dyDescent="0.3">
      <c r="B89" s="152" t="s">
        <v>156</v>
      </c>
      <c r="C89" s="20"/>
      <c r="D89" s="21">
        <f t="shared" ref="D89:Q89" si="26">D44*D$60*$C$11</f>
        <v>3656250</v>
      </c>
      <c r="E89" s="21">
        <f t="shared" si="26"/>
        <v>3685500</v>
      </c>
      <c r="F89" s="21">
        <f t="shared" si="26"/>
        <v>1886625</v>
      </c>
      <c r="G89" s="21">
        <f t="shared" si="26"/>
        <v>3085875</v>
      </c>
      <c r="H89" s="21">
        <f t="shared" si="26"/>
        <v>3817125</v>
      </c>
      <c r="I89" s="21">
        <f t="shared" si="26"/>
        <v>3817125</v>
      </c>
      <c r="J89" s="21">
        <f t="shared" si="26"/>
        <v>4368487.5</v>
      </c>
      <c r="K89" s="21">
        <f t="shared" si="26"/>
        <v>4238617.5</v>
      </c>
      <c r="L89" s="21">
        <f t="shared" si="26"/>
        <v>3993795</v>
      </c>
      <c r="M89" s="21">
        <f t="shared" si="26"/>
        <v>3925642.5</v>
      </c>
      <c r="N89" s="21">
        <f t="shared" si="26"/>
        <v>2556011.2499999995</v>
      </c>
      <c r="O89" s="21">
        <f t="shared" si="26"/>
        <v>1901835</v>
      </c>
      <c r="P89" s="21">
        <f t="shared" si="26"/>
        <v>1880336.25</v>
      </c>
      <c r="Q89" s="118">
        <f t="shared" si="26"/>
        <v>1890135</v>
      </c>
    </row>
    <row r="90" spans="2:17" s="18" customFormat="1" x14ac:dyDescent="0.3">
      <c r="B90" s="152" t="s">
        <v>157</v>
      </c>
      <c r="C90" s="20"/>
      <c r="D90" s="21">
        <f t="shared" ref="D90:Q90" si="27">D45*D$60*$C$11</f>
        <v>3027375</v>
      </c>
      <c r="E90" s="21">
        <f t="shared" si="27"/>
        <v>3173625</v>
      </c>
      <c r="F90" s="21">
        <f t="shared" si="27"/>
        <v>5630625</v>
      </c>
      <c r="G90" s="21">
        <f t="shared" si="27"/>
        <v>6786000</v>
      </c>
      <c r="H90" s="21">
        <f t="shared" si="27"/>
        <v>7341750</v>
      </c>
      <c r="I90" s="21">
        <f t="shared" si="27"/>
        <v>7926750</v>
      </c>
      <c r="J90" s="21">
        <f t="shared" si="27"/>
        <v>8068173.75</v>
      </c>
      <c r="K90" s="21">
        <f t="shared" si="27"/>
        <v>8196435</v>
      </c>
      <c r="L90" s="21">
        <f t="shared" si="27"/>
        <v>8804396.25</v>
      </c>
      <c r="M90" s="21">
        <f t="shared" si="27"/>
        <v>9377842.5</v>
      </c>
      <c r="N90" s="21">
        <f t="shared" si="27"/>
        <v>9604968.7499999981</v>
      </c>
      <c r="O90" s="21">
        <f t="shared" si="27"/>
        <v>10154283.749999998</v>
      </c>
      <c r="P90" s="21">
        <f t="shared" si="27"/>
        <v>10629157.5</v>
      </c>
      <c r="Q90" s="118">
        <f t="shared" si="27"/>
        <v>11537370</v>
      </c>
    </row>
    <row r="91" spans="2:17" s="18" customFormat="1" x14ac:dyDescent="0.3">
      <c r="B91" s="152" t="s">
        <v>158</v>
      </c>
      <c r="C91" s="20"/>
      <c r="D91" s="21">
        <f t="shared" ref="D91:Q91" si="28">D46*D$60*$C$11</f>
        <v>351000</v>
      </c>
      <c r="E91" s="21">
        <f t="shared" si="28"/>
        <v>497250</v>
      </c>
      <c r="F91" s="21">
        <f t="shared" si="28"/>
        <v>482625</v>
      </c>
      <c r="G91" s="21">
        <f t="shared" si="28"/>
        <v>511875</v>
      </c>
      <c r="H91" s="21">
        <f t="shared" si="28"/>
        <v>614249.99999999988</v>
      </c>
      <c r="I91" s="21">
        <f t="shared" si="28"/>
        <v>731250</v>
      </c>
      <c r="J91" s="21">
        <f t="shared" si="28"/>
        <v>786386.25</v>
      </c>
      <c r="K91" s="21">
        <f t="shared" si="28"/>
        <v>813881.25</v>
      </c>
      <c r="L91" s="21">
        <f t="shared" si="28"/>
        <v>832893.75</v>
      </c>
      <c r="M91" s="21">
        <f t="shared" si="28"/>
        <v>836257.5</v>
      </c>
      <c r="N91" s="21">
        <f t="shared" si="28"/>
        <v>850005</v>
      </c>
      <c r="O91" s="21">
        <f t="shared" si="28"/>
        <v>854685</v>
      </c>
      <c r="P91" s="21">
        <f t="shared" si="28"/>
        <v>854685</v>
      </c>
      <c r="Q91" s="118">
        <f t="shared" si="28"/>
        <v>855562.5</v>
      </c>
    </row>
    <row r="92" spans="2:17" s="18" customFormat="1" x14ac:dyDescent="0.3">
      <c r="B92" s="152" t="s">
        <v>159</v>
      </c>
      <c r="C92" s="20"/>
      <c r="D92" s="21">
        <f t="shared" ref="D92:Q92" si="29">D47*D$60*$C$11</f>
        <v>234000</v>
      </c>
      <c r="E92" s="21">
        <f t="shared" si="29"/>
        <v>3129750</v>
      </c>
      <c r="F92" s="21">
        <f t="shared" si="29"/>
        <v>5806125</v>
      </c>
      <c r="G92" s="21">
        <f t="shared" si="29"/>
        <v>6332625</v>
      </c>
      <c r="H92" s="21">
        <f t="shared" si="29"/>
        <v>8029125</v>
      </c>
      <c r="I92" s="21">
        <f t="shared" si="29"/>
        <v>9827999.9999999981</v>
      </c>
      <c r="J92" s="21">
        <f t="shared" si="29"/>
        <v>10490658.75</v>
      </c>
      <c r="K92" s="21">
        <f t="shared" si="29"/>
        <v>11951403.75</v>
      </c>
      <c r="L92" s="21">
        <f t="shared" si="29"/>
        <v>13414488.75</v>
      </c>
      <c r="M92" s="21">
        <f t="shared" si="29"/>
        <v>13829985</v>
      </c>
      <c r="N92" s="21">
        <f t="shared" si="29"/>
        <v>14429025</v>
      </c>
      <c r="O92" s="21">
        <f t="shared" si="29"/>
        <v>14564013.75</v>
      </c>
      <c r="P92" s="21">
        <f t="shared" si="29"/>
        <v>15762093.75</v>
      </c>
      <c r="Q92" s="118">
        <f t="shared" si="29"/>
        <v>14191076.25</v>
      </c>
    </row>
    <row r="93" spans="2:17" s="18" customFormat="1" x14ac:dyDescent="0.3">
      <c r="B93" s="152" t="s">
        <v>160</v>
      </c>
      <c r="C93" s="20"/>
      <c r="D93" s="21">
        <f t="shared" ref="D93:Q93" si="30">D48*D$60*$C$11</f>
        <v>3919500</v>
      </c>
      <c r="E93" s="21">
        <f t="shared" si="30"/>
        <v>4021875</v>
      </c>
      <c r="F93" s="21">
        <f t="shared" si="30"/>
        <v>4519125</v>
      </c>
      <c r="G93" s="21">
        <f t="shared" si="30"/>
        <v>4855499.9999999991</v>
      </c>
      <c r="H93" s="21">
        <f t="shared" si="30"/>
        <v>5265000</v>
      </c>
      <c r="I93" s="21">
        <f t="shared" si="30"/>
        <v>6040125</v>
      </c>
      <c r="J93" s="21">
        <f t="shared" si="30"/>
        <v>6927277.5</v>
      </c>
      <c r="K93" s="21">
        <f t="shared" si="30"/>
        <v>8444182.5</v>
      </c>
      <c r="L93" s="21">
        <f t="shared" si="30"/>
        <v>9892203.7499999981</v>
      </c>
      <c r="M93" s="21">
        <f t="shared" si="30"/>
        <v>10481152.499999998</v>
      </c>
      <c r="N93" s="21">
        <f t="shared" si="30"/>
        <v>10535557.5</v>
      </c>
      <c r="O93" s="21">
        <f t="shared" si="30"/>
        <v>10533363.75</v>
      </c>
      <c r="P93" s="21">
        <f t="shared" si="30"/>
        <v>10903961.25</v>
      </c>
      <c r="Q93" s="118">
        <f t="shared" si="30"/>
        <v>11165748.75</v>
      </c>
    </row>
    <row r="94" spans="2:17" s="18" customFormat="1" x14ac:dyDescent="0.3">
      <c r="B94" s="152" t="s">
        <v>161</v>
      </c>
      <c r="C94" s="20"/>
      <c r="D94" s="21">
        <f t="shared" ref="D94:Q94" si="31">D49*D$60*$C$11</f>
        <v>2983500</v>
      </c>
      <c r="E94" s="21">
        <f t="shared" si="31"/>
        <v>994500</v>
      </c>
      <c r="F94" s="21">
        <f t="shared" si="31"/>
        <v>87750</v>
      </c>
      <c r="G94" s="21">
        <f t="shared" si="31"/>
        <v>73125</v>
      </c>
      <c r="H94" s="21">
        <f t="shared" si="31"/>
        <v>146250</v>
      </c>
      <c r="I94" s="21">
        <f t="shared" si="31"/>
        <v>175500</v>
      </c>
      <c r="J94" s="21">
        <f t="shared" si="31"/>
        <v>175500</v>
      </c>
      <c r="K94" s="21">
        <f t="shared" si="31"/>
        <v>175500</v>
      </c>
      <c r="L94" s="21">
        <f t="shared" si="31"/>
        <v>175500</v>
      </c>
      <c r="M94" s="21">
        <f t="shared" si="31"/>
        <v>175500</v>
      </c>
      <c r="N94" s="21">
        <f t="shared" si="31"/>
        <v>300104.99999999994</v>
      </c>
      <c r="O94" s="21">
        <f t="shared" si="31"/>
        <v>278460</v>
      </c>
      <c r="P94" s="21">
        <f t="shared" si="31"/>
        <v>257400</v>
      </c>
      <c r="Q94" s="118">
        <f t="shared" si="31"/>
        <v>227565</v>
      </c>
    </row>
    <row r="95" spans="2:17" s="18" customFormat="1" x14ac:dyDescent="0.3">
      <c r="B95" s="152" t="s">
        <v>162</v>
      </c>
      <c r="C95" s="20"/>
      <c r="D95" s="21">
        <f t="shared" ref="D95:Q95" si="32">D50*D$60*$C$11</f>
        <v>6464250</v>
      </c>
      <c r="E95" s="21">
        <f t="shared" si="32"/>
        <v>11392875</v>
      </c>
      <c r="F95" s="21">
        <f t="shared" si="32"/>
        <v>22039875</v>
      </c>
      <c r="G95" s="21">
        <f t="shared" si="32"/>
        <v>26325000</v>
      </c>
      <c r="H95" s="21">
        <f t="shared" si="32"/>
        <v>28708875</v>
      </c>
      <c r="I95" s="21">
        <f t="shared" si="32"/>
        <v>27787500</v>
      </c>
      <c r="J95" s="21">
        <f t="shared" si="32"/>
        <v>27013545</v>
      </c>
      <c r="K95" s="21">
        <f t="shared" si="32"/>
        <v>27017932.5</v>
      </c>
      <c r="L95" s="21">
        <f t="shared" si="32"/>
        <v>27142098.75</v>
      </c>
      <c r="M95" s="21">
        <f t="shared" si="32"/>
        <v>28376887.5</v>
      </c>
      <c r="N95" s="21">
        <f t="shared" si="32"/>
        <v>31083097.5</v>
      </c>
      <c r="O95" s="21">
        <f t="shared" si="32"/>
        <v>33096228.75</v>
      </c>
      <c r="P95" s="21">
        <f t="shared" si="32"/>
        <v>34849766.25</v>
      </c>
      <c r="Q95" s="118">
        <f t="shared" si="32"/>
        <v>36631968.75</v>
      </c>
    </row>
    <row r="96" spans="2:17" s="18" customFormat="1" x14ac:dyDescent="0.3">
      <c r="B96" s="152" t="s">
        <v>182</v>
      </c>
      <c r="C96" s="20"/>
      <c r="D96" s="21">
        <f t="shared" ref="D96:Q96" si="33">D51*D$60*$C$11</f>
        <v>0</v>
      </c>
      <c r="E96" s="21">
        <f t="shared" si="33"/>
        <v>0</v>
      </c>
      <c r="F96" s="21">
        <f t="shared" si="33"/>
        <v>0</v>
      </c>
      <c r="G96" s="21">
        <f t="shared" si="33"/>
        <v>0</v>
      </c>
      <c r="H96" s="21">
        <f t="shared" si="33"/>
        <v>0</v>
      </c>
      <c r="I96" s="21">
        <f t="shared" si="33"/>
        <v>0</v>
      </c>
      <c r="J96" s="21">
        <f t="shared" si="33"/>
        <v>0</v>
      </c>
      <c r="K96" s="21">
        <f t="shared" si="33"/>
        <v>0</v>
      </c>
      <c r="L96" s="21">
        <f t="shared" si="33"/>
        <v>0</v>
      </c>
      <c r="M96" s="21">
        <f t="shared" si="33"/>
        <v>22159068.75</v>
      </c>
      <c r="N96" s="21">
        <f t="shared" si="33"/>
        <v>31168800</v>
      </c>
      <c r="O96" s="21">
        <f t="shared" si="33"/>
        <v>33859361.25</v>
      </c>
      <c r="P96" s="21">
        <f t="shared" si="33"/>
        <v>36944651.25</v>
      </c>
      <c r="Q96" s="118">
        <f t="shared" si="33"/>
        <v>42517946.25</v>
      </c>
    </row>
    <row r="97" spans="2:17" s="18" customFormat="1" x14ac:dyDescent="0.3">
      <c r="B97" s="152" t="s">
        <v>163</v>
      </c>
      <c r="C97" s="20"/>
      <c r="D97" s="21">
        <f t="shared" ref="D97:Q97" si="34">D52*D$60*$C$11</f>
        <v>658125</v>
      </c>
      <c r="E97" s="21">
        <f t="shared" si="34"/>
        <v>745875</v>
      </c>
      <c r="F97" s="21">
        <f t="shared" si="34"/>
        <v>804375</v>
      </c>
      <c r="G97" s="21">
        <f t="shared" si="34"/>
        <v>1038375</v>
      </c>
      <c r="H97" s="21">
        <f t="shared" si="34"/>
        <v>1199249.9999999998</v>
      </c>
      <c r="I97" s="21">
        <f t="shared" si="34"/>
        <v>1316250</v>
      </c>
      <c r="J97" s="21">
        <f t="shared" si="34"/>
        <v>1433250</v>
      </c>
      <c r="K97" s="21">
        <f t="shared" si="34"/>
        <v>1760411.25</v>
      </c>
      <c r="L97" s="21">
        <f t="shared" si="34"/>
        <v>1881652.5</v>
      </c>
      <c r="M97" s="21">
        <f t="shared" si="34"/>
        <v>1974960</v>
      </c>
      <c r="N97" s="21">
        <f t="shared" si="34"/>
        <v>2139637.5</v>
      </c>
      <c r="O97" s="21">
        <f t="shared" si="34"/>
        <v>2287642.5</v>
      </c>
      <c r="P97" s="21">
        <f t="shared" si="34"/>
        <v>2566248.7499999995</v>
      </c>
      <c r="Q97" s="118">
        <f t="shared" si="34"/>
        <v>2760030</v>
      </c>
    </row>
    <row r="98" spans="2:17" s="18" customFormat="1" x14ac:dyDescent="0.3">
      <c r="B98" s="152" t="s">
        <v>164</v>
      </c>
      <c r="C98" s="20"/>
      <c r="D98" s="21">
        <f t="shared" ref="D98:Q98" si="35">D53*D$60*$C$11</f>
        <v>11466000</v>
      </c>
      <c r="E98" s="21">
        <f t="shared" si="35"/>
        <v>11670750</v>
      </c>
      <c r="F98" s="21">
        <f t="shared" si="35"/>
        <v>33462000</v>
      </c>
      <c r="G98" s="21">
        <f t="shared" si="35"/>
        <v>43831125</v>
      </c>
      <c r="H98" s="21">
        <f t="shared" si="35"/>
        <v>46317375</v>
      </c>
      <c r="I98" s="21">
        <f t="shared" si="35"/>
        <v>48774375</v>
      </c>
      <c r="J98" s="21">
        <f t="shared" si="35"/>
        <v>54285075</v>
      </c>
      <c r="K98" s="21">
        <f t="shared" si="35"/>
        <v>63854943.75</v>
      </c>
      <c r="L98" s="21">
        <f t="shared" si="35"/>
        <v>70208775</v>
      </c>
      <c r="M98" s="21">
        <f t="shared" si="35"/>
        <v>79162492.499999985</v>
      </c>
      <c r="N98" s="21">
        <f t="shared" si="35"/>
        <v>82643388.749999985</v>
      </c>
      <c r="O98" s="21">
        <f t="shared" si="35"/>
        <v>79797071.249999985</v>
      </c>
      <c r="P98" s="21">
        <f t="shared" si="35"/>
        <v>70192248.75</v>
      </c>
      <c r="Q98" s="118">
        <f t="shared" si="35"/>
        <v>70673703.75</v>
      </c>
    </row>
    <row r="99" spans="2:17" s="18" customFormat="1" x14ac:dyDescent="0.3">
      <c r="B99" s="152" t="s">
        <v>165</v>
      </c>
      <c r="C99" s="20"/>
      <c r="D99" s="21">
        <f t="shared" ref="D99:Q99" si="36">D54*D$60*$C$11</f>
        <v>351000</v>
      </c>
      <c r="E99" s="21">
        <f t="shared" si="36"/>
        <v>394875</v>
      </c>
      <c r="F99" s="21">
        <f t="shared" si="36"/>
        <v>497250</v>
      </c>
      <c r="G99" s="21">
        <f t="shared" si="36"/>
        <v>570375</v>
      </c>
      <c r="H99" s="21">
        <f t="shared" si="36"/>
        <v>585000</v>
      </c>
      <c r="I99" s="21">
        <f t="shared" si="36"/>
        <v>760500</v>
      </c>
      <c r="J99" s="21">
        <f t="shared" si="36"/>
        <v>895781.25</v>
      </c>
      <c r="K99" s="21">
        <f t="shared" si="36"/>
        <v>1176727.5</v>
      </c>
      <c r="L99" s="21">
        <f t="shared" si="36"/>
        <v>1352666.25</v>
      </c>
      <c r="M99" s="21">
        <f t="shared" si="36"/>
        <v>1487801.25</v>
      </c>
      <c r="N99" s="21">
        <f t="shared" si="36"/>
        <v>12253263.75</v>
      </c>
      <c r="O99" s="21">
        <f t="shared" si="36"/>
        <v>5203574.9999999991</v>
      </c>
      <c r="P99" s="21">
        <f t="shared" si="36"/>
        <v>1707468.75</v>
      </c>
      <c r="Q99" s="118">
        <f t="shared" si="36"/>
        <v>1710978.75</v>
      </c>
    </row>
    <row r="100" spans="2:17" s="18" customFormat="1" x14ac:dyDescent="0.3">
      <c r="B100" s="152" t="s">
        <v>166</v>
      </c>
      <c r="C100" s="20"/>
      <c r="D100" s="21">
        <f t="shared" ref="D100:Q100" si="37">D55*D$60*$C$11</f>
        <v>28314000</v>
      </c>
      <c r="E100" s="21">
        <f t="shared" si="37"/>
        <v>17169750</v>
      </c>
      <c r="F100" s="21">
        <f t="shared" si="37"/>
        <v>25506000</v>
      </c>
      <c r="G100" s="21">
        <f t="shared" si="37"/>
        <v>30025125</v>
      </c>
      <c r="H100" s="21">
        <f t="shared" si="37"/>
        <v>31414500</v>
      </c>
      <c r="I100" s="21">
        <f t="shared" si="37"/>
        <v>33271875</v>
      </c>
      <c r="J100" s="21">
        <f t="shared" si="37"/>
        <v>35248443.75</v>
      </c>
      <c r="K100" s="21">
        <f t="shared" si="37"/>
        <v>37383401.25</v>
      </c>
      <c r="L100" s="21">
        <f t="shared" si="37"/>
        <v>37956262.5</v>
      </c>
      <c r="M100" s="21">
        <f t="shared" si="37"/>
        <v>38324666.25</v>
      </c>
      <c r="N100" s="21">
        <f t="shared" si="37"/>
        <v>39724278.749999993</v>
      </c>
      <c r="O100" s="21">
        <f t="shared" si="37"/>
        <v>41008207.499999993</v>
      </c>
      <c r="P100" s="21">
        <f t="shared" si="37"/>
        <v>44223075</v>
      </c>
      <c r="Q100" s="118">
        <f t="shared" si="37"/>
        <v>47772270</v>
      </c>
    </row>
    <row r="101" spans="2:17" s="18" customFormat="1" x14ac:dyDescent="0.3">
      <c r="B101" s="162" t="s">
        <v>171</v>
      </c>
      <c r="C101" s="156" t="s">
        <v>167</v>
      </c>
      <c r="D101" s="177">
        <f t="shared" ref="D101:L101" si="38">SUM(D65:D100)</f>
        <v>136673111.25</v>
      </c>
      <c r="E101" s="177">
        <f t="shared" si="38"/>
        <v>135790638.75</v>
      </c>
      <c r="F101" s="177">
        <f t="shared" si="38"/>
        <v>209627437.5</v>
      </c>
      <c r="G101" s="177">
        <f t="shared" si="38"/>
        <v>246428763.75</v>
      </c>
      <c r="H101" s="177">
        <f t="shared" si="38"/>
        <v>262885983.75</v>
      </c>
      <c r="I101" s="177">
        <f t="shared" si="38"/>
        <v>280406880</v>
      </c>
      <c r="J101" s="177">
        <f t="shared" si="38"/>
        <v>313151816.25</v>
      </c>
      <c r="K101" s="177">
        <f t="shared" si="38"/>
        <v>341621865</v>
      </c>
      <c r="L101" s="177">
        <f t="shared" si="38"/>
        <v>360569722.5</v>
      </c>
      <c r="M101" s="177">
        <f t="shared" ref="M101:Q101" si="39">SUM(M65:M100)</f>
        <v>384762836.25</v>
      </c>
      <c r="N101" s="177">
        <f t="shared" si="39"/>
        <v>416518245</v>
      </c>
      <c r="O101" s="177">
        <f t="shared" si="39"/>
        <v>434651636.25</v>
      </c>
      <c r="P101" s="177">
        <f t="shared" si="39"/>
        <v>445370883.75</v>
      </c>
      <c r="Q101" s="178">
        <f t="shared" si="39"/>
        <v>467987422.5</v>
      </c>
    </row>
    <row r="102" spans="2:17" x14ac:dyDescent="0.3">
      <c r="B102" s="14"/>
      <c r="C102" s="14"/>
      <c r="D102" s="14"/>
      <c r="E102" s="14"/>
      <c r="F102" s="49"/>
      <c r="G102" s="49"/>
      <c r="H102" s="49"/>
      <c r="I102" s="49"/>
      <c r="J102" s="49"/>
      <c r="K102" s="49"/>
      <c r="O102" s="11"/>
    </row>
    <row r="103" spans="2:17" ht="79.5" customHeight="1" x14ac:dyDescent="0.3">
      <c r="B103" s="393" t="s">
        <v>557</v>
      </c>
      <c r="C103" s="17" t="s">
        <v>55</v>
      </c>
      <c r="D103" s="26"/>
      <c r="E103" s="26"/>
      <c r="F103" s="26"/>
      <c r="G103" s="26"/>
      <c r="H103" s="44"/>
      <c r="I103" s="44"/>
      <c r="J103" s="44"/>
      <c r="K103" s="44"/>
      <c r="O103" s="11"/>
    </row>
    <row r="104" spans="2:17" x14ac:dyDescent="0.3">
      <c r="B104" s="45" t="s">
        <v>56</v>
      </c>
      <c r="C104" s="46">
        <v>0.1</v>
      </c>
      <c r="D104" s="112"/>
      <c r="E104" s="112"/>
      <c r="F104" s="44"/>
      <c r="G104" s="44"/>
      <c r="H104" s="42"/>
      <c r="I104" s="42"/>
      <c r="J104" s="42"/>
      <c r="K104" s="42"/>
      <c r="O104" s="11"/>
    </row>
    <row r="105" spans="2:17" x14ac:dyDescent="0.3">
      <c r="B105" s="45" t="s">
        <v>57</v>
      </c>
      <c r="C105" s="46">
        <v>0</v>
      </c>
      <c r="D105" s="112"/>
      <c r="E105" s="112"/>
      <c r="F105" s="11"/>
      <c r="G105" s="44"/>
      <c r="H105" s="42"/>
      <c r="I105" s="42"/>
      <c r="J105" s="42"/>
      <c r="K105" s="42"/>
      <c r="O105" s="11"/>
    </row>
    <row r="106" spans="2:17" x14ac:dyDescent="0.3">
      <c r="B106" s="45" t="s">
        <v>58</v>
      </c>
      <c r="C106" s="46">
        <v>0.3</v>
      </c>
      <c r="D106" s="112"/>
      <c r="E106" s="112"/>
      <c r="F106" s="11"/>
      <c r="G106" s="44"/>
      <c r="H106" s="42"/>
      <c r="I106" s="42"/>
      <c r="J106" s="42"/>
      <c r="K106" s="42"/>
      <c r="O106" s="11"/>
    </row>
    <row r="107" spans="2:17" x14ac:dyDescent="0.3">
      <c r="B107" s="45" t="s">
        <v>59</v>
      </c>
      <c r="C107" s="46">
        <v>0.8</v>
      </c>
      <c r="D107" s="112"/>
      <c r="E107" s="112"/>
      <c r="F107" s="11"/>
      <c r="G107" s="44"/>
      <c r="H107" s="42"/>
      <c r="I107" s="42"/>
      <c r="J107" s="42"/>
      <c r="K107" s="42"/>
      <c r="O107" s="11"/>
    </row>
    <row r="108" spans="2:17" x14ac:dyDescent="0.3">
      <c r="B108" s="45" t="s">
        <v>60</v>
      </c>
      <c r="C108" s="46">
        <v>0.8</v>
      </c>
      <c r="D108" s="112"/>
      <c r="E108" s="112"/>
      <c r="F108" s="11"/>
      <c r="G108" s="44"/>
      <c r="H108" s="42"/>
      <c r="I108" s="42"/>
      <c r="J108" s="42"/>
      <c r="K108" s="42"/>
      <c r="O108" s="11"/>
    </row>
    <row r="109" spans="2:17" x14ac:dyDescent="0.3">
      <c r="B109" s="45" t="s">
        <v>61</v>
      </c>
      <c r="C109" s="46">
        <v>0.2</v>
      </c>
      <c r="D109" s="112"/>
      <c r="E109" s="112"/>
      <c r="F109" s="11"/>
      <c r="G109" s="44"/>
      <c r="H109" s="42"/>
      <c r="I109" s="42"/>
      <c r="J109" s="42"/>
      <c r="K109" s="42"/>
      <c r="O109" s="11"/>
    </row>
    <row r="110" spans="2:17" x14ac:dyDescent="0.3">
      <c r="B110" s="47" t="s">
        <v>62</v>
      </c>
      <c r="C110" s="48">
        <v>0.8</v>
      </c>
      <c r="D110" s="112"/>
      <c r="E110" s="112"/>
      <c r="F110" s="11"/>
      <c r="G110" s="44"/>
      <c r="H110" s="42"/>
      <c r="I110" s="42"/>
      <c r="J110" s="42"/>
      <c r="K110" s="42"/>
      <c r="O110" s="11"/>
    </row>
    <row r="111" spans="2:17" x14ac:dyDescent="0.3">
      <c r="B111" s="71"/>
      <c r="C111" s="72"/>
      <c r="D111" s="112"/>
      <c r="E111" s="112"/>
      <c r="F111" s="11"/>
      <c r="G111" s="44"/>
      <c r="H111" s="42"/>
      <c r="I111" s="42"/>
      <c r="J111" s="42"/>
      <c r="K111" s="42"/>
      <c r="O111" s="11"/>
    </row>
    <row r="112" spans="2:17" ht="16.2" thickBot="1" x14ac:dyDescent="0.35">
      <c r="B112" s="71"/>
      <c r="C112" s="72"/>
      <c r="D112" s="112"/>
      <c r="E112" s="112"/>
      <c r="F112" s="11"/>
      <c r="G112" s="44"/>
      <c r="H112" s="42"/>
      <c r="I112" s="42"/>
      <c r="J112" s="42"/>
      <c r="K112" s="42"/>
      <c r="O112" s="11"/>
    </row>
    <row r="113" spans="2:15" ht="33" customHeight="1" x14ac:dyDescent="0.3">
      <c r="B113" s="672" t="s">
        <v>954</v>
      </c>
      <c r="C113" s="673"/>
      <c r="D113" s="606"/>
      <c r="E113" s="562"/>
      <c r="F113" s="11"/>
      <c r="O113" s="11"/>
    </row>
    <row r="114" spans="2:15" x14ac:dyDescent="0.3">
      <c r="B114" s="6" t="s">
        <v>3</v>
      </c>
      <c r="C114" s="7">
        <f>C105</f>
        <v>0</v>
      </c>
      <c r="D114" s="8"/>
      <c r="E114" s="12"/>
      <c r="F114" s="11"/>
      <c r="O114" s="11"/>
    </row>
    <row r="115" spans="2:15" x14ac:dyDescent="0.3">
      <c r="B115" s="6" t="s">
        <v>4</v>
      </c>
      <c r="C115" s="7">
        <f>C106</f>
        <v>0.3</v>
      </c>
      <c r="D115" s="8"/>
      <c r="E115" s="12"/>
      <c r="F115" s="11"/>
      <c r="O115" s="11"/>
    </row>
    <row r="116" spans="2:15" x14ac:dyDescent="0.3">
      <c r="B116" s="6" t="s">
        <v>1</v>
      </c>
      <c r="C116" s="7">
        <f>C110+C105</f>
        <v>0.8</v>
      </c>
      <c r="D116" s="8"/>
      <c r="E116" s="12"/>
      <c r="F116" s="11"/>
      <c r="O116" s="11"/>
    </row>
    <row r="117" spans="2:15" x14ac:dyDescent="0.3">
      <c r="B117" s="8" t="s">
        <v>5</v>
      </c>
      <c r="C117" s="7">
        <f>C110+C105</f>
        <v>0.8</v>
      </c>
      <c r="D117" s="8"/>
      <c r="E117" s="12"/>
      <c r="F117" s="11"/>
      <c r="O117" s="11"/>
    </row>
    <row r="118" spans="2:15" x14ac:dyDescent="0.3">
      <c r="B118" s="8" t="s">
        <v>49</v>
      </c>
      <c r="C118" s="7">
        <f>C106</f>
        <v>0.3</v>
      </c>
      <c r="D118" s="8"/>
      <c r="E118" s="12"/>
      <c r="F118" s="11"/>
      <c r="O118" s="11"/>
    </row>
    <row r="119" spans="2:15" x14ac:dyDescent="0.3">
      <c r="B119" s="8" t="s">
        <v>6</v>
      </c>
      <c r="C119" s="7">
        <f>C109+C106</f>
        <v>0.5</v>
      </c>
      <c r="D119" s="8"/>
      <c r="E119" s="12"/>
      <c r="F119" s="11"/>
      <c r="O119" s="11"/>
    </row>
    <row r="120" spans="2:15" x14ac:dyDescent="0.3">
      <c r="B120" s="4" t="s">
        <v>11</v>
      </c>
      <c r="C120" s="5">
        <f>C110+C105</f>
        <v>0.8</v>
      </c>
      <c r="D120" s="8"/>
      <c r="E120" s="12"/>
      <c r="F120" s="11"/>
      <c r="O120" s="11"/>
    </row>
    <row r="121" spans="2:15" x14ac:dyDescent="0.3">
      <c r="B121" s="6" t="s">
        <v>7</v>
      </c>
      <c r="C121" s="7">
        <f>C110+C105</f>
        <v>0.8</v>
      </c>
      <c r="D121" s="8"/>
      <c r="E121" s="12"/>
      <c r="F121" s="11"/>
      <c r="O121" s="11"/>
    </row>
    <row r="122" spans="2:15" s="13" customFormat="1" x14ac:dyDescent="0.3">
      <c r="B122" s="8" t="s">
        <v>8</v>
      </c>
      <c r="C122" s="7">
        <f>C105</f>
        <v>0</v>
      </c>
      <c r="D122" s="8"/>
      <c r="E122" s="12"/>
      <c r="F122" s="11"/>
      <c r="G122" s="2"/>
      <c r="H122" s="2"/>
      <c r="I122" s="2"/>
      <c r="J122" s="2"/>
      <c r="K122" s="2"/>
    </row>
    <row r="123" spans="2:15" s="13" customFormat="1" x14ac:dyDescent="0.3">
      <c r="B123" s="6" t="s">
        <v>9</v>
      </c>
      <c r="C123" s="7">
        <f>C110+C105</f>
        <v>0.8</v>
      </c>
      <c r="D123" s="8"/>
      <c r="E123" s="12"/>
      <c r="F123" s="11"/>
      <c r="G123" s="2"/>
      <c r="H123" s="2"/>
      <c r="I123" s="2"/>
      <c r="J123" s="2"/>
      <c r="K123" s="2"/>
    </row>
    <row r="124" spans="2:15" s="13" customFormat="1" ht="16.2" thickBot="1" x14ac:dyDescent="0.35">
      <c r="B124" s="9" t="s">
        <v>831</v>
      </c>
      <c r="C124" s="10">
        <f>C106</f>
        <v>0.3</v>
      </c>
      <c r="D124" s="8"/>
      <c r="E124" s="12"/>
      <c r="F124" s="11"/>
      <c r="G124" s="2"/>
      <c r="H124" s="2"/>
      <c r="I124" s="2"/>
      <c r="J124" s="2"/>
      <c r="K124" s="2"/>
    </row>
    <row r="125" spans="2:15" x14ac:dyDescent="0.3">
      <c r="B125" s="13"/>
      <c r="C125" s="597"/>
      <c r="D125" s="14"/>
      <c r="E125" s="14"/>
      <c r="F125" s="11"/>
      <c r="O125" s="11"/>
    </row>
    <row r="126" spans="2:15" ht="16.2" thickBot="1" x14ac:dyDescent="0.35">
      <c r="B126" s="13"/>
      <c r="C126" s="14"/>
      <c r="D126" s="14"/>
      <c r="E126" s="14"/>
      <c r="F126" s="11"/>
      <c r="O126" s="11"/>
    </row>
    <row r="127" spans="2:15" ht="62.4" x14ac:dyDescent="0.3">
      <c r="B127" s="344" t="s">
        <v>560</v>
      </c>
      <c r="C127" s="50" t="s">
        <v>12</v>
      </c>
      <c r="D127" s="27"/>
      <c r="E127" s="27"/>
      <c r="F127" s="11"/>
      <c r="O127" s="11"/>
    </row>
    <row r="128" spans="2:15" ht="16.2" thickBot="1" x14ac:dyDescent="0.35">
      <c r="B128" s="9"/>
      <c r="C128" s="51">
        <v>0.25</v>
      </c>
      <c r="D128" s="69"/>
      <c r="E128" s="69"/>
      <c r="O128" s="11"/>
    </row>
    <row r="129" spans="2:15" x14ac:dyDescent="0.3">
      <c r="B129" s="11"/>
      <c r="C129" s="52"/>
      <c r="D129" s="52"/>
      <c r="E129" s="52"/>
      <c r="O129" s="11"/>
    </row>
    <row r="130" spans="2:15" ht="16.2" thickBot="1" x14ac:dyDescent="0.35">
      <c r="B130" s="13"/>
      <c r="C130" s="14"/>
      <c r="D130" s="14"/>
      <c r="E130" s="14"/>
      <c r="O130" s="11"/>
    </row>
    <row r="131" spans="2:15" ht="18" x14ac:dyDescent="0.4">
      <c r="B131" s="53" t="s">
        <v>955</v>
      </c>
      <c r="C131" s="54" t="s">
        <v>0</v>
      </c>
      <c r="D131" s="603"/>
      <c r="E131" s="57"/>
      <c r="O131" s="11"/>
    </row>
    <row r="132" spans="2:15" x14ac:dyDescent="0.3">
      <c r="B132" s="8" t="s">
        <v>3</v>
      </c>
      <c r="C132" s="7">
        <f t="shared" ref="C132:C142" si="40">C114*$C$128</f>
        <v>0</v>
      </c>
      <c r="D132" s="13"/>
      <c r="E132" s="12"/>
      <c r="O132" s="11"/>
    </row>
    <row r="133" spans="2:15" x14ac:dyDescent="0.3">
      <c r="B133" s="8" t="s">
        <v>4</v>
      </c>
      <c r="C133" s="7">
        <f t="shared" si="40"/>
        <v>7.4999999999999997E-2</v>
      </c>
      <c r="D133" s="13"/>
      <c r="E133" s="12"/>
      <c r="O133" s="11"/>
    </row>
    <row r="134" spans="2:15" s="13" customFormat="1" x14ac:dyDescent="0.3">
      <c r="B134" s="8" t="s">
        <v>1</v>
      </c>
      <c r="C134" s="7">
        <f t="shared" si="40"/>
        <v>0.2</v>
      </c>
      <c r="E134" s="12"/>
      <c r="F134" s="2"/>
      <c r="G134" s="2"/>
      <c r="H134" s="2"/>
      <c r="I134" s="2"/>
      <c r="J134" s="2"/>
      <c r="K134" s="2"/>
    </row>
    <row r="135" spans="2:15" s="13" customFormat="1" x14ac:dyDescent="0.3">
      <c r="B135" s="8" t="s">
        <v>5</v>
      </c>
      <c r="C135" s="7">
        <f t="shared" si="40"/>
        <v>0.2</v>
      </c>
      <c r="E135" s="12"/>
      <c r="F135" s="2"/>
      <c r="G135" s="2"/>
      <c r="H135" s="2"/>
      <c r="I135" s="2"/>
      <c r="J135" s="2"/>
      <c r="K135" s="2"/>
    </row>
    <row r="136" spans="2:15" x14ac:dyDescent="0.3">
      <c r="B136" s="8" t="s">
        <v>49</v>
      </c>
      <c r="C136" s="7">
        <f t="shared" si="40"/>
        <v>7.4999999999999997E-2</v>
      </c>
      <c r="D136" s="13"/>
      <c r="E136" s="12"/>
      <c r="O136" s="11"/>
    </row>
    <row r="137" spans="2:15" x14ac:dyDescent="0.3">
      <c r="B137" s="8" t="s">
        <v>6</v>
      </c>
      <c r="C137" s="7">
        <f t="shared" si="40"/>
        <v>0.125</v>
      </c>
      <c r="D137" s="13"/>
      <c r="E137" s="12"/>
      <c r="O137" s="11"/>
    </row>
    <row r="138" spans="2:15" x14ac:dyDescent="0.3">
      <c r="B138" s="4" t="s">
        <v>11</v>
      </c>
      <c r="C138" s="5">
        <f t="shared" si="40"/>
        <v>0.2</v>
      </c>
      <c r="D138" s="13"/>
      <c r="E138" s="12"/>
      <c r="O138" s="11"/>
    </row>
    <row r="139" spans="2:15" x14ac:dyDescent="0.3">
      <c r="B139" s="6" t="s">
        <v>7</v>
      </c>
      <c r="C139" s="7">
        <f t="shared" si="40"/>
        <v>0.2</v>
      </c>
      <c r="D139" s="13"/>
      <c r="E139" s="12"/>
      <c r="O139" s="11"/>
    </row>
    <row r="140" spans="2:15" x14ac:dyDescent="0.3">
      <c r="B140" s="6" t="s">
        <v>8</v>
      </c>
      <c r="C140" s="7">
        <f t="shared" si="40"/>
        <v>0</v>
      </c>
      <c r="D140" s="13"/>
      <c r="E140" s="12"/>
      <c r="O140" s="11"/>
    </row>
    <row r="141" spans="2:15" x14ac:dyDescent="0.3">
      <c r="B141" s="6" t="s">
        <v>9</v>
      </c>
      <c r="C141" s="7">
        <f t="shared" si="40"/>
        <v>0.2</v>
      </c>
      <c r="D141" s="13"/>
      <c r="E141" s="12"/>
      <c r="F141" s="55"/>
      <c r="G141" s="55"/>
      <c r="H141" s="55"/>
      <c r="I141" s="55"/>
      <c r="O141" s="11"/>
    </row>
    <row r="142" spans="2:15" ht="16.2" thickBot="1" x14ac:dyDescent="0.35">
      <c r="B142" s="9" t="s">
        <v>831</v>
      </c>
      <c r="C142" s="10">
        <f t="shared" si="40"/>
        <v>7.4999999999999997E-2</v>
      </c>
      <c r="D142" s="13"/>
      <c r="E142" s="12"/>
      <c r="F142" s="55"/>
      <c r="G142" s="55"/>
      <c r="H142" s="55"/>
      <c r="I142" s="55"/>
      <c r="O142" s="11"/>
    </row>
    <row r="143" spans="2:15" x14ac:dyDescent="0.3">
      <c r="B143" s="11"/>
      <c r="C143" s="52"/>
      <c r="D143" s="52"/>
      <c r="E143" s="52"/>
      <c r="F143" s="55"/>
      <c r="G143" s="55"/>
      <c r="H143" s="55"/>
      <c r="I143" s="55"/>
      <c r="O143" s="11"/>
    </row>
    <row r="144" spans="2:15" ht="16.2" thickBot="1" x14ac:dyDescent="0.35">
      <c r="B144" s="56"/>
      <c r="C144" s="57"/>
      <c r="D144" s="57"/>
      <c r="E144" s="57"/>
      <c r="H144" s="58"/>
      <c r="I144" s="58"/>
      <c r="O144" s="11"/>
    </row>
    <row r="145" spans="2:17" ht="64.8" x14ac:dyDescent="0.3">
      <c r="B145" s="343" t="s">
        <v>559</v>
      </c>
      <c r="C145" s="50" t="s">
        <v>18</v>
      </c>
      <c r="D145" s="27"/>
      <c r="E145" s="27"/>
      <c r="O145" s="11"/>
    </row>
    <row r="146" spans="2:17" ht="16.2" thickBot="1" x14ac:dyDescent="0.35">
      <c r="B146" s="9"/>
      <c r="C146" s="51">
        <v>0.35</v>
      </c>
      <c r="D146" s="69"/>
      <c r="E146" s="69"/>
      <c r="O146" s="11"/>
    </row>
    <row r="147" spans="2:17" x14ac:dyDescent="0.3">
      <c r="B147" s="13"/>
      <c r="C147" s="14"/>
      <c r="D147" s="14"/>
      <c r="E147" s="14"/>
      <c r="O147" s="11"/>
    </row>
    <row r="148" spans="2:17" s="18" customFormat="1" x14ac:dyDescent="0.3">
      <c r="B148" s="59" t="s">
        <v>98</v>
      </c>
      <c r="C148" s="16" t="s">
        <v>86</v>
      </c>
      <c r="D148" s="16">
        <v>2005</v>
      </c>
      <c r="E148" s="16">
        <v>2006</v>
      </c>
      <c r="F148" s="16">
        <v>2007</v>
      </c>
      <c r="G148" s="16">
        <v>2008</v>
      </c>
      <c r="H148" s="16">
        <v>2009</v>
      </c>
      <c r="I148" s="16">
        <v>2010</v>
      </c>
      <c r="J148" s="16">
        <v>2011</v>
      </c>
      <c r="K148" s="16">
        <v>2012</v>
      </c>
      <c r="L148" s="16">
        <v>2013</v>
      </c>
      <c r="M148" s="16">
        <v>2014</v>
      </c>
      <c r="N148" s="16">
        <v>2015</v>
      </c>
      <c r="O148" s="16">
        <v>2016</v>
      </c>
      <c r="P148" s="16">
        <v>2017</v>
      </c>
      <c r="Q148" s="17">
        <v>2018</v>
      </c>
    </row>
    <row r="149" spans="2:17" s="18" customFormat="1" x14ac:dyDescent="0.3">
      <c r="B149" s="163" t="s">
        <v>26</v>
      </c>
      <c r="C149" s="37"/>
      <c r="D149" s="169"/>
      <c r="E149" s="169"/>
      <c r="F149" s="169"/>
      <c r="G149" s="169"/>
      <c r="H149" s="169"/>
      <c r="I149" s="169"/>
      <c r="J149" s="169"/>
      <c r="K149" s="169"/>
      <c r="L149" s="174"/>
      <c r="M149" s="174"/>
      <c r="N149" s="169"/>
      <c r="O149" s="35"/>
      <c r="Q149" s="419"/>
    </row>
    <row r="150" spans="2:17" s="18" customFormat="1" x14ac:dyDescent="0.3">
      <c r="B150" s="152" t="s">
        <v>132</v>
      </c>
      <c r="C150" s="20"/>
      <c r="D150" s="184">
        <f t="shared" ref="D150:D185" si="41">((D65-$C$146)*$C$138)/10^3</f>
        <v>4.0949299999999997</v>
      </c>
      <c r="E150" s="184">
        <f t="shared" ref="E150:Q150" si="42">((E65-$C$146)*$C$138)/10^3</f>
        <v>3.5099300000000002</v>
      </c>
      <c r="F150" s="184">
        <f t="shared" si="42"/>
        <v>3.5099300000000002</v>
      </c>
      <c r="G150" s="184">
        <f t="shared" si="42"/>
        <v>3.5099300000000002</v>
      </c>
      <c r="H150" s="184">
        <f t="shared" si="42"/>
        <v>4.3874300000000002</v>
      </c>
      <c r="I150" s="184">
        <f t="shared" si="42"/>
        <v>4.6799300000000006</v>
      </c>
      <c r="J150" s="184">
        <f t="shared" si="42"/>
        <v>4.7676800000000004</v>
      </c>
      <c r="K150" s="184">
        <f t="shared" si="42"/>
        <v>5.4111799999999999</v>
      </c>
      <c r="L150" s="184">
        <f t="shared" si="42"/>
        <v>16.321429999999996</v>
      </c>
      <c r="M150" s="184">
        <f t="shared" si="42"/>
        <v>46.741430000000001</v>
      </c>
      <c r="N150" s="184">
        <f t="shared" si="42"/>
        <v>56.92043000000001</v>
      </c>
      <c r="O150" s="184">
        <f t="shared" si="42"/>
        <v>58.646180000000008</v>
      </c>
      <c r="P150" s="184">
        <f t="shared" si="42"/>
        <v>60.488929999999996</v>
      </c>
      <c r="Q150" s="185">
        <f t="shared" si="42"/>
        <v>62.887429999999995</v>
      </c>
    </row>
    <row r="151" spans="2:17" s="18" customFormat="1" x14ac:dyDescent="0.3">
      <c r="B151" s="152" t="s">
        <v>133</v>
      </c>
      <c r="C151" s="20"/>
      <c r="D151" s="184">
        <f t="shared" si="41"/>
        <v>5329.3499299999994</v>
      </c>
      <c r="E151" s="184">
        <f t="shared" ref="E151:F170" si="43">((E66-$C$146)*$C$138)/10^3</f>
        <v>5583.8249299999998</v>
      </c>
      <c r="F151" s="184">
        <f t="shared" si="43"/>
        <v>6294.5999299999994</v>
      </c>
      <c r="G151" s="184">
        <f t="shared" ref="G151:Q151" si="44">((G66-$C$146)*$C$138)/10^3</f>
        <v>6926.3999299999996</v>
      </c>
      <c r="H151" s="184">
        <f t="shared" si="44"/>
        <v>7724.9249299999992</v>
      </c>
      <c r="I151" s="184">
        <f t="shared" si="44"/>
        <v>8540.9999299999999</v>
      </c>
      <c r="J151" s="184">
        <f t="shared" si="44"/>
        <v>9412.4159299999992</v>
      </c>
      <c r="K151" s="184">
        <f t="shared" si="44"/>
        <v>10361.31518</v>
      </c>
      <c r="L151" s="184">
        <f t="shared" si="44"/>
        <v>10853.15393</v>
      </c>
      <c r="M151" s="184">
        <f t="shared" si="44"/>
        <v>7364.53568</v>
      </c>
      <c r="N151" s="184">
        <f t="shared" si="44"/>
        <v>6512.5709299999999</v>
      </c>
      <c r="O151" s="184">
        <f t="shared" si="44"/>
        <v>7206.6441799999993</v>
      </c>
      <c r="P151" s="184">
        <f t="shared" si="44"/>
        <v>8069.5484299999989</v>
      </c>
      <c r="Q151" s="185">
        <f t="shared" si="44"/>
        <v>8923.0049299999991</v>
      </c>
    </row>
    <row r="152" spans="2:17" s="18" customFormat="1" x14ac:dyDescent="0.3">
      <c r="B152" s="152" t="s">
        <v>134</v>
      </c>
      <c r="C152" s="20"/>
      <c r="D152" s="184">
        <f t="shared" si="41"/>
        <v>198.89993000000001</v>
      </c>
      <c r="E152" s="184">
        <f t="shared" si="43"/>
        <v>242.77492999999993</v>
      </c>
      <c r="F152" s="184">
        <f t="shared" si="43"/>
        <v>236.92492999999999</v>
      </c>
      <c r="G152" s="184">
        <f t="shared" ref="G152:Q152" si="45">((G67-$C$146)*$C$138)/10^3</f>
        <v>233.99993000000001</v>
      </c>
      <c r="H152" s="184">
        <f t="shared" si="45"/>
        <v>242.77492999999993</v>
      </c>
      <c r="I152" s="184">
        <f t="shared" si="45"/>
        <v>245.69992999999994</v>
      </c>
      <c r="J152" s="184">
        <f t="shared" si="45"/>
        <v>229.64167999999998</v>
      </c>
      <c r="K152" s="184">
        <f t="shared" si="45"/>
        <v>210.86318</v>
      </c>
      <c r="L152" s="184">
        <f t="shared" si="45"/>
        <v>209.89793</v>
      </c>
      <c r="M152" s="184">
        <f t="shared" si="45"/>
        <v>217.03493</v>
      </c>
      <c r="N152" s="184">
        <f t="shared" si="45"/>
        <v>224.81542999999999</v>
      </c>
      <c r="O152" s="184">
        <f t="shared" si="45"/>
        <v>236.31067999999999</v>
      </c>
      <c r="P152" s="184">
        <f t="shared" si="45"/>
        <v>247.57192999999992</v>
      </c>
      <c r="Q152" s="185">
        <f t="shared" si="45"/>
        <v>254.47492999999994</v>
      </c>
    </row>
    <row r="153" spans="2:17" s="18" customFormat="1" x14ac:dyDescent="0.3">
      <c r="B153" s="152" t="s">
        <v>135</v>
      </c>
      <c r="C153" s="20"/>
      <c r="D153" s="184">
        <f t="shared" si="41"/>
        <v>310.04993000000002</v>
      </c>
      <c r="E153" s="184">
        <f t="shared" si="43"/>
        <v>333.44992999999999</v>
      </c>
      <c r="F153" s="184">
        <f t="shared" si="43"/>
        <v>348.07492999999999</v>
      </c>
      <c r="G153" s="184">
        <f t="shared" ref="G153:Q153" si="46">((G68-$C$146)*$C$138)/10^3</f>
        <v>359.77492999999998</v>
      </c>
      <c r="H153" s="184">
        <f t="shared" si="46"/>
        <v>371.47492999999997</v>
      </c>
      <c r="I153" s="184">
        <f t="shared" si="46"/>
        <v>391.94992999999999</v>
      </c>
      <c r="J153" s="184">
        <f t="shared" si="46"/>
        <v>399.55493000000001</v>
      </c>
      <c r="K153" s="184">
        <f t="shared" si="46"/>
        <v>421.19992999999999</v>
      </c>
      <c r="L153" s="184">
        <f t="shared" si="46"/>
        <v>443.13742999999999</v>
      </c>
      <c r="M153" s="184">
        <f t="shared" si="46"/>
        <v>485.66692999999992</v>
      </c>
      <c r="N153" s="184">
        <f t="shared" si="46"/>
        <v>517.31542999999988</v>
      </c>
      <c r="O153" s="184">
        <f t="shared" si="46"/>
        <v>542.11943000000008</v>
      </c>
      <c r="P153" s="184">
        <f t="shared" si="46"/>
        <v>561.33668</v>
      </c>
      <c r="Q153" s="185">
        <f t="shared" si="46"/>
        <v>583.68368000000009</v>
      </c>
    </row>
    <row r="154" spans="2:17" s="18" customFormat="1" x14ac:dyDescent="0.3">
      <c r="B154" s="152" t="s">
        <v>136</v>
      </c>
      <c r="C154" s="20"/>
      <c r="D154" s="184">
        <f t="shared" si="41"/>
        <v>2056.2749299999996</v>
      </c>
      <c r="E154" s="184">
        <f t="shared" si="43"/>
        <v>2076.7499299999995</v>
      </c>
      <c r="F154" s="184">
        <f t="shared" si="43"/>
        <v>2301.9749300000003</v>
      </c>
      <c r="G154" s="184">
        <f t="shared" ref="G154:Q154" si="47">((G69-$C$146)*$C$138)/10^3</f>
        <v>2427.7499299999999</v>
      </c>
      <c r="H154" s="184">
        <f t="shared" si="47"/>
        <v>2524.27493</v>
      </c>
      <c r="I154" s="184">
        <f t="shared" si="47"/>
        <v>2594.4749300000003</v>
      </c>
      <c r="J154" s="184">
        <f t="shared" si="47"/>
        <v>2651.0444300000004</v>
      </c>
      <c r="K154" s="184">
        <f t="shared" si="47"/>
        <v>2669.4134300000001</v>
      </c>
      <c r="L154" s="184">
        <f t="shared" si="47"/>
        <v>3232.4759300000001</v>
      </c>
      <c r="M154" s="184">
        <f t="shared" si="47"/>
        <v>3437.6646799999999</v>
      </c>
      <c r="N154" s="184">
        <f t="shared" si="47"/>
        <v>3508.6836799999996</v>
      </c>
      <c r="O154" s="184">
        <f t="shared" si="47"/>
        <v>3745.5209299999997</v>
      </c>
      <c r="P154" s="184">
        <f t="shared" si="47"/>
        <v>3964.1354299999994</v>
      </c>
      <c r="Q154" s="185">
        <f t="shared" si="47"/>
        <v>4204.8336799999997</v>
      </c>
    </row>
    <row r="155" spans="2:17" s="18" customFormat="1" x14ac:dyDescent="0.3">
      <c r="B155" s="152" t="s">
        <v>137</v>
      </c>
      <c r="C155" s="20"/>
      <c r="D155" s="184">
        <f t="shared" si="41"/>
        <v>11.69993</v>
      </c>
      <c r="E155" s="184">
        <f t="shared" si="43"/>
        <v>11.69993</v>
      </c>
      <c r="F155" s="184">
        <f t="shared" si="43"/>
        <v>11.69993</v>
      </c>
      <c r="G155" s="184">
        <f t="shared" ref="G155:Q155" si="48">((G70-$C$146)*$C$138)/10^3</f>
        <v>11.69993</v>
      </c>
      <c r="H155" s="184">
        <f t="shared" si="48"/>
        <v>11.69993</v>
      </c>
      <c r="I155" s="184">
        <f t="shared" si="48"/>
        <v>11.69993</v>
      </c>
      <c r="J155" s="184">
        <f t="shared" si="48"/>
        <v>11.08568</v>
      </c>
      <c r="K155" s="184">
        <f t="shared" si="48"/>
        <v>10.44218</v>
      </c>
      <c r="L155" s="184">
        <f t="shared" si="48"/>
        <v>10.55918</v>
      </c>
      <c r="M155" s="184">
        <f t="shared" si="48"/>
        <v>11.524430000000001</v>
      </c>
      <c r="N155" s="184">
        <f t="shared" si="48"/>
        <v>11.55368</v>
      </c>
      <c r="O155" s="184">
        <f t="shared" si="48"/>
        <v>11.114930000000001</v>
      </c>
      <c r="P155" s="184">
        <f t="shared" si="48"/>
        <v>12.138680000000001</v>
      </c>
      <c r="Q155" s="185">
        <f t="shared" si="48"/>
        <v>11.46593</v>
      </c>
    </row>
    <row r="156" spans="2:17" s="18" customFormat="1" x14ac:dyDescent="0.3">
      <c r="B156" s="152" t="s">
        <v>138</v>
      </c>
      <c r="C156" s="20"/>
      <c r="D156" s="184">
        <f t="shared" si="41"/>
        <v>46.799930000000003</v>
      </c>
      <c r="E156" s="184">
        <f t="shared" si="43"/>
        <v>46.799930000000003</v>
      </c>
      <c r="F156" s="184">
        <f t="shared" si="43"/>
        <v>169.64993000000001</v>
      </c>
      <c r="G156" s="184">
        <f t="shared" ref="G156:Q156" si="49">((G71-$C$146)*$C$138)/10^3</f>
        <v>228.14992999999998</v>
      </c>
      <c r="H156" s="184">
        <f t="shared" si="49"/>
        <v>277.87493000000001</v>
      </c>
      <c r="I156" s="184">
        <f t="shared" si="49"/>
        <v>310.04993000000002</v>
      </c>
      <c r="J156" s="184">
        <f t="shared" si="49"/>
        <v>338.53942999999998</v>
      </c>
      <c r="K156" s="184">
        <f t="shared" si="49"/>
        <v>384.52042999999998</v>
      </c>
      <c r="L156" s="184">
        <f t="shared" si="49"/>
        <v>354.94867999999997</v>
      </c>
      <c r="M156" s="184">
        <f t="shared" si="49"/>
        <v>416.11043000000001</v>
      </c>
      <c r="N156" s="184">
        <f t="shared" si="49"/>
        <v>473.41118</v>
      </c>
      <c r="O156" s="184">
        <f t="shared" si="49"/>
        <v>552.3276800000001</v>
      </c>
      <c r="P156" s="184">
        <f t="shared" si="49"/>
        <v>627.88043000000005</v>
      </c>
      <c r="Q156" s="185">
        <f t="shared" si="49"/>
        <v>695.59418000000005</v>
      </c>
    </row>
    <row r="157" spans="2:17" s="18" customFormat="1" x14ac:dyDescent="0.3">
      <c r="B157" s="152" t="s">
        <v>139</v>
      </c>
      <c r="C157" s="20"/>
      <c r="D157" s="184">
        <f t="shared" si="41"/>
        <v>0.67268000000000006</v>
      </c>
      <c r="E157" s="184">
        <f t="shared" si="43"/>
        <v>-6.9999999999999994E-5</v>
      </c>
      <c r="F157" s="184">
        <f t="shared" si="43"/>
        <v>2.6324300000000003</v>
      </c>
      <c r="G157" s="184">
        <f t="shared" ref="G157:Q157" si="50">((G72-$C$146)*$C$138)/10^3</f>
        <v>2.6324300000000003</v>
      </c>
      <c r="H157" s="184">
        <f t="shared" si="50"/>
        <v>2.3399299999999998</v>
      </c>
      <c r="I157" s="184">
        <f t="shared" si="50"/>
        <v>2.3399299999999998</v>
      </c>
      <c r="J157" s="184">
        <f t="shared" si="50"/>
        <v>2.4276799999999996</v>
      </c>
      <c r="K157" s="184">
        <f t="shared" si="50"/>
        <v>2.4569300000000003</v>
      </c>
      <c r="L157" s="184">
        <f t="shared" si="50"/>
        <v>4.2996800000000004</v>
      </c>
      <c r="M157" s="184">
        <f t="shared" si="50"/>
        <v>1.2284300000000001</v>
      </c>
      <c r="N157" s="184">
        <f t="shared" si="50"/>
        <v>-6.9999999999999994E-5</v>
      </c>
      <c r="O157" s="184">
        <f t="shared" si="50"/>
        <v>-6.9999999999999994E-5</v>
      </c>
      <c r="P157" s="184">
        <f t="shared" si="50"/>
        <v>-6.9999999999999994E-5</v>
      </c>
      <c r="Q157" s="185">
        <f t="shared" si="50"/>
        <v>-6.9999999999999994E-5</v>
      </c>
    </row>
    <row r="158" spans="2:17" s="18" customFormat="1" x14ac:dyDescent="0.3">
      <c r="B158" s="152" t="s">
        <v>140</v>
      </c>
      <c r="C158" s="20"/>
      <c r="D158" s="184">
        <f t="shared" si="41"/>
        <v>-6.9999999999999994E-5</v>
      </c>
      <c r="E158" s="184">
        <f t="shared" si="43"/>
        <v>-6.9999999999999994E-5</v>
      </c>
      <c r="F158" s="184">
        <f t="shared" si="43"/>
        <v>-6.9999999999999994E-5</v>
      </c>
      <c r="G158" s="184">
        <f t="shared" ref="G158:Q158" si="51">((G73-$C$146)*$C$138)/10^3</f>
        <v>0.87742999999999993</v>
      </c>
      <c r="H158" s="184">
        <f t="shared" si="51"/>
        <v>1.1699300000000001</v>
      </c>
      <c r="I158" s="184">
        <f t="shared" si="51"/>
        <v>1.1699300000000001</v>
      </c>
      <c r="J158" s="184">
        <f t="shared" si="51"/>
        <v>1.0821800000000001</v>
      </c>
      <c r="K158" s="184">
        <f t="shared" si="51"/>
        <v>1.0529300000000001</v>
      </c>
      <c r="L158" s="184">
        <f t="shared" si="51"/>
        <v>1.0529300000000001</v>
      </c>
      <c r="M158" s="184">
        <f t="shared" si="51"/>
        <v>7.8096799999999993</v>
      </c>
      <c r="N158" s="184">
        <f t="shared" si="51"/>
        <v>7.07843</v>
      </c>
      <c r="O158" s="184">
        <f t="shared" si="51"/>
        <v>9.0674299999999999</v>
      </c>
      <c r="P158" s="184">
        <f t="shared" si="51"/>
        <v>4.5336800000000004</v>
      </c>
      <c r="Q158" s="185">
        <f t="shared" si="51"/>
        <v>2.2521799999999996</v>
      </c>
    </row>
    <row r="159" spans="2:17" s="18" customFormat="1" x14ac:dyDescent="0.3">
      <c r="B159" s="152" t="s">
        <v>141</v>
      </c>
      <c r="C159" s="20"/>
      <c r="D159" s="184">
        <f t="shared" si="41"/>
        <v>362.69992999999999</v>
      </c>
      <c r="E159" s="184">
        <f t="shared" si="43"/>
        <v>380.24993000000001</v>
      </c>
      <c r="F159" s="184">
        <f t="shared" si="43"/>
        <v>377.32492999999999</v>
      </c>
      <c r="G159" s="184">
        <f t="shared" ref="G159:Q159" si="52">((G74-$C$146)*$C$138)/10^3</f>
        <v>321.74993000000001</v>
      </c>
      <c r="H159" s="184">
        <f t="shared" si="52"/>
        <v>304.19992999999999</v>
      </c>
      <c r="I159" s="184">
        <f t="shared" si="52"/>
        <v>444.59992999999997</v>
      </c>
      <c r="J159" s="184">
        <f t="shared" si="52"/>
        <v>517.72492999999997</v>
      </c>
      <c r="K159" s="184">
        <f t="shared" si="52"/>
        <v>841.61018000000013</v>
      </c>
      <c r="L159" s="184">
        <f t="shared" si="52"/>
        <v>913.03868000000011</v>
      </c>
      <c r="M159" s="184">
        <f t="shared" si="52"/>
        <v>838.2171800000001</v>
      </c>
      <c r="N159" s="184">
        <f t="shared" si="52"/>
        <v>816.83543000000009</v>
      </c>
      <c r="O159" s="184">
        <f t="shared" si="52"/>
        <v>787.20518000000004</v>
      </c>
      <c r="P159" s="184">
        <f t="shared" si="52"/>
        <v>777.34793000000002</v>
      </c>
      <c r="Q159" s="185">
        <f t="shared" si="52"/>
        <v>194.33693000000002</v>
      </c>
    </row>
    <row r="160" spans="2:17" s="18" customFormat="1" x14ac:dyDescent="0.3">
      <c r="B160" s="152" t="s">
        <v>142</v>
      </c>
      <c r="C160" s="20"/>
      <c r="D160" s="184">
        <f t="shared" si="41"/>
        <v>-6.9999999999999994E-5</v>
      </c>
      <c r="E160" s="184">
        <f t="shared" si="43"/>
        <v>17.54993</v>
      </c>
      <c r="F160" s="184">
        <f t="shared" si="43"/>
        <v>49.724930000000001</v>
      </c>
      <c r="G160" s="184">
        <f t="shared" ref="G160:Q160" si="53">((G75-$C$146)*$C$138)/10^3</f>
        <v>67.274930000000012</v>
      </c>
      <c r="H160" s="184">
        <f t="shared" si="53"/>
        <v>70.199930000000009</v>
      </c>
      <c r="I160" s="184">
        <f t="shared" si="53"/>
        <v>78.974930000000001</v>
      </c>
      <c r="J160" s="184">
        <f t="shared" si="53"/>
        <v>108.92693000000001</v>
      </c>
      <c r="K160" s="184">
        <f t="shared" si="53"/>
        <v>102.22868000000001</v>
      </c>
      <c r="L160" s="184">
        <f t="shared" si="53"/>
        <v>69.176180000000002</v>
      </c>
      <c r="M160" s="184">
        <f t="shared" si="53"/>
        <v>83.859680000000012</v>
      </c>
      <c r="N160" s="184">
        <f t="shared" si="53"/>
        <v>92.108180000000004</v>
      </c>
      <c r="O160" s="184">
        <f t="shared" si="53"/>
        <v>86.228930000000005</v>
      </c>
      <c r="P160" s="184">
        <f t="shared" si="53"/>
        <v>94.769930000000002</v>
      </c>
      <c r="Q160" s="185">
        <f t="shared" si="53"/>
        <v>94.067930000000004</v>
      </c>
    </row>
    <row r="161" spans="2:17" s="18" customFormat="1" x14ac:dyDescent="0.3">
      <c r="B161" s="152" t="s">
        <v>143</v>
      </c>
      <c r="C161" s="20"/>
      <c r="D161" s="184">
        <f t="shared" si="41"/>
        <v>195.97493000000003</v>
      </c>
      <c r="E161" s="184">
        <f t="shared" si="43"/>
        <v>210.59993</v>
      </c>
      <c r="F161" s="184">
        <f t="shared" si="43"/>
        <v>201.82493000000002</v>
      </c>
      <c r="G161" s="184">
        <f t="shared" ref="G161:Q161" si="54">((G76-$C$146)*$C$138)/10^3</f>
        <v>216.44992999999999</v>
      </c>
      <c r="H161" s="184">
        <f t="shared" si="54"/>
        <v>239.84992999999994</v>
      </c>
      <c r="I161" s="184">
        <f t="shared" si="54"/>
        <v>254.47492999999994</v>
      </c>
      <c r="J161" s="184">
        <f t="shared" si="54"/>
        <v>373.93192999999997</v>
      </c>
      <c r="K161" s="184">
        <f t="shared" si="54"/>
        <v>405.93142999999998</v>
      </c>
      <c r="L161" s="184">
        <f t="shared" si="54"/>
        <v>392.06693000000001</v>
      </c>
      <c r="M161" s="184">
        <f t="shared" si="54"/>
        <v>395.48917999999998</v>
      </c>
      <c r="N161" s="184">
        <f t="shared" si="54"/>
        <v>397.21492999999998</v>
      </c>
      <c r="O161" s="184">
        <f t="shared" si="54"/>
        <v>391.71593000000001</v>
      </c>
      <c r="P161" s="184">
        <f t="shared" si="54"/>
        <v>389.87317999999999</v>
      </c>
      <c r="Q161" s="185">
        <f t="shared" si="54"/>
        <v>389.93167999999997</v>
      </c>
    </row>
    <row r="162" spans="2:17" s="18" customFormat="1" x14ac:dyDescent="0.3">
      <c r="B162" s="152" t="s">
        <v>144</v>
      </c>
      <c r="C162" s="20"/>
      <c r="D162" s="184">
        <f t="shared" si="41"/>
        <v>87.749930000000006</v>
      </c>
      <c r="E162" s="184">
        <f t="shared" si="43"/>
        <v>90.674930000000003</v>
      </c>
      <c r="F162" s="184">
        <f t="shared" si="43"/>
        <v>1724.8724300000001</v>
      </c>
      <c r="G162" s="184">
        <f t="shared" ref="G162:Q162" si="55">((G77-$C$146)*$C$138)/10^3</f>
        <v>2585.4074300000002</v>
      </c>
      <c r="H162" s="184">
        <f t="shared" si="55"/>
        <v>2787.52493</v>
      </c>
      <c r="I162" s="184">
        <f t="shared" si="55"/>
        <v>3504.1499299999996</v>
      </c>
      <c r="J162" s="184">
        <f t="shared" si="55"/>
        <v>3889.7234299999991</v>
      </c>
      <c r="K162" s="184">
        <f t="shared" si="55"/>
        <v>4035.8271799999993</v>
      </c>
      <c r="L162" s="184">
        <f t="shared" si="55"/>
        <v>4233.7619299999997</v>
      </c>
      <c r="M162" s="184">
        <f t="shared" si="55"/>
        <v>4419.1191799999997</v>
      </c>
      <c r="N162" s="184">
        <f t="shared" si="55"/>
        <v>4650.1649299999999</v>
      </c>
      <c r="O162" s="184">
        <f t="shared" si="55"/>
        <v>4929.3269299999993</v>
      </c>
      <c r="P162" s="184">
        <f t="shared" si="55"/>
        <v>5377.9634299999998</v>
      </c>
      <c r="Q162" s="185">
        <f t="shared" si="55"/>
        <v>5868.5736799999995</v>
      </c>
    </row>
    <row r="163" spans="2:17" s="18" customFormat="1" x14ac:dyDescent="0.3">
      <c r="B163" s="152" t="s">
        <v>145</v>
      </c>
      <c r="C163" s="20"/>
      <c r="D163" s="184">
        <f t="shared" si="41"/>
        <v>35.099930000000001</v>
      </c>
      <c r="E163" s="184">
        <f t="shared" si="43"/>
        <v>35.099930000000001</v>
      </c>
      <c r="F163" s="184">
        <f t="shared" si="43"/>
        <v>43.874929999999999</v>
      </c>
      <c r="G163" s="184">
        <f t="shared" ref="G163:Q163" si="56">((G78-$C$146)*$C$138)/10^3</f>
        <v>46.799930000000003</v>
      </c>
      <c r="H163" s="184">
        <f t="shared" si="56"/>
        <v>46.799930000000003</v>
      </c>
      <c r="I163" s="184">
        <f t="shared" si="56"/>
        <v>38.024929999999998</v>
      </c>
      <c r="J163" s="184">
        <f t="shared" si="56"/>
        <v>43.61168</v>
      </c>
      <c r="K163" s="184">
        <f t="shared" si="56"/>
        <v>46.712180000000004</v>
      </c>
      <c r="L163" s="184">
        <f t="shared" si="56"/>
        <v>46.712180000000004</v>
      </c>
      <c r="M163" s="184">
        <f t="shared" si="56"/>
        <v>46.770679999999999</v>
      </c>
      <c r="N163" s="184">
        <f t="shared" si="56"/>
        <v>46.887680000000003</v>
      </c>
      <c r="O163" s="184">
        <f t="shared" si="56"/>
        <v>50.339179999999999</v>
      </c>
      <c r="P163" s="184">
        <f t="shared" si="56"/>
        <v>52.269680000000001</v>
      </c>
      <c r="Q163" s="185">
        <f t="shared" si="56"/>
        <v>53.498180000000005</v>
      </c>
    </row>
    <row r="164" spans="2:17" s="18" customFormat="1" x14ac:dyDescent="0.3">
      <c r="B164" s="152" t="s">
        <v>146</v>
      </c>
      <c r="C164" s="20"/>
      <c r="D164" s="184">
        <f t="shared" si="41"/>
        <v>236.92492999999999</v>
      </c>
      <c r="E164" s="184">
        <f t="shared" si="43"/>
        <v>315.89992999999998</v>
      </c>
      <c r="F164" s="184">
        <f t="shared" si="43"/>
        <v>324.67493000000002</v>
      </c>
      <c r="G164" s="184">
        <f t="shared" ref="G164:Q164" si="57">((G79-$C$146)*$C$138)/10^3</f>
        <v>327.59992999999997</v>
      </c>
      <c r="H164" s="184">
        <f t="shared" si="57"/>
        <v>345.14992999999998</v>
      </c>
      <c r="I164" s="184">
        <f t="shared" si="57"/>
        <v>359.77492999999998</v>
      </c>
      <c r="J164" s="184">
        <f t="shared" si="57"/>
        <v>375.42367999999999</v>
      </c>
      <c r="K164" s="184">
        <f t="shared" si="57"/>
        <v>393.88042999999999</v>
      </c>
      <c r="L164" s="184">
        <f t="shared" si="57"/>
        <v>389.49293</v>
      </c>
      <c r="M164" s="184">
        <f t="shared" si="57"/>
        <v>491.13667999999996</v>
      </c>
      <c r="N164" s="184">
        <f t="shared" si="57"/>
        <v>790.3349300000001</v>
      </c>
      <c r="O164" s="184">
        <f t="shared" si="57"/>
        <v>966.36142999999993</v>
      </c>
      <c r="P164" s="184">
        <f t="shared" si="57"/>
        <v>1016.2911799999999</v>
      </c>
      <c r="Q164" s="185">
        <f t="shared" si="57"/>
        <v>1059.6689300000003</v>
      </c>
    </row>
    <row r="165" spans="2:17" s="18" customFormat="1" x14ac:dyDescent="0.3">
      <c r="B165" s="152" t="s">
        <v>147</v>
      </c>
      <c r="C165" s="20"/>
      <c r="D165" s="184">
        <f t="shared" si="41"/>
        <v>503.09992999999992</v>
      </c>
      <c r="E165" s="184">
        <f t="shared" si="43"/>
        <v>511.87492999999995</v>
      </c>
      <c r="F165" s="184">
        <f t="shared" si="43"/>
        <v>541.12493000000006</v>
      </c>
      <c r="G165" s="184">
        <f t="shared" ref="G165:Q165" si="58">((G80-$C$146)*$C$138)/10^3</f>
        <v>549.89993000000004</v>
      </c>
      <c r="H165" s="184">
        <f t="shared" si="58"/>
        <v>549.89993000000004</v>
      </c>
      <c r="I165" s="184">
        <f t="shared" si="58"/>
        <v>523.57492999999988</v>
      </c>
      <c r="J165" s="184">
        <f t="shared" si="58"/>
        <v>531.82343000000003</v>
      </c>
      <c r="K165" s="184">
        <f t="shared" si="58"/>
        <v>525.03743000000009</v>
      </c>
      <c r="L165" s="184">
        <f t="shared" si="58"/>
        <v>529.04468000000008</v>
      </c>
      <c r="M165" s="184">
        <f t="shared" si="58"/>
        <v>552.73718000000008</v>
      </c>
      <c r="N165" s="184">
        <f t="shared" si="58"/>
        <v>584.91218000000003</v>
      </c>
      <c r="O165" s="184">
        <f t="shared" si="58"/>
        <v>628.58243000000004</v>
      </c>
      <c r="P165" s="184">
        <f t="shared" si="58"/>
        <v>665.08643000000006</v>
      </c>
      <c r="Q165" s="185">
        <f t="shared" si="58"/>
        <v>715.8059300000001</v>
      </c>
    </row>
    <row r="166" spans="2:17" s="18" customFormat="1" x14ac:dyDescent="0.3">
      <c r="B166" s="152" t="s">
        <v>148</v>
      </c>
      <c r="C166" s="20"/>
      <c r="D166" s="184">
        <f t="shared" si="41"/>
        <v>1163.0384300000001</v>
      </c>
      <c r="E166" s="184">
        <f t="shared" si="43"/>
        <v>1230.5474300000001</v>
      </c>
      <c r="F166" s="184">
        <f t="shared" si="43"/>
        <v>1278.2249300000001</v>
      </c>
      <c r="G166" s="184">
        <f t="shared" ref="G166:Q166" si="59">((G81-$C$146)*$C$138)/10^3</f>
        <v>1326.6629300000002</v>
      </c>
      <c r="H166" s="184">
        <f t="shared" si="59"/>
        <v>1381.3896800000002</v>
      </c>
      <c r="I166" s="184">
        <f t="shared" si="59"/>
        <v>1435.5899300000001</v>
      </c>
      <c r="J166" s="184">
        <f t="shared" si="59"/>
        <v>1587.0756800000001</v>
      </c>
      <c r="K166" s="184">
        <f t="shared" si="59"/>
        <v>1865.4479300000003</v>
      </c>
      <c r="L166" s="184">
        <f t="shared" si="59"/>
        <v>1976.3346799999997</v>
      </c>
      <c r="M166" s="184">
        <f t="shared" si="59"/>
        <v>2089.1811799999996</v>
      </c>
      <c r="N166" s="184">
        <f t="shared" si="59"/>
        <v>2255.93543</v>
      </c>
      <c r="O166" s="184">
        <f t="shared" si="59"/>
        <v>2409.5564300000001</v>
      </c>
      <c r="P166" s="184">
        <f t="shared" si="59"/>
        <v>2612.28818</v>
      </c>
      <c r="Q166" s="185">
        <f t="shared" si="59"/>
        <v>2892.2691800000002</v>
      </c>
    </row>
    <row r="167" spans="2:17" s="18" customFormat="1" x14ac:dyDescent="0.3">
      <c r="B167" s="152" t="s">
        <v>149</v>
      </c>
      <c r="C167" s="20"/>
      <c r="D167" s="184">
        <f t="shared" si="41"/>
        <v>744.93893000000003</v>
      </c>
      <c r="E167" s="184">
        <f t="shared" si="43"/>
        <v>830.49518</v>
      </c>
      <c r="F167" s="184">
        <f t="shared" si="43"/>
        <v>1345.4999300000002</v>
      </c>
      <c r="G167" s="184">
        <f t="shared" ref="G167:Q167" si="60">((G82-$C$146)*$C$138)/10^3</f>
        <v>1464.6936800000001</v>
      </c>
      <c r="H167" s="184">
        <f t="shared" si="60"/>
        <v>1396.5996800000003</v>
      </c>
      <c r="I167" s="184">
        <f t="shared" si="60"/>
        <v>1435.8239300000002</v>
      </c>
      <c r="J167" s="184">
        <f t="shared" si="60"/>
        <v>4098.1881799999992</v>
      </c>
      <c r="K167" s="184">
        <f t="shared" si="60"/>
        <v>4763.4794299999994</v>
      </c>
      <c r="L167" s="184">
        <f t="shared" si="60"/>
        <v>4823.8221800000001</v>
      </c>
      <c r="M167" s="184">
        <f t="shared" si="60"/>
        <v>5129.1336799999999</v>
      </c>
      <c r="N167" s="184">
        <f t="shared" si="60"/>
        <v>5393.55368</v>
      </c>
      <c r="O167" s="184">
        <f t="shared" si="60"/>
        <v>5477.2379299999993</v>
      </c>
      <c r="P167" s="184">
        <f t="shared" si="60"/>
        <v>5485.7789299999995</v>
      </c>
      <c r="Q167" s="185">
        <f t="shared" si="60"/>
        <v>5385.2466799999993</v>
      </c>
    </row>
    <row r="168" spans="2:17" s="18" customFormat="1" x14ac:dyDescent="0.3">
      <c r="B168" s="152" t="s">
        <v>150</v>
      </c>
      <c r="C168" s="20"/>
      <c r="D168" s="184">
        <f t="shared" si="41"/>
        <v>0.70193000000000005</v>
      </c>
      <c r="E168" s="184">
        <f t="shared" si="43"/>
        <v>-6.9999999999999994E-5</v>
      </c>
      <c r="F168" s="184">
        <f t="shared" si="43"/>
        <v>2.6324300000000003</v>
      </c>
      <c r="G168" s="184">
        <f t="shared" ref="G168:Q168" si="61">((G83-$C$146)*$C$138)/10^3</f>
        <v>3.8609299999999998</v>
      </c>
      <c r="H168" s="184">
        <f t="shared" si="61"/>
        <v>4.5921799999999999</v>
      </c>
      <c r="I168" s="184">
        <f t="shared" si="61"/>
        <v>4.7969300000000006</v>
      </c>
      <c r="J168" s="184">
        <f t="shared" si="61"/>
        <v>4.8846800000000004</v>
      </c>
      <c r="K168" s="184">
        <f t="shared" si="61"/>
        <v>4.5629300000000006</v>
      </c>
      <c r="L168" s="184">
        <f t="shared" si="61"/>
        <v>4.9724300000000001</v>
      </c>
      <c r="M168" s="184">
        <f t="shared" si="61"/>
        <v>5.0601799999999999</v>
      </c>
      <c r="N168" s="184">
        <f t="shared" si="61"/>
        <v>6.5226800000000003</v>
      </c>
      <c r="O168" s="184">
        <f t="shared" si="61"/>
        <v>5.4404300000000001</v>
      </c>
      <c r="P168" s="184">
        <f t="shared" si="61"/>
        <v>4.8261799999999999</v>
      </c>
      <c r="Q168" s="185">
        <f t="shared" si="61"/>
        <v>4.8846800000000004</v>
      </c>
    </row>
    <row r="169" spans="2:17" s="18" customFormat="1" x14ac:dyDescent="0.3">
      <c r="B169" s="152" t="s">
        <v>151</v>
      </c>
      <c r="C169" s="20"/>
      <c r="D169" s="184">
        <f t="shared" si="41"/>
        <v>213.52492999999998</v>
      </c>
      <c r="E169" s="184">
        <f t="shared" si="43"/>
        <v>231.07492999999999</v>
      </c>
      <c r="F169" s="184">
        <f t="shared" si="43"/>
        <v>374.39992999999998</v>
      </c>
      <c r="G169" s="184">
        <f t="shared" ref="G169:Q169" si="62">((G84-$C$146)*$C$138)/10^3</f>
        <v>403.64992999999998</v>
      </c>
      <c r="H169" s="184">
        <f t="shared" si="62"/>
        <v>415.34992999999997</v>
      </c>
      <c r="I169" s="184">
        <f t="shared" si="62"/>
        <v>438.74993000000001</v>
      </c>
      <c r="J169" s="184">
        <f t="shared" si="62"/>
        <v>456.79717999999997</v>
      </c>
      <c r="K169" s="184">
        <f t="shared" si="62"/>
        <v>491.57542999999993</v>
      </c>
      <c r="L169" s="184">
        <f t="shared" si="62"/>
        <v>543.75743</v>
      </c>
      <c r="M169" s="184">
        <f t="shared" si="62"/>
        <v>656.19443000000001</v>
      </c>
      <c r="N169" s="184">
        <f t="shared" si="62"/>
        <v>785.01143000000002</v>
      </c>
      <c r="O169" s="184">
        <f t="shared" si="62"/>
        <v>894.3186800000002</v>
      </c>
      <c r="P169" s="184">
        <f t="shared" si="62"/>
        <v>1013.1029299999999</v>
      </c>
      <c r="Q169" s="185">
        <f t="shared" si="62"/>
        <v>1115.4486800000002</v>
      </c>
    </row>
    <row r="170" spans="2:17" s="18" customFormat="1" x14ac:dyDescent="0.3">
      <c r="B170" s="152" t="s">
        <v>152</v>
      </c>
      <c r="C170" s="20"/>
      <c r="D170" s="184">
        <f t="shared" si="41"/>
        <v>2743.64993</v>
      </c>
      <c r="E170" s="184">
        <f t="shared" si="43"/>
        <v>2822.6249299999999</v>
      </c>
      <c r="F170" s="184">
        <f t="shared" si="43"/>
        <v>5317.6499299999996</v>
      </c>
      <c r="G170" s="184">
        <f t="shared" ref="G170:Q170" si="63">((G85-$C$146)*$C$138)/10^3</f>
        <v>6239.0249299999996</v>
      </c>
      <c r="H170" s="184">
        <f t="shared" si="63"/>
        <v>6350.1749300000001</v>
      </c>
      <c r="I170" s="184">
        <f t="shared" si="63"/>
        <v>6534.4499299999998</v>
      </c>
      <c r="J170" s="184">
        <f t="shared" si="63"/>
        <v>6777.1664299999993</v>
      </c>
      <c r="K170" s="184">
        <f t="shared" si="63"/>
        <v>6893.3474299999998</v>
      </c>
      <c r="L170" s="184">
        <f t="shared" si="63"/>
        <v>7033.3671799999993</v>
      </c>
      <c r="M170" s="184">
        <f t="shared" si="63"/>
        <v>7302.2331799999993</v>
      </c>
      <c r="N170" s="184">
        <f t="shared" si="63"/>
        <v>7768.5659299999988</v>
      </c>
      <c r="O170" s="184">
        <f t="shared" si="63"/>
        <v>9389.6301800000001</v>
      </c>
      <c r="P170" s="184">
        <f t="shared" si="63"/>
        <v>10587.914929999999</v>
      </c>
      <c r="Q170" s="185">
        <f t="shared" si="63"/>
        <v>11661.18518</v>
      </c>
    </row>
    <row r="171" spans="2:17" s="18" customFormat="1" x14ac:dyDescent="0.3">
      <c r="B171" s="152" t="s">
        <v>153</v>
      </c>
      <c r="C171" s="20"/>
      <c r="D171" s="184">
        <f t="shared" si="41"/>
        <v>269.09992999999997</v>
      </c>
      <c r="E171" s="184">
        <f t="shared" ref="E171:F185" si="64">((E86-$C$146)*$C$138)/10^3</f>
        <v>269.09992999999997</v>
      </c>
      <c r="F171" s="184">
        <f t="shared" si="64"/>
        <v>274.36493000000002</v>
      </c>
      <c r="G171" s="184">
        <f t="shared" ref="G171:Q171" si="65">((G86-$C$146)*$C$138)/10^3</f>
        <v>271.73242999999997</v>
      </c>
      <c r="H171" s="184">
        <f t="shared" si="65"/>
        <v>278.16742999999997</v>
      </c>
      <c r="I171" s="184">
        <f t="shared" si="65"/>
        <v>280.79993000000002</v>
      </c>
      <c r="J171" s="184">
        <f t="shared" si="65"/>
        <v>284.57317999999998</v>
      </c>
      <c r="K171" s="184">
        <f t="shared" si="65"/>
        <v>291.00817999999998</v>
      </c>
      <c r="L171" s="184">
        <f t="shared" si="65"/>
        <v>292.64618000000002</v>
      </c>
      <c r="M171" s="184">
        <f t="shared" si="65"/>
        <v>306.21818000000002</v>
      </c>
      <c r="N171" s="184">
        <f t="shared" si="65"/>
        <v>308.20717999999999</v>
      </c>
      <c r="O171" s="184">
        <f t="shared" si="65"/>
        <v>317.88893000000002</v>
      </c>
      <c r="P171" s="184">
        <f t="shared" si="65"/>
        <v>323.41717999999997</v>
      </c>
      <c r="Q171" s="185">
        <f t="shared" si="65"/>
        <v>327.16118</v>
      </c>
    </row>
    <row r="172" spans="2:17" s="18" customFormat="1" x14ac:dyDescent="0.3">
      <c r="B172" s="152" t="s">
        <v>154</v>
      </c>
      <c r="C172" s="20"/>
      <c r="D172" s="184">
        <f t="shared" si="41"/>
        <v>429.97492999999997</v>
      </c>
      <c r="E172" s="184">
        <f t="shared" si="64"/>
        <v>424.12493000000001</v>
      </c>
      <c r="F172" s="184">
        <f t="shared" si="64"/>
        <v>429.97492999999997</v>
      </c>
      <c r="G172" s="184">
        <f t="shared" ref="G172:Q172" si="66">((G87-$C$146)*$C$138)/10^3</f>
        <v>432.89992999999998</v>
      </c>
      <c r="H172" s="184">
        <f t="shared" si="66"/>
        <v>432.89992999999998</v>
      </c>
      <c r="I172" s="184">
        <f t="shared" si="66"/>
        <v>441.67493000000002</v>
      </c>
      <c r="J172" s="184">
        <f t="shared" si="66"/>
        <v>446.70592999999997</v>
      </c>
      <c r="K172" s="184">
        <f t="shared" si="66"/>
        <v>449.86493000000002</v>
      </c>
      <c r="L172" s="184">
        <f t="shared" si="66"/>
        <v>466.65442999999999</v>
      </c>
      <c r="M172" s="184">
        <f t="shared" si="66"/>
        <v>480.57742999999994</v>
      </c>
      <c r="N172" s="184">
        <f t="shared" si="66"/>
        <v>481.77667999999994</v>
      </c>
      <c r="O172" s="184">
        <f t="shared" si="66"/>
        <v>1357.5801800000002</v>
      </c>
      <c r="P172" s="184">
        <f t="shared" si="66"/>
        <v>790.53968000000009</v>
      </c>
      <c r="Q172" s="185">
        <f t="shared" si="66"/>
        <v>523.10692999999992</v>
      </c>
    </row>
    <row r="173" spans="2:17" s="18" customFormat="1" x14ac:dyDescent="0.3">
      <c r="B173" s="152" t="s">
        <v>155</v>
      </c>
      <c r="C173" s="20"/>
      <c r="D173" s="184">
        <f t="shared" si="41"/>
        <v>105.29993</v>
      </c>
      <c r="E173" s="184">
        <f t="shared" si="64"/>
        <v>114.07493000000001</v>
      </c>
      <c r="F173" s="184">
        <f t="shared" si="64"/>
        <v>125.77493</v>
      </c>
      <c r="G173" s="184">
        <f t="shared" ref="G173:Q173" si="67">((G88-$C$146)*$C$138)/10^3</f>
        <v>146.24993000000003</v>
      </c>
      <c r="H173" s="184">
        <f t="shared" si="67"/>
        <v>125.77493</v>
      </c>
      <c r="I173" s="184">
        <f t="shared" si="67"/>
        <v>116.99993000000001</v>
      </c>
      <c r="J173" s="184">
        <f t="shared" si="67"/>
        <v>144.72893000000002</v>
      </c>
      <c r="K173" s="184">
        <f t="shared" si="67"/>
        <v>144.49493000000001</v>
      </c>
      <c r="L173" s="184">
        <f t="shared" si="67"/>
        <v>142.30118000000002</v>
      </c>
      <c r="M173" s="184">
        <f t="shared" si="67"/>
        <v>145.86968000000002</v>
      </c>
      <c r="N173" s="184">
        <f t="shared" si="67"/>
        <v>155.63918000000001</v>
      </c>
      <c r="O173" s="184">
        <f t="shared" si="67"/>
        <v>169.41593000000003</v>
      </c>
      <c r="P173" s="184">
        <f t="shared" si="67"/>
        <v>180.85268000000002</v>
      </c>
      <c r="Q173" s="185">
        <f t="shared" si="67"/>
        <v>187.22918000000001</v>
      </c>
    </row>
    <row r="174" spans="2:17" s="18" customFormat="1" x14ac:dyDescent="0.3">
      <c r="B174" s="152" t="s">
        <v>156</v>
      </c>
      <c r="C174" s="20"/>
      <c r="D174" s="184">
        <f t="shared" si="41"/>
        <v>731.24993000000006</v>
      </c>
      <c r="E174" s="184">
        <f t="shared" si="64"/>
        <v>737.09993000000009</v>
      </c>
      <c r="F174" s="184">
        <f t="shared" si="64"/>
        <v>377.32492999999999</v>
      </c>
      <c r="G174" s="184">
        <f t="shared" ref="G174:Q174" si="68">((G89-$C$146)*$C$138)/10^3</f>
        <v>617.17493000000002</v>
      </c>
      <c r="H174" s="184">
        <f t="shared" si="68"/>
        <v>763.42493000000002</v>
      </c>
      <c r="I174" s="184">
        <f t="shared" si="68"/>
        <v>763.42493000000002</v>
      </c>
      <c r="J174" s="184">
        <f t="shared" si="68"/>
        <v>873.69743000000017</v>
      </c>
      <c r="K174" s="184">
        <f t="shared" si="68"/>
        <v>847.72343000000012</v>
      </c>
      <c r="L174" s="184">
        <f t="shared" si="68"/>
        <v>798.75893000000008</v>
      </c>
      <c r="M174" s="184">
        <f t="shared" si="68"/>
        <v>785.12843000000009</v>
      </c>
      <c r="N174" s="184">
        <f t="shared" si="68"/>
        <v>511.20217999999994</v>
      </c>
      <c r="O174" s="184">
        <f t="shared" si="68"/>
        <v>380.36692999999997</v>
      </c>
      <c r="P174" s="184">
        <f t="shared" si="68"/>
        <v>376.06718000000001</v>
      </c>
      <c r="Q174" s="185">
        <f t="shared" si="68"/>
        <v>378.02692999999999</v>
      </c>
    </row>
    <row r="175" spans="2:17" s="18" customFormat="1" x14ac:dyDescent="0.3">
      <c r="B175" s="152" t="s">
        <v>157</v>
      </c>
      <c r="C175" s="20"/>
      <c r="D175" s="184">
        <f t="shared" si="41"/>
        <v>605.47493000000009</v>
      </c>
      <c r="E175" s="184">
        <f t="shared" si="64"/>
        <v>634.72493000000009</v>
      </c>
      <c r="F175" s="184">
        <f t="shared" si="64"/>
        <v>1126.1249300000002</v>
      </c>
      <c r="G175" s="184">
        <f t="shared" ref="G175:Q175" si="69">((G90-$C$146)*$C$138)/10^3</f>
        <v>1357.1999300000002</v>
      </c>
      <c r="H175" s="184">
        <f t="shared" si="69"/>
        <v>1468.3499300000001</v>
      </c>
      <c r="I175" s="184">
        <f t="shared" si="69"/>
        <v>1585.3499300000001</v>
      </c>
      <c r="J175" s="184">
        <f t="shared" si="69"/>
        <v>1613.6346800000001</v>
      </c>
      <c r="K175" s="184">
        <f t="shared" si="69"/>
        <v>1639.2869300000002</v>
      </c>
      <c r="L175" s="184">
        <f t="shared" si="69"/>
        <v>1760.8791800000001</v>
      </c>
      <c r="M175" s="184">
        <f t="shared" si="69"/>
        <v>1875.5684300000003</v>
      </c>
      <c r="N175" s="184">
        <f t="shared" si="69"/>
        <v>1920.9936799999998</v>
      </c>
      <c r="O175" s="184">
        <f t="shared" si="69"/>
        <v>2030.8566799999996</v>
      </c>
      <c r="P175" s="184">
        <f t="shared" si="69"/>
        <v>2125.8314300000002</v>
      </c>
      <c r="Q175" s="185">
        <f t="shared" si="69"/>
        <v>2307.4739300000001</v>
      </c>
    </row>
    <row r="176" spans="2:17" s="18" customFormat="1" x14ac:dyDescent="0.3">
      <c r="B176" s="152" t="s">
        <v>158</v>
      </c>
      <c r="C176" s="20"/>
      <c r="D176" s="184">
        <f t="shared" si="41"/>
        <v>70.199930000000009</v>
      </c>
      <c r="E176" s="184">
        <f t="shared" si="64"/>
        <v>99.449930000000009</v>
      </c>
      <c r="F176" s="184">
        <f t="shared" si="64"/>
        <v>96.524930000000012</v>
      </c>
      <c r="G176" s="184">
        <f t="shared" ref="G176:Q176" si="70">((G91-$C$146)*$C$138)/10^3</f>
        <v>102.37493000000001</v>
      </c>
      <c r="H176" s="184">
        <f t="shared" si="70"/>
        <v>122.84992999999999</v>
      </c>
      <c r="I176" s="184">
        <f t="shared" si="70"/>
        <v>146.24993000000003</v>
      </c>
      <c r="J176" s="184">
        <f t="shared" si="70"/>
        <v>157.27718000000002</v>
      </c>
      <c r="K176" s="184">
        <f t="shared" si="70"/>
        <v>162.77618000000001</v>
      </c>
      <c r="L176" s="184">
        <f t="shared" si="70"/>
        <v>166.57868000000002</v>
      </c>
      <c r="M176" s="184">
        <f t="shared" si="70"/>
        <v>167.25143000000003</v>
      </c>
      <c r="N176" s="184">
        <f t="shared" si="70"/>
        <v>170.00093000000001</v>
      </c>
      <c r="O176" s="184">
        <f t="shared" si="70"/>
        <v>170.93693000000002</v>
      </c>
      <c r="P176" s="184">
        <f t="shared" si="70"/>
        <v>170.93693000000002</v>
      </c>
      <c r="Q176" s="185">
        <f t="shared" si="70"/>
        <v>171.11243000000002</v>
      </c>
    </row>
    <row r="177" spans="2:17" s="18" customFormat="1" x14ac:dyDescent="0.3">
      <c r="B177" s="152" t="s">
        <v>159</v>
      </c>
      <c r="C177" s="20"/>
      <c r="D177" s="184">
        <f t="shared" si="41"/>
        <v>46.799930000000003</v>
      </c>
      <c r="E177" s="184">
        <f t="shared" si="64"/>
        <v>625.94992999999999</v>
      </c>
      <c r="F177" s="184">
        <f t="shared" si="64"/>
        <v>1161.2249300000001</v>
      </c>
      <c r="G177" s="184">
        <f t="shared" ref="G177:Q177" si="71">((G92-$C$146)*$C$138)/10^3</f>
        <v>1266.5249300000003</v>
      </c>
      <c r="H177" s="184">
        <f t="shared" si="71"/>
        <v>1605.8249300000002</v>
      </c>
      <c r="I177" s="184">
        <f t="shared" si="71"/>
        <v>1965.5999299999996</v>
      </c>
      <c r="J177" s="184">
        <f t="shared" si="71"/>
        <v>2098.13168</v>
      </c>
      <c r="K177" s="184">
        <f t="shared" si="71"/>
        <v>2390.2806800000003</v>
      </c>
      <c r="L177" s="184">
        <f t="shared" si="71"/>
        <v>2682.89768</v>
      </c>
      <c r="M177" s="184">
        <f t="shared" si="71"/>
        <v>2765.9969300000002</v>
      </c>
      <c r="N177" s="184">
        <f t="shared" si="71"/>
        <v>2885.8049300000002</v>
      </c>
      <c r="O177" s="184">
        <f t="shared" si="71"/>
        <v>2912.8026800000002</v>
      </c>
      <c r="P177" s="184">
        <f t="shared" si="71"/>
        <v>3152.4186800000002</v>
      </c>
      <c r="Q177" s="185">
        <f t="shared" si="71"/>
        <v>2838.2151800000001</v>
      </c>
    </row>
    <row r="178" spans="2:17" s="18" customFormat="1" x14ac:dyDescent="0.3">
      <c r="B178" s="152" t="s">
        <v>160</v>
      </c>
      <c r="C178" s="20"/>
      <c r="D178" s="184">
        <f t="shared" si="41"/>
        <v>783.89993000000004</v>
      </c>
      <c r="E178" s="184">
        <f t="shared" si="64"/>
        <v>804.37493000000006</v>
      </c>
      <c r="F178" s="184">
        <f t="shared" si="64"/>
        <v>903.82493000000022</v>
      </c>
      <c r="G178" s="184">
        <f t="shared" ref="G178:Q178" si="72">((G93-$C$146)*$C$138)/10^3</f>
        <v>971.09992999999997</v>
      </c>
      <c r="H178" s="184">
        <f t="shared" si="72"/>
        <v>1052.9999300000002</v>
      </c>
      <c r="I178" s="184">
        <f t="shared" si="72"/>
        <v>1208.0249300000003</v>
      </c>
      <c r="J178" s="184">
        <f t="shared" si="72"/>
        <v>1385.4554300000002</v>
      </c>
      <c r="K178" s="184">
        <f t="shared" si="72"/>
        <v>1688.8364300000001</v>
      </c>
      <c r="L178" s="184">
        <f t="shared" si="72"/>
        <v>1978.4406799999997</v>
      </c>
      <c r="M178" s="184">
        <f t="shared" si="72"/>
        <v>2096.2304299999996</v>
      </c>
      <c r="N178" s="184">
        <f t="shared" si="72"/>
        <v>2107.1114300000004</v>
      </c>
      <c r="O178" s="184">
        <f t="shared" si="72"/>
        <v>2106.6726800000001</v>
      </c>
      <c r="P178" s="184">
        <f t="shared" si="72"/>
        <v>2180.7921800000004</v>
      </c>
      <c r="Q178" s="185">
        <f t="shared" si="72"/>
        <v>2233.14968</v>
      </c>
    </row>
    <row r="179" spans="2:17" s="18" customFormat="1" x14ac:dyDescent="0.3">
      <c r="B179" s="152" t="s">
        <v>161</v>
      </c>
      <c r="C179" s="20"/>
      <c r="D179" s="184">
        <f t="shared" si="41"/>
        <v>596.69992999999999</v>
      </c>
      <c r="E179" s="184">
        <f t="shared" si="64"/>
        <v>198.89993000000001</v>
      </c>
      <c r="F179" s="184">
        <f t="shared" si="64"/>
        <v>17.54993</v>
      </c>
      <c r="G179" s="184">
        <f t="shared" ref="G179:Q179" si="73">((G94-$C$146)*$C$138)/10^3</f>
        <v>14.624930000000001</v>
      </c>
      <c r="H179" s="184">
        <f t="shared" si="73"/>
        <v>29.249929999999999</v>
      </c>
      <c r="I179" s="184">
        <f t="shared" si="73"/>
        <v>35.099930000000001</v>
      </c>
      <c r="J179" s="184">
        <f t="shared" si="73"/>
        <v>35.099930000000001</v>
      </c>
      <c r="K179" s="184">
        <f t="shared" si="73"/>
        <v>35.099930000000001</v>
      </c>
      <c r="L179" s="184">
        <f t="shared" si="73"/>
        <v>35.099930000000001</v>
      </c>
      <c r="M179" s="184">
        <f t="shared" si="73"/>
        <v>35.099930000000001</v>
      </c>
      <c r="N179" s="184">
        <f t="shared" si="73"/>
        <v>60.020929999999993</v>
      </c>
      <c r="O179" s="184">
        <f t="shared" si="73"/>
        <v>55.691930000000006</v>
      </c>
      <c r="P179" s="184">
        <f t="shared" si="73"/>
        <v>51.479930000000003</v>
      </c>
      <c r="Q179" s="185">
        <f t="shared" si="73"/>
        <v>45.512929999999997</v>
      </c>
    </row>
    <row r="180" spans="2:17" s="18" customFormat="1" x14ac:dyDescent="0.3">
      <c r="B180" s="152" t="s">
        <v>162</v>
      </c>
      <c r="C180" s="20"/>
      <c r="D180" s="184">
        <f t="shared" si="41"/>
        <v>1292.8499300000001</v>
      </c>
      <c r="E180" s="184">
        <f t="shared" si="64"/>
        <v>2278.5749300000002</v>
      </c>
      <c r="F180" s="184">
        <f t="shared" si="64"/>
        <v>4407.9749299999994</v>
      </c>
      <c r="G180" s="184">
        <f t="shared" ref="G180:Q180" si="74">((G95-$C$146)*$C$138)/10^3</f>
        <v>5264.9999299999999</v>
      </c>
      <c r="H180" s="184">
        <f t="shared" si="74"/>
        <v>5741.7749299999996</v>
      </c>
      <c r="I180" s="184">
        <f t="shared" si="74"/>
        <v>5557.4999299999999</v>
      </c>
      <c r="J180" s="184">
        <f t="shared" si="74"/>
        <v>5402.7089299999998</v>
      </c>
      <c r="K180" s="184">
        <f t="shared" si="74"/>
        <v>5403.5864299999994</v>
      </c>
      <c r="L180" s="184">
        <f t="shared" si="74"/>
        <v>5428.41968</v>
      </c>
      <c r="M180" s="184">
        <f t="shared" si="74"/>
        <v>5675.3774299999995</v>
      </c>
      <c r="N180" s="184">
        <f t="shared" si="74"/>
        <v>6216.6194299999997</v>
      </c>
      <c r="O180" s="184">
        <f t="shared" si="74"/>
        <v>6619.24568</v>
      </c>
      <c r="P180" s="184">
        <f t="shared" si="74"/>
        <v>6969.9531799999995</v>
      </c>
      <c r="Q180" s="185">
        <f t="shared" si="74"/>
        <v>7326.3936800000001</v>
      </c>
    </row>
    <row r="181" spans="2:17" s="18" customFormat="1" x14ac:dyDescent="0.3">
      <c r="B181" s="152" t="s">
        <v>182</v>
      </c>
      <c r="C181" s="20"/>
      <c r="D181" s="184">
        <f t="shared" si="41"/>
        <v>-6.9999999999999994E-5</v>
      </c>
      <c r="E181" s="184">
        <f t="shared" si="64"/>
        <v>-6.9999999999999994E-5</v>
      </c>
      <c r="F181" s="184">
        <f t="shared" si="64"/>
        <v>-6.9999999999999994E-5</v>
      </c>
      <c r="G181" s="184">
        <f t="shared" ref="G181:Q181" si="75">((G96-$C$146)*$C$138)/10^3</f>
        <v>-6.9999999999999994E-5</v>
      </c>
      <c r="H181" s="184">
        <f t="shared" si="75"/>
        <v>-6.9999999999999994E-5</v>
      </c>
      <c r="I181" s="184">
        <f t="shared" si="75"/>
        <v>-6.9999999999999994E-5</v>
      </c>
      <c r="J181" s="184">
        <f t="shared" si="75"/>
        <v>-6.9999999999999994E-5</v>
      </c>
      <c r="K181" s="184">
        <f t="shared" si="75"/>
        <v>-6.9999999999999994E-5</v>
      </c>
      <c r="L181" s="184">
        <f t="shared" si="75"/>
        <v>-6.9999999999999994E-5</v>
      </c>
      <c r="M181" s="184">
        <f t="shared" si="75"/>
        <v>4431.8136799999993</v>
      </c>
      <c r="N181" s="184">
        <f t="shared" si="75"/>
        <v>6233.7599299999993</v>
      </c>
      <c r="O181" s="184">
        <f t="shared" si="75"/>
        <v>6771.8721799999994</v>
      </c>
      <c r="P181" s="184">
        <f t="shared" si="75"/>
        <v>7388.9301799999994</v>
      </c>
      <c r="Q181" s="185">
        <f t="shared" si="75"/>
        <v>8503.589179999999</v>
      </c>
    </row>
    <row r="182" spans="2:17" s="18" customFormat="1" x14ac:dyDescent="0.3">
      <c r="B182" s="152" t="s">
        <v>163</v>
      </c>
      <c r="C182" s="20"/>
      <c r="D182" s="184">
        <f t="shared" si="41"/>
        <v>131.62493000000003</v>
      </c>
      <c r="E182" s="184">
        <f t="shared" si="64"/>
        <v>149.17493000000002</v>
      </c>
      <c r="F182" s="184">
        <f t="shared" si="64"/>
        <v>160.87493000000003</v>
      </c>
      <c r="G182" s="184">
        <f t="shared" ref="G182:Q182" si="76">((G97-$C$146)*$C$138)/10^3</f>
        <v>207.67493000000002</v>
      </c>
      <c r="H182" s="184">
        <f t="shared" si="76"/>
        <v>239.84992999999994</v>
      </c>
      <c r="I182" s="184">
        <f t="shared" si="76"/>
        <v>263.24993000000001</v>
      </c>
      <c r="J182" s="184">
        <f t="shared" si="76"/>
        <v>286.64992999999998</v>
      </c>
      <c r="K182" s="184">
        <f t="shared" si="76"/>
        <v>352.08217999999999</v>
      </c>
      <c r="L182" s="184">
        <f t="shared" si="76"/>
        <v>376.33042999999998</v>
      </c>
      <c r="M182" s="184">
        <f t="shared" si="76"/>
        <v>394.99192999999997</v>
      </c>
      <c r="N182" s="184">
        <f t="shared" si="76"/>
        <v>427.92743000000002</v>
      </c>
      <c r="O182" s="184">
        <f t="shared" si="76"/>
        <v>457.52843000000001</v>
      </c>
      <c r="P182" s="184">
        <f t="shared" si="76"/>
        <v>513.2496799999999</v>
      </c>
      <c r="Q182" s="185">
        <f t="shared" si="76"/>
        <v>552.00593000000003</v>
      </c>
    </row>
    <row r="183" spans="2:17" s="18" customFormat="1" x14ac:dyDescent="0.3">
      <c r="B183" s="152" t="s">
        <v>164</v>
      </c>
      <c r="C183" s="20"/>
      <c r="D183" s="184">
        <f t="shared" si="41"/>
        <v>2293.1999300000002</v>
      </c>
      <c r="E183" s="184">
        <f t="shared" si="64"/>
        <v>2334.14993</v>
      </c>
      <c r="F183" s="184">
        <f t="shared" si="64"/>
        <v>6692.3999299999996</v>
      </c>
      <c r="G183" s="184">
        <f t="shared" ref="G183:Q183" si="77">((G98-$C$146)*$C$138)/10^3</f>
        <v>8766.2249300000003</v>
      </c>
      <c r="H183" s="184">
        <f t="shared" si="77"/>
        <v>9263.4749300000003</v>
      </c>
      <c r="I183" s="184">
        <f t="shared" si="77"/>
        <v>9754.8749299999999</v>
      </c>
      <c r="J183" s="184">
        <f t="shared" si="77"/>
        <v>10857.014929999999</v>
      </c>
      <c r="K183" s="184">
        <f t="shared" si="77"/>
        <v>12770.98868</v>
      </c>
      <c r="L183" s="184">
        <f t="shared" si="77"/>
        <v>14041.754930000001</v>
      </c>
      <c r="M183" s="184">
        <f t="shared" si="77"/>
        <v>15832.49843</v>
      </c>
      <c r="N183" s="184">
        <f t="shared" si="77"/>
        <v>16528.677680000001</v>
      </c>
      <c r="O183" s="184">
        <f t="shared" si="77"/>
        <v>15959.41418</v>
      </c>
      <c r="P183" s="184">
        <f t="shared" si="77"/>
        <v>14038.449680000002</v>
      </c>
      <c r="Q183" s="185">
        <f t="shared" si="77"/>
        <v>14134.740680000001</v>
      </c>
    </row>
    <row r="184" spans="2:17" s="18" customFormat="1" x14ac:dyDescent="0.3">
      <c r="B184" s="152" t="s">
        <v>165</v>
      </c>
      <c r="C184" s="20"/>
      <c r="D184" s="184">
        <f t="shared" si="41"/>
        <v>70.199930000000009</v>
      </c>
      <c r="E184" s="184">
        <f t="shared" si="64"/>
        <v>78.974930000000001</v>
      </c>
      <c r="F184" s="184">
        <f t="shared" si="64"/>
        <v>99.449930000000009</v>
      </c>
      <c r="G184" s="184">
        <f t="shared" ref="G184:Q184" si="78">((G99-$C$146)*$C$138)/10^3</f>
        <v>114.07493000000001</v>
      </c>
      <c r="H184" s="184">
        <f t="shared" si="78"/>
        <v>116.99993000000001</v>
      </c>
      <c r="I184" s="184">
        <f t="shared" si="78"/>
        <v>152.09993000000003</v>
      </c>
      <c r="J184" s="184">
        <f t="shared" si="78"/>
        <v>179.15618000000003</v>
      </c>
      <c r="K184" s="184">
        <f t="shared" si="78"/>
        <v>235.34542999999999</v>
      </c>
      <c r="L184" s="184">
        <f t="shared" si="78"/>
        <v>270.53318000000002</v>
      </c>
      <c r="M184" s="184">
        <f t="shared" si="78"/>
        <v>297.56018</v>
      </c>
      <c r="N184" s="184">
        <f t="shared" si="78"/>
        <v>2450.6526800000001</v>
      </c>
      <c r="O184" s="184">
        <f t="shared" si="78"/>
        <v>1040.7149299999999</v>
      </c>
      <c r="P184" s="184">
        <f t="shared" si="78"/>
        <v>341.49367999999998</v>
      </c>
      <c r="Q184" s="185">
        <f t="shared" si="78"/>
        <v>342.19567999999998</v>
      </c>
    </row>
    <row r="185" spans="2:17" s="18" customFormat="1" x14ac:dyDescent="0.3">
      <c r="B185" s="152" t="s">
        <v>166</v>
      </c>
      <c r="C185" s="20"/>
      <c r="D185" s="184">
        <f t="shared" si="41"/>
        <v>5662.7999300000001</v>
      </c>
      <c r="E185" s="184">
        <f t="shared" si="64"/>
        <v>3433.9499299999998</v>
      </c>
      <c r="F185" s="184">
        <f t="shared" si="64"/>
        <v>5101.1999299999998</v>
      </c>
      <c r="G185" s="184">
        <f t="shared" ref="G185:Q185" si="79">((G100-$C$146)*$C$138)/10^3</f>
        <v>6005.0249299999996</v>
      </c>
      <c r="H185" s="184">
        <f t="shared" si="79"/>
        <v>6282.8999299999996</v>
      </c>
      <c r="I185" s="184">
        <f t="shared" si="79"/>
        <v>6654.3749299999999</v>
      </c>
      <c r="J185" s="184">
        <f t="shared" si="79"/>
        <v>7049.6886799999993</v>
      </c>
      <c r="K185" s="184">
        <f t="shared" si="79"/>
        <v>7476.6801799999994</v>
      </c>
      <c r="L185" s="184">
        <f t="shared" si="79"/>
        <v>7591.2524299999995</v>
      </c>
      <c r="M185" s="184">
        <f t="shared" si="79"/>
        <v>7664.93318</v>
      </c>
      <c r="N185" s="184">
        <f t="shared" si="79"/>
        <v>7944.8556799999988</v>
      </c>
      <c r="O185" s="184">
        <f t="shared" si="79"/>
        <v>8201.6414299999997</v>
      </c>
      <c r="P185" s="184">
        <f t="shared" si="79"/>
        <v>8844.6149299999997</v>
      </c>
      <c r="Q185" s="185">
        <f t="shared" si="79"/>
        <v>9554.4539299999997</v>
      </c>
    </row>
    <row r="186" spans="2:17" s="18" customFormat="1" x14ac:dyDescent="0.3">
      <c r="B186" s="162" t="s">
        <v>171</v>
      </c>
      <c r="C186" s="156" t="s">
        <v>167</v>
      </c>
      <c r="D186" s="598">
        <f t="shared" ref="D186:L186" si="80">SUM(D150:D185)</f>
        <v>27334.619729999999</v>
      </c>
      <c r="E186" s="598">
        <f t="shared" si="80"/>
        <v>27158.125229999998</v>
      </c>
      <c r="F186" s="598">
        <f t="shared" si="80"/>
        <v>41925.484980000008</v>
      </c>
      <c r="G186" s="598">
        <f t="shared" si="80"/>
        <v>49285.750230000005</v>
      </c>
      <c r="H186" s="598">
        <f t="shared" si="80"/>
        <v>52577.194230000001</v>
      </c>
      <c r="I186" s="598">
        <f t="shared" si="80"/>
        <v>56081.373479999995</v>
      </c>
      <c r="J186" s="598">
        <f t="shared" si="80"/>
        <v>62630.36073</v>
      </c>
      <c r="K186" s="598">
        <f t="shared" si="80"/>
        <v>68324.370479999998</v>
      </c>
      <c r="L186" s="598">
        <f t="shared" si="80"/>
        <v>72113.941980000003</v>
      </c>
      <c r="M186" s="598">
        <f t="shared" ref="M186:Q186" si="81">SUM(M150:M185)</f>
        <v>76952.564729999984</v>
      </c>
      <c r="N186" s="598">
        <f t="shared" si="81"/>
        <v>83303.646479999981</v>
      </c>
      <c r="O186" s="598">
        <f t="shared" si="81"/>
        <v>86930.324729999993</v>
      </c>
      <c r="P186" s="598">
        <f t="shared" si="81"/>
        <v>89074.17422999999</v>
      </c>
      <c r="Q186" s="599">
        <f t="shared" si="81"/>
        <v>93597.481980000011</v>
      </c>
    </row>
    <row r="187" spans="2:17" x14ac:dyDescent="0.3">
      <c r="B187" s="13"/>
      <c r="C187" s="14"/>
      <c r="D187" s="14"/>
      <c r="E187" s="14"/>
      <c r="O187" s="11"/>
    </row>
    <row r="188" spans="2:17" s="18" customFormat="1" x14ac:dyDescent="0.3">
      <c r="B188" s="15" t="s">
        <v>51</v>
      </c>
      <c r="C188" s="16" t="s">
        <v>52</v>
      </c>
      <c r="D188" s="16">
        <v>2005</v>
      </c>
      <c r="E188" s="16">
        <v>2006</v>
      </c>
      <c r="F188" s="16">
        <v>2007</v>
      </c>
      <c r="G188" s="16">
        <v>2008</v>
      </c>
      <c r="H188" s="16">
        <v>2009</v>
      </c>
      <c r="I188" s="16">
        <v>2010</v>
      </c>
      <c r="J188" s="16">
        <v>2011</v>
      </c>
      <c r="K188" s="16">
        <v>2012</v>
      </c>
      <c r="L188" s="16">
        <v>2013</v>
      </c>
      <c r="M188" s="16">
        <v>2014</v>
      </c>
      <c r="N188" s="16">
        <v>2015</v>
      </c>
      <c r="O188" s="16">
        <v>2016</v>
      </c>
      <c r="P188" s="16">
        <v>2017</v>
      </c>
      <c r="Q188" s="17">
        <v>2018</v>
      </c>
    </row>
    <row r="189" spans="2:17" s="60" customFormat="1" x14ac:dyDescent="0.3">
      <c r="B189" s="22" t="s">
        <v>26</v>
      </c>
      <c r="C189" s="23" t="s">
        <v>10</v>
      </c>
      <c r="D189" s="62">
        <v>0</v>
      </c>
      <c r="E189" s="62">
        <v>0</v>
      </c>
      <c r="F189" s="62">
        <v>0</v>
      </c>
      <c r="G189" s="62">
        <v>0</v>
      </c>
      <c r="H189" s="62">
        <v>0</v>
      </c>
      <c r="I189" s="62">
        <v>0</v>
      </c>
      <c r="J189" s="62">
        <v>0</v>
      </c>
      <c r="K189" s="62">
        <v>0</v>
      </c>
      <c r="L189" s="62">
        <v>0</v>
      </c>
      <c r="M189" s="62">
        <v>0</v>
      </c>
      <c r="N189" s="62">
        <v>0</v>
      </c>
      <c r="O189" s="62">
        <v>0</v>
      </c>
      <c r="P189" s="62">
        <v>0</v>
      </c>
      <c r="Q189" s="63">
        <v>0</v>
      </c>
    </row>
    <row r="190" spans="2:17" x14ac:dyDescent="0.3">
      <c r="B190" s="64"/>
      <c r="C190" s="65"/>
      <c r="D190" s="65"/>
      <c r="E190" s="65"/>
      <c r="F190" s="34"/>
      <c r="G190" s="34"/>
      <c r="H190" s="34"/>
      <c r="I190" s="34"/>
      <c r="J190" s="34"/>
      <c r="K190" s="34"/>
      <c r="L190" s="34"/>
      <c r="M190" s="34"/>
      <c r="N190" s="34"/>
      <c r="O190" s="11"/>
    </row>
    <row r="191" spans="2:17" x14ac:dyDescent="0.3">
      <c r="B191" s="34"/>
      <c r="C191" s="34"/>
      <c r="D191" s="34"/>
      <c r="E191" s="34"/>
      <c r="F191" s="34"/>
      <c r="G191" s="34"/>
      <c r="H191" s="34"/>
      <c r="I191" s="34"/>
      <c r="J191" s="34"/>
      <c r="K191" s="34"/>
      <c r="L191" s="34"/>
      <c r="M191" s="34"/>
      <c r="N191" s="34"/>
      <c r="O191" s="11"/>
    </row>
    <row r="192" spans="2:17" s="18" customFormat="1" x14ac:dyDescent="0.3">
      <c r="B192" s="15" t="s">
        <v>96</v>
      </c>
      <c r="C192" s="16" t="s">
        <v>86</v>
      </c>
      <c r="D192" s="16">
        <v>2005</v>
      </c>
      <c r="E192" s="16">
        <v>2006</v>
      </c>
      <c r="F192" s="16">
        <v>2007</v>
      </c>
      <c r="G192" s="16">
        <v>2008</v>
      </c>
      <c r="H192" s="16">
        <v>2009</v>
      </c>
      <c r="I192" s="16">
        <v>2010</v>
      </c>
      <c r="J192" s="16">
        <v>2011</v>
      </c>
      <c r="K192" s="16">
        <v>2012</v>
      </c>
      <c r="L192" s="16">
        <v>2013</v>
      </c>
      <c r="M192" s="16">
        <v>2014</v>
      </c>
      <c r="N192" s="16">
        <v>2015</v>
      </c>
      <c r="O192" s="16">
        <v>2016</v>
      </c>
      <c r="P192" s="16">
        <v>2017</v>
      </c>
      <c r="Q192" s="17">
        <v>2018</v>
      </c>
    </row>
    <row r="193" spans="2:17" s="18" customFormat="1" x14ac:dyDescent="0.3">
      <c r="B193" s="154" t="s">
        <v>26</v>
      </c>
      <c r="C193" s="27"/>
      <c r="D193" s="170"/>
      <c r="E193" s="170"/>
      <c r="F193" s="170"/>
      <c r="G193" s="170"/>
      <c r="H193" s="170"/>
      <c r="I193" s="170"/>
      <c r="J193" s="170"/>
      <c r="K193" s="169"/>
      <c r="L193" s="174"/>
      <c r="M193" s="174"/>
      <c r="N193" s="170"/>
      <c r="O193" s="35"/>
      <c r="Q193" s="419"/>
    </row>
    <row r="194" spans="2:17" s="18" customFormat="1" x14ac:dyDescent="0.3">
      <c r="B194" s="152" t="s">
        <v>132</v>
      </c>
      <c r="C194" s="20"/>
      <c r="D194" s="184">
        <f t="shared" ref="D194:F213" si="82">D150*(1-$F$189)</f>
        <v>4.0949299999999997</v>
      </c>
      <c r="E194" s="184">
        <f t="shared" si="82"/>
        <v>3.5099300000000002</v>
      </c>
      <c r="F194" s="184">
        <f t="shared" si="82"/>
        <v>3.5099300000000002</v>
      </c>
      <c r="G194" s="184">
        <f t="shared" ref="G194:G229" si="83">G150*(1-$G$189)</f>
        <v>3.5099300000000002</v>
      </c>
      <c r="H194" s="184">
        <f t="shared" ref="H194:H229" si="84">H150*(1-$H$189)</f>
        <v>4.3874300000000002</v>
      </c>
      <c r="I194" s="184">
        <f t="shared" ref="I194:I229" si="85">I150*(1-$I$189)</f>
        <v>4.6799300000000006</v>
      </c>
      <c r="J194" s="184">
        <f t="shared" ref="J194:J229" si="86">J150*(1-$J$189)</f>
        <v>4.7676800000000004</v>
      </c>
      <c r="K194" s="184">
        <f t="shared" ref="K194:L213" si="87">K150*(1-$K$189)</f>
        <v>5.4111799999999999</v>
      </c>
      <c r="L194" s="184">
        <f t="shared" si="87"/>
        <v>16.321429999999996</v>
      </c>
      <c r="M194" s="184">
        <f t="shared" ref="M194:Q194" si="88">M150*(1-$K$189)</f>
        <v>46.741430000000001</v>
      </c>
      <c r="N194" s="184">
        <f t="shared" si="88"/>
        <v>56.92043000000001</v>
      </c>
      <c r="O194" s="184">
        <f t="shared" si="88"/>
        <v>58.646180000000008</v>
      </c>
      <c r="P194" s="184">
        <f t="shared" si="88"/>
        <v>60.488929999999996</v>
      </c>
      <c r="Q194" s="185">
        <f t="shared" si="88"/>
        <v>62.887429999999995</v>
      </c>
    </row>
    <row r="195" spans="2:17" s="18" customFormat="1" x14ac:dyDescent="0.3">
      <c r="B195" s="152" t="s">
        <v>133</v>
      </c>
      <c r="C195" s="20"/>
      <c r="D195" s="184">
        <f t="shared" si="82"/>
        <v>5329.3499299999994</v>
      </c>
      <c r="E195" s="184">
        <f t="shared" si="82"/>
        <v>5583.8249299999998</v>
      </c>
      <c r="F195" s="184">
        <f t="shared" si="82"/>
        <v>6294.5999299999994</v>
      </c>
      <c r="G195" s="184">
        <f t="shared" si="83"/>
        <v>6926.3999299999996</v>
      </c>
      <c r="H195" s="184">
        <f t="shared" si="84"/>
        <v>7724.9249299999992</v>
      </c>
      <c r="I195" s="184">
        <f t="shared" si="85"/>
        <v>8540.9999299999999</v>
      </c>
      <c r="J195" s="184">
        <f t="shared" si="86"/>
        <v>9412.4159299999992</v>
      </c>
      <c r="K195" s="184">
        <f t="shared" si="87"/>
        <v>10361.31518</v>
      </c>
      <c r="L195" s="184">
        <f t="shared" si="87"/>
        <v>10853.15393</v>
      </c>
      <c r="M195" s="184">
        <f t="shared" ref="M195:Q195" si="89">M151*(1-$K$189)</f>
        <v>7364.53568</v>
      </c>
      <c r="N195" s="184">
        <f t="shared" si="89"/>
        <v>6512.5709299999999</v>
      </c>
      <c r="O195" s="184">
        <f t="shared" si="89"/>
        <v>7206.6441799999993</v>
      </c>
      <c r="P195" s="184">
        <f t="shared" si="89"/>
        <v>8069.5484299999989</v>
      </c>
      <c r="Q195" s="185">
        <f t="shared" si="89"/>
        <v>8923.0049299999991</v>
      </c>
    </row>
    <row r="196" spans="2:17" s="18" customFormat="1" x14ac:dyDescent="0.3">
      <c r="B196" s="152" t="s">
        <v>134</v>
      </c>
      <c r="C196" s="20"/>
      <c r="D196" s="184">
        <f t="shared" si="82"/>
        <v>198.89993000000001</v>
      </c>
      <c r="E196" s="184">
        <f t="shared" si="82"/>
        <v>242.77492999999993</v>
      </c>
      <c r="F196" s="184">
        <f t="shared" si="82"/>
        <v>236.92492999999999</v>
      </c>
      <c r="G196" s="184">
        <f t="shared" si="83"/>
        <v>233.99993000000001</v>
      </c>
      <c r="H196" s="184">
        <f t="shared" si="84"/>
        <v>242.77492999999993</v>
      </c>
      <c r="I196" s="184">
        <f t="shared" si="85"/>
        <v>245.69992999999994</v>
      </c>
      <c r="J196" s="184">
        <f t="shared" si="86"/>
        <v>229.64167999999998</v>
      </c>
      <c r="K196" s="184">
        <f t="shared" si="87"/>
        <v>210.86318</v>
      </c>
      <c r="L196" s="184">
        <f t="shared" si="87"/>
        <v>209.89793</v>
      </c>
      <c r="M196" s="184">
        <f t="shared" ref="M196:Q196" si="90">M152*(1-$K$189)</f>
        <v>217.03493</v>
      </c>
      <c r="N196" s="184">
        <f t="shared" si="90"/>
        <v>224.81542999999999</v>
      </c>
      <c r="O196" s="184">
        <f t="shared" si="90"/>
        <v>236.31067999999999</v>
      </c>
      <c r="P196" s="184">
        <f t="shared" si="90"/>
        <v>247.57192999999992</v>
      </c>
      <c r="Q196" s="185">
        <f t="shared" si="90"/>
        <v>254.47492999999994</v>
      </c>
    </row>
    <row r="197" spans="2:17" s="18" customFormat="1" x14ac:dyDescent="0.3">
      <c r="B197" s="152" t="s">
        <v>135</v>
      </c>
      <c r="C197" s="20"/>
      <c r="D197" s="184">
        <f t="shared" si="82"/>
        <v>310.04993000000002</v>
      </c>
      <c r="E197" s="184">
        <f t="shared" si="82"/>
        <v>333.44992999999999</v>
      </c>
      <c r="F197" s="184">
        <f t="shared" si="82"/>
        <v>348.07492999999999</v>
      </c>
      <c r="G197" s="184">
        <f t="shared" si="83"/>
        <v>359.77492999999998</v>
      </c>
      <c r="H197" s="184">
        <f t="shared" si="84"/>
        <v>371.47492999999997</v>
      </c>
      <c r="I197" s="184">
        <f t="shared" si="85"/>
        <v>391.94992999999999</v>
      </c>
      <c r="J197" s="184">
        <f t="shared" si="86"/>
        <v>399.55493000000001</v>
      </c>
      <c r="K197" s="184">
        <f t="shared" si="87"/>
        <v>421.19992999999999</v>
      </c>
      <c r="L197" s="184">
        <f t="shared" si="87"/>
        <v>443.13742999999999</v>
      </c>
      <c r="M197" s="184">
        <f t="shared" ref="M197:Q197" si="91">M153*(1-$K$189)</f>
        <v>485.66692999999992</v>
      </c>
      <c r="N197" s="184">
        <f t="shared" si="91"/>
        <v>517.31542999999988</v>
      </c>
      <c r="O197" s="184">
        <f t="shared" si="91"/>
        <v>542.11943000000008</v>
      </c>
      <c r="P197" s="184">
        <f t="shared" si="91"/>
        <v>561.33668</v>
      </c>
      <c r="Q197" s="185">
        <f t="shared" si="91"/>
        <v>583.68368000000009</v>
      </c>
    </row>
    <row r="198" spans="2:17" s="18" customFormat="1" x14ac:dyDescent="0.3">
      <c r="B198" s="152" t="s">
        <v>136</v>
      </c>
      <c r="C198" s="20"/>
      <c r="D198" s="184">
        <f t="shared" si="82"/>
        <v>2056.2749299999996</v>
      </c>
      <c r="E198" s="184">
        <f t="shared" si="82"/>
        <v>2076.7499299999995</v>
      </c>
      <c r="F198" s="184">
        <f t="shared" si="82"/>
        <v>2301.9749300000003</v>
      </c>
      <c r="G198" s="184">
        <f t="shared" si="83"/>
        <v>2427.7499299999999</v>
      </c>
      <c r="H198" s="184">
        <f t="shared" si="84"/>
        <v>2524.27493</v>
      </c>
      <c r="I198" s="184">
        <f t="shared" si="85"/>
        <v>2594.4749300000003</v>
      </c>
      <c r="J198" s="184">
        <f t="shared" si="86"/>
        <v>2651.0444300000004</v>
      </c>
      <c r="K198" s="184">
        <f t="shared" si="87"/>
        <v>2669.4134300000001</v>
      </c>
      <c r="L198" s="184">
        <f t="shared" si="87"/>
        <v>3232.4759300000001</v>
      </c>
      <c r="M198" s="184">
        <f t="shared" ref="M198:Q198" si="92">M154*(1-$K$189)</f>
        <v>3437.6646799999999</v>
      </c>
      <c r="N198" s="184">
        <f t="shared" si="92"/>
        <v>3508.6836799999996</v>
      </c>
      <c r="O198" s="184">
        <f t="shared" si="92"/>
        <v>3745.5209299999997</v>
      </c>
      <c r="P198" s="184">
        <f t="shared" si="92"/>
        <v>3964.1354299999994</v>
      </c>
      <c r="Q198" s="185">
        <f t="shared" si="92"/>
        <v>4204.8336799999997</v>
      </c>
    </row>
    <row r="199" spans="2:17" s="18" customFormat="1" x14ac:dyDescent="0.3">
      <c r="B199" s="152" t="s">
        <v>137</v>
      </c>
      <c r="C199" s="20"/>
      <c r="D199" s="184">
        <f t="shared" si="82"/>
        <v>11.69993</v>
      </c>
      <c r="E199" s="184">
        <f t="shared" si="82"/>
        <v>11.69993</v>
      </c>
      <c r="F199" s="184">
        <f t="shared" si="82"/>
        <v>11.69993</v>
      </c>
      <c r="G199" s="184">
        <f t="shared" si="83"/>
        <v>11.69993</v>
      </c>
      <c r="H199" s="184">
        <f t="shared" si="84"/>
        <v>11.69993</v>
      </c>
      <c r="I199" s="184">
        <f t="shared" si="85"/>
        <v>11.69993</v>
      </c>
      <c r="J199" s="184">
        <f t="shared" si="86"/>
        <v>11.08568</v>
      </c>
      <c r="K199" s="184">
        <f t="shared" si="87"/>
        <v>10.44218</v>
      </c>
      <c r="L199" s="184">
        <f t="shared" si="87"/>
        <v>10.55918</v>
      </c>
      <c r="M199" s="184">
        <f t="shared" ref="M199:Q199" si="93">M155*(1-$K$189)</f>
        <v>11.524430000000001</v>
      </c>
      <c r="N199" s="184">
        <f t="shared" si="93"/>
        <v>11.55368</v>
      </c>
      <c r="O199" s="184">
        <f t="shared" si="93"/>
        <v>11.114930000000001</v>
      </c>
      <c r="P199" s="184">
        <f t="shared" si="93"/>
        <v>12.138680000000001</v>
      </c>
      <c r="Q199" s="185">
        <f t="shared" si="93"/>
        <v>11.46593</v>
      </c>
    </row>
    <row r="200" spans="2:17" s="18" customFormat="1" x14ac:dyDescent="0.3">
      <c r="B200" s="152" t="s">
        <v>138</v>
      </c>
      <c r="C200" s="20"/>
      <c r="D200" s="184">
        <f t="shared" si="82"/>
        <v>46.799930000000003</v>
      </c>
      <c r="E200" s="184">
        <f t="shared" si="82"/>
        <v>46.799930000000003</v>
      </c>
      <c r="F200" s="184">
        <f t="shared" si="82"/>
        <v>169.64993000000001</v>
      </c>
      <c r="G200" s="184">
        <f t="shared" si="83"/>
        <v>228.14992999999998</v>
      </c>
      <c r="H200" s="184">
        <f t="shared" si="84"/>
        <v>277.87493000000001</v>
      </c>
      <c r="I200" s="184">
        <f t="shared" si="85"/>
        <v>310.04993000000002</v>
      </c>
      <c r="J200" s="184">
        <f t="shared" si="86"/>
        <v>338.53942999999998</v>
      </c>
      <c r="K200" s="184">
        <f t="shared" si="87"/>
        <v>384.52042999999998</v>
      </c>
      <c r="L200" s="184">
        <f t="shared" si="87"/>
        <v>354.94867999999997</v>
      </c>
      <c r="M200" s="184">
        <f t="shared" ref="M200:Q200" si="94">M156*(1-$K$189)</f>
        <v>416.11043000000001</v>
      </c>
      <c r="N200" s="184">
        <f t="shared" si="94"/>
        <v>473.41118</v>
      </c>
      <c r="O200" s="184">
        <f t="shared" si="94"/>
        <v>552.3276800000001</v>
      </c>
      <c r="P200" s="184">
        <f t="shared" si="94"/>
        <v>627.88043000000005</v>
      </c>
      <c r="Q200" s="185">
        <f t="shared" si="94"/>
        <v>695.59418000000005</v>
      </c>
    </row>
    <row r="201" spans="2:17" s="18" customFormat="1" x14ac:dyDescent="0.3">
      <c r="B201" s="152" t="s">
        <v>139</v>
      </c>
      <c r="C201" s="20"/>
      <c r="D201" s="184">
        <f t="shared" si="82"/>
        <v>0.67268000000000006</v>
      </c>
      <c r="E201" s="184">
        <f t="shared" si="82"/>
        <v>-6.9999999999999994E-5</v>
      </c>
      <c r="F201" s="184">
        <f t="shared" si="82"/>
        <v>2.6324300000000003</v>
      </c>
      <c r="G201" s="184">
        <f t="shared" si="83"/>
        <v>2.6324300000000003</v>
      </c>
      <c r="H201" s="184">
        <f t="shared" si="84"/>
        <v>2.3399299999999998</v>
      </c>
      <c r="I201" s="184">
        <f t="shared" si="85"/>
        <v>2.3399299999999998</v>
      </c>
      <c r="J201" s="184">
        <f t="shared" si="86"/>
        <v>2.4276799999999996</v>
      </c>
      <c r="K201" s="184">
        <f t="shared" si="87"/>
        <v>2.4569300000000003</v>
      </c>
      <c r="L201" s="184">
        <f t="shared" si="87"/>
        <v>4.2996800000000004</v>
      </c>
      <c r="M201" s="184">
        <f t="shared" ref="M201:Q201" si="95">M157*(1-$K$189)</f>
        <v>1.2284300000000001</v>
      </c>
      <c r="N201" s="184">
        <f t="shared" si="95"/>
        <v>-6.9999999999999994E-5</v>
      </c>
      <c r="O201" s="184">
        <f t="shared" si="95"/>
        <v>-6.9999999999999994E-5</v>
      </c>
      <c r="P201" s="184">
        <f t="shared" si="95"/>
        <v>-6.9999999999999994E-5</v>
      </c>
      <c r="Q201" s="185">
        <f t="shared" si="95"/>
        <v>-6.9999999999999994E-5</v>
      </c>
    </row>
    <row r="202" spans="2:17" s="18" customFormat="1" x14ac:dyDescent="0.3">
      <c r="B202" s="152" t="s">
        <v>140</v>
      </c>
      <c r="C202" s="20"/>
      <c r="D202" s="184">
        <f t="shared" si="82"/>
        <v>-6.9999999999999994E-5</v>
      </c>
      <c r="E202" s="184">
        <f t="shared" si="82"/>
        <v>-6.9999999999999994E-5</v>
      </c>
      <c r="F202" s="184">
        <f t="shared" si="82"/>
        <v>-6.9999999999999994E-5</v>
      </c>
      <c r="G202" s="184">
        <f t="shared" si="83"/>
        <v>0.87742999999999993</v>
      </c>
      <c r="H202" s="184">
        <f t="shared" si="84"/>
        <v>1.1699300000000001</v>
      </c>
      <c r="I202" s="184">
        <f t="shared" si="85"/>
        <v>1.1699300000000001</v>
      </c>
      <c r="J202" s="184">
        <f t="shared" si="86"/>
        <v>1.0821800000000001</v>
      </c>
      <c r="K202" s="184">
        <f t="shared" si="87"/>
        <v>1.0529300000000001</v>
      </c>
      <c r="L202" s="184">
        <f t="shared" si="87"/>
        <v>1.0529300000000001</v>
      </c>
      <c r="M202" s="184">
        <f t="shared" ref="M202:Q202" si="96">M158*(1-$K$189)</f>
        <v>7.8096799999999993</v>
      </c>
      <c r="N202" s="184">
        <f t="shared" si="96"/>
        <v>7.07843</v>
      </c>
      <c r="O202" s="184">
        <f t="shared" si="96"/>
        <v>9.0674299999999999</v>
      </c>
      <c r="P202" s="184">
        <f t="shared" si="96"/>
        <v>4.5336800000000004</v>
      </c>
      <c r="Q202" s="185">
        <f t="shared" si="96"/>
        <v>2.2521799999999996</v>
      </c>
    </row>
    <row r="203" spans="2:17" s="18" customFormat="1" x14ac:dyDescent="0.3">
      <c r="B203" s="152" t="s">
        <v>141</v>
      </c>
      <c r="C203" s="20"/>
      <c r="D203" s="184">
        <f t="shared" si="82"/>
        <v>362.69992999999999</v>
      </c>
      <c r="E203" s="184">
        <f t="shared" si="82"/>
        <v>380.24993000000001</v>
      </c>
      <c r="F203" s="184">
        <f t="shared" si="82"/>
        <v>377.32492999999999</v>
      </c>
      <c r="G203" s="184">
        <f t="shared" si="83"/>
        <v>321.74993000000001</v>
      </c>
      <c r="H203" s="184">
        <f t="shared" si="84"/>
        <v>304.19992999999999</v>
      </c>
      <c r="I203" s="184">
        <f t="shared" si="85"/>
        <v>444.59992999999997</v>
      </c>
      <c r="J203" s="184">
        <f t="shared" si="86"/>
        <v>517.72492999999997</v>
      </c>
      <c r="K203" s="184">
        <f t="shared" si="87"/>
        <v>841.61018000000013</v>
      </c>
      <c r="L203" s="184">
        <f t="shared" si="87"/>
        <v>913.03868000000011</v>
      </c>
      <c r="M203" s="184">
        <f t="shared" ref="M203:Q203" si="97">M159*(1-$K$189)</f>
        <v>838.2171800000001</v>
      </c>
      <c r="N203" s="184">
        <f t="shared" si="97"/>
        <v>816.83543000000009</v>
      </c>
      <c r="O203" s="184">
        <f t="shared" si="97"/>
        <v>787.20518000000004</v>
      </c>
      <c r="P203" s="184">
        <f t="shared" si="97"/>
        <v>777.34793000000002</v>
      </c>
      <c r="Q203" s="185">
        <f t="shared" si="97"/>
        <v>194.33693000000002</v>
      </c>
    </row>
    <row r="204" spans="2:17" s="18" customFormat="1" x14ac:dyDescent="0.3">
      <c r="B204" s="152" t="s">
        <v>142</v>
      </c>
      <c r="C204" s="20"/>
      <c r="D204" s="184">
        <f t="shared" si="82"/>
        <v>-6.9999999999999994E-5</v>
      </c>
      <c r="E204" s="184">
        <f t="shared" si="82"/>
        <v>17.54993</v>
      </c>
      <c r="F204" s="184">
        <f t="shared" si="82"/>
        <v>49.724930000000001</v>
      </c>
      <c r="G204" s="184">
        <f t="shared" si="83"/>
        <v>67.274930000000012</v>
      </c>
      <c r="H204" s="184">
        <f t="shared" si="84"/>
        <v>70.199930000000009</v>
      </c>
      <c r="I204" s="184">
        <f t="shared" si="85"/>
        <v>78.974930000000001</v>
      </c>
      <c r="J204" s="184">
        <f t="shared" si="86"/>
        <v>108.92693000000001</v>
      </c>
      <c r="K204" s="184">
        <f t="shared" si="87"/>
        <v>102.22868000000001</v>
      </c>
      <c r="L204" s="184">
        <f t="shared" si="87"/>
        <v>69.176180000000002</v>
      </c>
      <c r="M204" s="184">
        <f t="shared" ref="M204:Q204" si="98">M160*(1-$K$189)</f>
        <v>83.859680000000012</v>
      </c>
      <c r="N204" s="184">
        <f t="shared" si="98"/>
        <v>92.108180000000004</v>
      </c>
      <c r="O204" s="184">
        <f t="shared" si="98"/>
        <v>86.228930000000005</v>
      </c>
      <c r="P204" s="184">
        <f t="shared" si="98"/>
        <v>94.769930000000002</v>
      </c>
      <c r="Q204" s="185">
        <f t="shared" si="98"/>
        <v>94.067930000000004</v>
      </c>
    </row>
    <row r="205" spans="2:17" s="18" customFormat="1" x14ac:dyDescent="0.3">
      <c r="B205" s="152" t="s">
        <v>143</v>
      </c>
      <c r="C205" s="20"/>
      <c r="D205" s="184">
        <f t="shared" si="82"/>
        <v>195.97493000000003</v>
      </c>
      <c r="E205" s="184">
        <f t="shared" si="82"/>
        <v>210.59993</v>
      </c>
      <c r="F205" s="184">
        <f t="shared" si="82"/>
        <v>201.82493000000002</v>
      </c>
      <c r="G205" s="184">
        <f t="shared" si="83"/>
        <v>216.44992999999999</v>
      </c>
      <c r="H205" s="184">
        <f t="shared" si="84"/>
        <v>239.84992999999994</v>
      </c>
      <c r="I205" s="184">
        <f t="shared" si="85"/>
        <v>254.47492999999994</v>
      </c>
      <c r="J205" s="184">
        <f t="shared" si="86"/>
        <v>373.93192999999997</v>
      </c>
      <c r="K205" s="184">
        <f t="shared" si="87"/>
        <v>405.93142999999998</v>
      </c>
      <c r="L205" s="184">
        <f t="shared" si="87"/>
        <v>392.06693000000001</v>
      </c>
      <c r="M205" s="184">
        <f t="shared" ref="M205:Q205" si="99">M161*(1-$K$189)</f>
        <v>395.48917999999998</v>
      </c>
      <c r="N205" s="184">
        <f t="shared" si="99"/>
        <v>397.21492999999998</v>
      </c>
      <c r="O205" s="184">
        <f t="shared" si="99"/>
        <v>391.71593000000001</v>
      </c>
      <c r="P205" s="184">
        <f t="shared" si="99"/>
        <v>389.87317999999999</v>
      </c>
      <c r="Q205" s="185">
        <f t="shared" si="99"/>
        <v>389.93167999999997</v>
      </c>
    </row>
    <row r="206" spans="2:17" s="18" customFormat="1" x14ac:dyDescent="0.3">
      <c r="B206" s="152" t="s">
        <v>144</v>
      </c>
      <c r="C206" s="20"/>
      <c r="D206" s="184">
        <f t="shared" si="82"/>
        <v>87.749930000000006</v>
      </c>
      <c r="E206" s="184">
        <f t="shared" si="82"/>
        <v>90.674930000000003</v>
      </c>
      <c r="F206" s="184">
        <f t="shared" si="82"/>
        <v>1724.8724300000001</v>
      </c>
      <c r="G206" s="184">
        <f t="shared" si="83"/>
        <v>2585.4074300000002</v>
      </c>
      <c r="H206" s="184">
        <f t="shared" si="84"/>
        <v>2787.52493</v>
      </c>
      <c r="I206" s="184">
        <f t="shared" si="85"/>
        <v>3504.1499299999996</v>
      </c>
      <c r="J206" s="184">
        <f t="shared" si="86"/>
        <v>3889.7234299999991</v>
      </c>
      <c r="K206" s="184">
        <f t="shared" si="87"/>
        <v>4035.8271799999993</v>
      </c>
      <c r="L206" s="184">
        <f t="shared" si="87"/>
        <v>4233.7619299999997</v>
      </c>
      <c r="M206" s="184">
        <f t="shared" ref="M206:Q206" si="100">M162*(1-$K$189)</f>
        <v>4419.1191799999997</v>
      </c>
      <c r="N206" s="184">
        <f t="shared" si="100"/>
        <v>4650.1649299999999</v>
      </c>
      <c r="O206" s="184">
        <f t="shared" si="100"/>
        <v>4929.3269299999993</v>
      </c>
      <c r="P206" s="184">
        <f t="shared" si="100"/>
        <v>5377.9634299999998</v>
      </c>
      <c r="Q206" s="185">
        <f t="shared" si="100"/>
        <v>5868.5736799999995</v>
      </c>
    </row>
    <row r="207" spans="2:17" s="18" customFormat="1" x14ac:dyDescent="0.3">
      <c r="B207" s="152" t="s">
        <v>145</v>
      </c>
      <c r="C207" s="20"/>
      <c r="D207" s="184">
        <f t="shared" si="82"/>
        <v>35.099930000000001</v>
      </c>
      <c r="E207" s="184">
        <f t="shared" si="82"/>
        <v>35.099930000000001</v>
      </c>
      <c r="F207" s="184">
        <f t="shared" si="82"/>
        <v>43.874929999999999</v>
      </c>
      <c r="G207" s="184">
        <f t="shared" si="83"/>
        <v>46.799930000000003</v>
      </c>
      <c r="H207" s="184">
        <f t="shared" si="84"/>
        <v>46.799930000000003</v>
      </c>
      <c r="I207" s="184">
        <f t="shared" si="85"/>
        <v>38.024929999999998</v>
      </c>
      <c r="J207" s="184">
        <f t="shared" si="86"/>
        <v>43.61168</v>
      </c>
      <c r="K207" s="184">
        <f t="shared" si="87"/>
        <v>46.712180000000004</v>
      </c>
      <c r="L207" s="184">
        <f t="shared" si="87"/>
        <v>46.712180000000004</v>
      </c>
      <c r="M207" s="184">
        <f t="shared" ref="M207:Q207" si="101">M163*(1-$K$189)</f>
        <v>46.770679999999999</v>
      </c>
      <c r="N207" s="184">
        <f t="shared" si="101"/>
        <v>46.887680000000003</v>
      </c>
      <c r="O207" s="184">
        <f t="shared" si="101"/>
        <v>50.339179999999999</v>
      </c>
      <c r="P207" s="184">
        <f t="shared" si="101"/>
        <v>52.269680000000001</v>
      </c>
      <c r="Q207" s="185">
        <f t="shared" si="101"/>
        <v>53.498180000000005</v>
      </c>
    </row>
    <row r="208" spans="2:17" s="18" customFormat="1" x14ac:dyDescent="0.3">
      <c r="B208" s="152" t="s">
        <v>146</v>
      </c>
      <c r="C208" s="20"/>
      <c r="D208" s="184">
        <f t="shared" si="82"/>
        <v>236.92492999999999</v>
      </c>
      <c r="E208" s="184">
        <f t="shared" si="82"/>
        <v>315.89992999999998</v>
      </c>
      <c r="F208" s="184">
        <f t="shared" si="82"/>
        <v>324.67493000000002</v>
      </c>
      <c r="G208" s="184">
        <f t="shared" si="83"/>
        <v>327.59992999999997</v>
      </c>
      <c r="H208" s="184">
        <f t="shared" si="84"/>
        <v>345.14992999999998</v>
      </c>
      <c r="I208" s="184">
        <f t="shared" si="85"/>
        <v>359.77492999999998</v>
      </c>
      <c r="J208" s="184">
        <f t="shared" si="86"/>
        <v>375.42367999999999</v>
      </c>
      <c r="K208" s="184">
        <f t="shared" si="87"/>
        <v>393.88042999999999</v>
      </c>
      <c r="L208" s="184">
        <f t="shared" si="87"/>
        <v>389.49293</v>
      </c>
      <c r="M208" s="184">
        <f t="shared" ref="M208:Q208" si="102">M164*(1-$K$189)</f>
        <v>491.13667999999996</v>
      </c>
      <c r="N208" s="184">
        <f t="shared" si="102"/>
        <v>790.3349300000001</v>
      </c>
      <c r="O208" s="184">
        <f t="shared" si="102"/>
        <v>966.36142999999993</v>
      </c>
      <c r="P208" s="184">
        <f t="shared" si="102"/>
        <v>1016.2911799999999</v>
      </c>
      <c r="Q208" s="185">
        <f t="shared" si="102"/>
        <v>1059.6689300000003</v>
      </c>
    </row>
    <row r="209" spans="2:17" s="18" customFormat="1" x14ac:dyDescent="0.3">
      <c r="B209" s="152" t="s">
        <v>147</v>
      </c>
      <c r="C209" s="20"/>
      <c r="D209" s="184">
        <f t="shared" si="82"/>
        <v>503.09992999999992</v>
      </c>
      <c r="E209" s="184">
        <f t="shared" si="82"/>
        <v>511.87492999999995</v>
      </c>
      <c r="F209" s="184">
        <f t="shared" si="82"/>
        <v>541.12493000000006</v>
      </c>
      <c r="G209" s="184">
        <f t="shared" si="83"/>
        <v>549.89993000000004</v>
      </c>
      <c r="H209" s="184">
        <f t="shared" si="84"/>
        <v>549.89993000000004</v>
      </c>
      <c r="I209" s="184">
        <f t="shared" si="85"/>
        <v>523.57492999999988</v>
      </c>
      <c r="J209" s="184">
        <f t="shared" si="86"/>
        <v>531.82343000000003</v>
      </c>
      <c r="K209" s="184">
        <f t="shared" si="87"/>
        <v>525.03743000000009</v>
      </c>
      <c r="L209" s="184">
        <f t="shared" si="87"/>
        <v>529.04468000000008</v>
      </c>
      <c r="M209" s="184">
        <f t="shared" ref="M209:Q209" si="103">M165*(1-$K$189)</f>
        <v>552.73718000000008</v>
      </c>
      <c r="N209" s="184">
        <f t="shared" si="103"/>
        <v>584.91218000000003</v>
      </c>
      <c r="O209" s="184">
        <f t="shared" si="103"/>
        <v>628.58243000000004</v>
      </c>
      <c r="P209" s="184">
        <f t="shared" si="103"/>
        <v>665.08643000000006</v>
      </c>
      <c r="Q209" s="185">
        <f t="shared" si="103"/>
        <v>715.8059300000001</v>
      </c>
    </row>
    <row r="210" spans="2:17" s="18" customFormat="1" x14ac:dyDescent="0.3">
      <c r="B210" s="152" t="s">
        <v>148</v>
      </c>
      <c r="C210" s="20"/>
      <c r="D210" s="184">
        <f t="shared" si="82"/>
        <v>1163.0384300000001</v>
      </c>
      <c r="E210" s="184">
        <f t="shared" si="82"/>
        <v>1230.5474300000001</v>
      </c>
      <c r="F210" s="184">
        <f t="shared" si="82"/>
        <v>1278.2249300000001</v>
      </c>
      <c r="G210" s="184">
        <f t="shared" si="83"/>
        <v>1326.6629300000002</v>
      </c>
      <c r="H210" s="184">
        <f t="shared" si="84"/>
        <v>1381.3896800000002</v>
      </c>
      <c r="I210" s="184">
        <f t="shared" si="85"/>
        <v>1435.5899300000001</v>
      </c>
      <c r="J210" s="184">
        <f t="shared" si="86"/>
        <v>1587.0756800000001</v>
      </c>
      <c r="K210" s="184">
        <f t="shared" si="87"/>
        <v>1865.4479300000003</v>
      </c>
      <c r="L210" s="184">
        <f t="shared" si="87"/>
        <v>1976.3346799999997</v>
      </c>
      <c r="M210" s="184">
        <f t="shared" ref="M210:Q210" si="104">M166*(1-$K$189)</f>
        <v>2089.1811799999996</v>
      </c>
      <c r="N210" s="184">
        <f t="shared" si="104"/>
        <v>2255.93543</v>
      </c>
      <c r="O210" s="184">
        <f t="shared" si="104"/>
        <v>2409.5564300000001</v>
      </c>
      <c r="P210" s="184">
        <f t="shared" si="104"/>
        <v>2612.28818</v>
      </c>
      <c r="Q210" s="185">
        <f t="shared" si="104"/>
        <v>2892.2691800000002</v>
      </c>
    </row>
    <row r="211" spans="2:17" s="18" customFormat="1" x14ac:dyDescent="0.3">
      <c r="B211" s="152" t="s">
        <v>149</v>
      </c>
      <c r="C211" s="20"/>
      <c r="D211" s="184">
        <f t="shared" si="82"/>
        <v>744.93893000000003</v>
      </c>
      <c r="E211" s="184">
        <f t="shared" si="82"/>
        <v>830.49518</v>
      </c>
      <c r="F211" s="184">
        <f t="shared" si="82"/>
        <v>1345.4999300000002</v>
      </c>
      <c r="G211" s="184">
        <f t="shared" si="83"/>
        <v>1464.6936800000001</v>
      </c>
      <c r="H211" s="184">
        <f t="shared" si="84"/>
        <v>1396.5996800000003</v>
      </c>
      <c r="I211" s="184">
        <f t="shared" si="85"/>
        <v>1435.8239300000002</v>
      </c>
      <c r="J211" s="184">
        <f t="shared" si="86"/>
        <v>4098.1881799999992</v>
      </c>
      <c r="K211" s="184">
        <f t="shared" si="87"/>
        <v>4763.4794299999994</v>
      </c>
      <c r="L211" s="184">
        <f t="shared" si="87"/>
        <v>4823.8221800000001</v>
      </c>
      <c r="M211" s="184">
        <f t="shared" ref="M211:Q211" si="105">M167*(1-$K$189)</f>
        <v>5129.1336799999999</v>
      </c>
      <c r="N211" s="184">
        <f t="shared" si="105"/>
        <v>5393.55368</v>
      </c>
      <c r="O211" s="184">
        <f t="shared" si="105"/>
        <v>5477.2379299999993</v>
      </c>
      <c r="P211" s="184">
        <f t="shared" si="105"/>
        <v>5485.7789299999995</v>
      </c>
      <c r="Q211" s="185">
        <f t="shared" si="105"/>
        <v>5385.2466799999993</v>
      </c>
    </row>
    <row r="212" spans="2:17" s="18" customFormat="1" x14ac:dyDescent="0.3">
      <c r="B212" s="152" t="s">
        <v>150</v>
      </c>
      <c r="C212" s="20"/>
      <c r="D212" s="184">
        <f t="shared" si="82"/>
        <v>0.70193000000000005</v>
      </c>
      <c r="E212" s="184">
        <f t="shared" si="82"/>
        <v>-6.9999999999999994E-5</v>
      </c>
      <c r="F212" s="184">
        <f t="shared" si="82"/>
        <v>2.6324300000000003</v>
      </c>
      <c r="G212" s="184">
        <f t="shared" si="83"/>
        <v>3.8609299999999998</v>
      </c>
      <c r="H212" s="184">
        <f t="shared" si="84"/>
        <v>4.5921799999999999</v>
      </c>
      <c r="I212" s="184">
        <f t="shared" si="85"/>
        <v>4.7969300000000006</v>
      </c>
      <c r="J212" s="184">
        <f t="shared" si="86"/>
        <v>4.8846800000000004</v>
      </c>
      <c r="K212" s="184">
        <f t="shared" si="87"/>
        <v>4.5629300000000006</v>
      </c>
      <c r="L212" s="184">
        <f t="shared" si="87"/>
        <v>4.9724300000000001</v>
      </c>
      <c r="M212" s="184">
        <f t="shared" ref="M212:Q212" si="106">M168*(1-$K$189)</f>
        <v>5.0601799999999999</v>
      </c>
      <c r="N212" s="184">
        <f t="shared" si="106"/>
        <v>6.5226800000000003</v>
      </c>
      <c r="O212" s="184">
        <f t="shared" si="106"/>
        <v>5.4404300000000001</v>
      </c>
      <c r="P212" s="184">
        <f t="shared" si="106"/>
        <v>4.8261799999999999</v>
      </c>
      <c r="Q212" s="185">
        <f t="shared" si="106"/>
        <v>4.8846800000000004</v>
      </c>
    </row>
    <row r="213" spans="2:17" s="18" customFormat="1" x14ac:dyDescent="0.3">
      <c r="B213" s="152" t="s">
        <v>151</v>
      </c>
      <c r="C213" s="20"/>
      <c r="D213" s="184">
        <f t="shared" si="82"/>
        <v>213.52492999999998</v>
      </c>
      <c r="E213" s="184">
        <f t="shared" si="82"/>
        <v>231.07492999999999</v>
      </c>
      <c r="F213" s="184">
        <f t="shared" si="82"/>
        <v>374.39992999999998</v>
      </c>
      <c r="G213" s="184">
        <f t="shared" si="83"/>
        <v>403.64992999999998</v>
      </c>
      <c r="H213" s="184">
        <f t="shared" si="84"/>
        <v>415.34992999999997</v>
      </c>
      <c r="I213" s="184">
        <f t="shared" si="85"/>
        <v>438.74993000000001</v>
      </c>
      <c r="J213" s="184">
        <f t="shared" si="86"/>
        <v>456.79717999999997</v>
      </c>
      <c r="K213" s="184">
        <f t="shared" si="87"/>
        <v>491.57542999999993</v>
      </c>
      <c r="L213" s="184">
        <f t="shared" si="87"/>
        <v>543.75743</v>
      </c>
      <c r="M213" s="184">
        <f t="shared" ref="M213:Q213" si="107">M169*(1-$K$189)</f>
        <v>656.19443000000001</v>
      </c>
      <c r="N213" s="184">
        <f t="shared" si="107"/>
        <v>785.01143000000002</v>
      </c>
      <c r="O213" s="184">
        <f t="shared" si="107"/>
        <v>894.3186800000002</v>
      </c>
      <c r="P213" s="184">
        <f t="shared" si="107"/>
        <v>1013.1029299999999</v>
      </c>
      <c r="Q213" s="185">
        <f t="shared" si="107"/>
        <v>1115.4486800000002</v>
      </c>
    </row>
    <row r="214" spans="2:17" s="18" customFormat="1" x14ac:dyDescent="0.3">
      <c r="B214" s="152" t="s">
        <v>152</v>
      </c>
      <c r="C214" s="20"/>
      <c r="D214" s="184">
        <f t="shared" ref="D214:F229" si="108">D170*(1-$F$189)</f>
        <v>2743.64993</v>
      </c>
      <c r="E214" s="184">
        <f t="shared" si="108"/>
        <v>2822.6249299999999</v>
      </c>
      <c r="F214" s="184">
        <f t="shared" si="108"/>
        <v>5317.6499299999996</v>
      </c>
      <c r="G214" s="184">
        <f t="shared" si="83"/>
        <v>6239.0249299999996</v>
      </c>
      <c r="H214" s="184">
        <f t="shared" si="84"/>
        <v>6350.1749300000001</v>
      </c>
      <c r="I214" s="184">
        <f t="shared" si="85"/>
        <v>6534.4499299999998</v>
      </c>
      <c r="J214" s="184">
        <f t="shared" si="86"/>
        <v>6777.1664299999993</v>
      </c>
      <c r="K214" s="184">
        <f t="shared" ref="K214:L229" si="109">K170*(1-$K$189)</f>
        <v>6893.3474299999998</v>
      </c>
      <c r="L214" s="184">
        <f t="shared" si="109"/>
        <v>7033.3671799999993</v>
      </c>
      <c r="M214" s="184">
        <f t="shared" ref="M214:Q214" si="110">M170*(1-$K$189)</f>
        <v>7302.2331799999993</v>
      </c>
      <c r="N214" s="184">
        <f t="shared" si="110"/>
        <v>7768.5659299999988</v>
      </c>
      <c r="O214" s="184">
        <f t="shared" si="110"/>
        <v>9389.6301800000001</v>
      </c>
      <c r="P214" s="184">
        <f t="shared" si="110"/>
        <v>10587.914929999999</v>
      </c>
      <c r="Q214" s="185">
        <f t="shared" si="110"/>
        <v>11661.18518</v>
      </c>
    </row>
    <row r="215" spans="2:17" s="18" customFormat="1" x14ac:dyDescent="0.3">
      <c r="B215" s="152" t="s">
        <v>153</v>
      </c>
      <c r="C215" s="20"/>
      <c r="D215" s="184">
        <f t="shared" si="108"/>
        <v>269.09992999999997</v>
      </c>
      <c r="E215" s="184">
        <f t="shared" si="108"/>
        <v>269.09992999999997</v>
      </c>
      <c r="F215" s="184">
        <f t="shared" si="108"/>
        <v>274.36493000000002</v>
      </c>
      <c r="G215" s="184">
        <f t="shared" si="83"/>
        <v>271.73242999999997</v>
      </c>
      <c r="H215" s="184">
        <f t="shared" si="84"/>
        <v>278.16742999999997</v>
      </c>
      <c r="I215" s="184">
        <f t="shared" si="85"/>
        <v>280.79993000000002</v>
      </c>
      <c r="J215" s="184">
        <f t="shared" si="86"/>
        <v>284.57317999999998</v>
      </c>
      <c r="K215" s="184">
        <f t="shared" si="109"/>
        <v>291.00817999999998</v>
      </c>
      <c r="L215" s="184">
        <f t="shared" si="109"/>
        <v>292.64618000000002</v>
      </c>
      <c r="M215" s="184">
        <f t="shared" ref="M215:Q215" si="111">M171*(1-$K$189)</f>
        <v>306.21818000000002</v>
      </c>
      <c r="N215" s="184">
        <f t="shared" si="111"/>
        <v>308.20717999999999</v>
      </c>
      <c r="O215" s="184">
        <f t="shared" si="111"/>
        <v>317.88893000000002</v>
      </c>
      <c r="P215" s="184">
        <f t="shared" si="111"/>
        <v>323.41717999999997</v>
      </c>
      <c r="Q215" s="185">
        <f t="shared" si="111"/>
        <v>327.16118</v>
      </c>
    </row>
    <row r="216" spans="2:17" s="18" customFormat="1" x14ac:dyDescent="0.3">
      <c r="B216" s="152" t="s">
        <v>154</v>
      </c>
      <c r="C216" s="20"/>
      <c r="D216" s="184">
        <f t="shared" si="108"/>
        <v>429.97492999999997</v>
      </c>
      <c r="E216" s="184">
        <f t="shared" si="108"/>
        <v>424.12493000000001</v>
      </c>
      <c r="F216" s="184">
        <f t="shared" si="108"/>
        <v>429.97492999999997</v>
      </c>
      <c r="G216" s="184">
        <f t="shared" si="83"/>
        <v>432.89992999999998</v>
      </c>
      <c r="H216" s="184">
        <f t="shared" si="84"/>
        <v>432.89992999999998</v>
      </c>
      <c r="I216" s="184">
        <f t="shared" si="85"/>
        <v>441.67493000000002</v>
      </c>
      <c r="J216" s="184">
        <f t="shared" si="86"/>
        <v>446.70592999999997</v>
      </c>
      <c r="K216" s="184">
        <f t="shared" si="109"/>
        <v>449.86493000000002</v>
      </c>
      <c r="L216" s="184">
        <f t="shared" si="109"/>
        <v>466.65442999999999</v>
      </c>
      <c r="M216" s="184">
        <f t="shared" ref="M216:Q216" si="112">M172*(1-$K$189)</f>
        <v>480.57742999999994</v>
      </c>
      <c r="N216" s="184">
        <f t="shared" si="112"/>
        <v>481.77667999999994</v>
      </c>
      <c r="O216" s="184">
        <f t="shared" si="112"/>
        <v>1357.5801800000002</v>
      </c>
      <c r="P216" s="184">
        <f t="shared" si="112"/>
        <v>790.53968000000009</v>
      </c>
      <c r="Q216" s="185">
        <f t="shared" si="112"/>
        <v>523.10692999999992</v>
      </c>
    </row>
    <row r="217" spans="2:17" s="18" customFormat="1" x14ac:dyDescent="0.3">
      <c r="B217" s="152" t="s">
        <v>155</v>
      </c>
      <c r="C217" s="20"/>
      <c r="D217" s="184">
        <f t="shared" si="108"/>
        <v>105.29993</v>
      </c>
      <c r="E217" s="184">
        <f t="shared" si="108"/>
        <v>114.07493000000001</v>
      </c>
      <c r="F217" s="184">
        <f t="shared" si="108"/>
        <v>125.77493</v>
      </c>
      <c r="G217" s="184">
        <f t="shared" si="83"/>
        <v>146.24993000000003</v>
      </c>
      <c r="H217" s="184">
        <f t="shared" si="84"/>
        <v>125.77493</v>
      </c>
      <c r="I217" s="184">
        <f t="shared" si="85"/>
        <v>116.99993000000001</v>
      </c>
      <c r="J217" s="184">
        <f t="shared" si="86"/>
        <v>144.72893000000002</v>
      </c>
      <c r="K217" s="184">
        <f t="shared" si="109"/>
        <v>144.49493000000001</v>
      </c>
      <c r="L217" s="184">
        <f t="shared" si="109"/>
        <v>142.30118000000002</v>
      </c>
      <c r="M217" s="184">
        <f t="shared" ref="M217:Q217" si="113">M173*(1-$K$189)</f>
        <v>145.86968000000002</v>
      </c>
      <c r="N217" s="184">
        <f t="shared" si="113"/>
        <v>155.63918000000001</v>
      </c>
      <c r="O217" s="184">
        <f t="shared" si="113"/>
        <v>169.41593000000003</v>
      </c>
      <c r="P217" s="184">
        <f t="shared" si="113"/>
        <v>180.85268000000002</v>
      </c>
      <c r="Q217" s="185">
        <f t="shared" si="113"/>
        <v>187.22918000000001</v>
      </c>
    </row>
    <row r="218" spans="2:17" s="18" customFormat="1" x14ac:dyDescent="0.3">
      <c r="B218" s="152" t="s">
        <v>156</v>
      </c>
      <c r="C218" s="20"/>
      <c r="D218" s="184">
        <f t="shared" si="108"/>
        <v>731.24993000000006</v>
      </c>
      <c r="E218" s="184">
        <f t="shared" si="108"/>
        <v>737.09993000000009</v>
      </c>
      <c r="F218" s="184">
        <f t="shared" si="108"/>
        <v>377.32492999999999</v>
      </c>
      <c r="G218" s="184">
        <f t="shared" si="83"/>
        <v>617.17493000000002</v>
      </c>
      <c r="H218" s="184">
        <f t="shared" si="84"/>
        <v>763.42493000000002</v>
      </c>
      <c r="I218" s="184">
        <f t="shared" si="85"/>
        <v>763.42493000000002</v>
      </c>
      <c r="J218" s="184">
        <f t="shared" si="86"/>
        <v>873.69743000000017</v>
      </c>
      <c r="K218" s="184">
        <f t="shared" si="109"/>
        <v>847.72343000000012</v>
      </c>
      <c r="L218" s="184">
        <f t="shared" si="109"/>
        <v>798.75893000000008</v>
      </c>
      <c r="M218" s="184">
        <f t="shared" ref="M218:Q218" si="114">M174*(1-$K$189)</f>
        <v>785.12843000000009</v>
      </c>
      <c r="N218" s="184">
        <f t="shared" si="114"/>
        <v>511.20217999999994</v>
      </c>
      <c r="O218" s="184">
        <f t="shared" si="114"/>
        <v>380.36692999999997</v>
      </c>
      <c r="P218" s="184">
        <f t="shared" si="114"/>
        <v>376.06718000000001</v>
      </c>
      <c r="Q218" s="185">
        <f t="shared" si="114"/>
        <v>378.02692999999999</v>
      </c>
    </row>
    <row r="219" spans="2:17" s="18" customFormat="1" x14ac:dyDescent="0.3">
      <c r="B219" s="152" t="s">
        <v>157</v>
      </c>
      <c r="C219" s="20"/>
      <c r="D219" s="184">
        <f t="shared" si="108"/>
        <v>605.47493000000009</v>
      </c>
      <c r="E219" s="184">
        <f t="shared" si="108"/>
        <v>634.72493000000009</v>
      </c>
      <c r="F219" s="184">
        <f t="shared" si="108"/>
        <v>1126.1249300000002</v>
      </c>
      <c r="G219" s="184">
        <f t="shared" si="83"/>
        <v>1357.1999300000002</v>
      </c>
      <c r="H219" s="184">
        <f t="shared" si="84"/>
        <v>1468.3499300000001</v>
      </c>
      <c r="I219" s="184">
        <f t="shared" si="85"/>
        <v>1585.3499300000001</v>
      </c>
      <c r="J219" s="184">
        <f t="shared" si="86"/>
        <v>1613.6346800000001</v>
      </c>
      <c r="K219" s="184">
        <f t="shared" si="109"/>
        <v>1639.2869300000002</v>
      </c>
      <c r="L219" s="184">
        <f t="shared" si="109"/>
        <v>1760.8791800000001</v>
      </c>
      <c r="M219" s="184">
        <f t="shared" ref="M219:Q219" si="115">M175*(1-$K$189)</f>
        <v>1875.5684300000003</v>
      </c>
      <c r="N219" s="184">
        <f t="shared" si="115"/>
        <v>1920.9936799999998</v>
      </c>
      <c r="O219" s="184">
        <f t="shared" si="115"/>
        <v>2030.8566799999996</v>
      </c>
      <c r="P219" s="184">
        <f t="shared" si="115"/>
        <v>2125.8314300000002</v>
      </c>
      <c r="Q219" s="185">
        <f t="shared" si="115"/>
        <v>2307.4739300000001</v>
      </c>
    </row>
    <row r="220" spans="2:17" s="18" customFormat="1" x14ac:dyDescent="0.3">
      <c r="B220" s="152" t="s">
        <v>158</v>
      </c>
      <c r="C220" s="20"/>
      <c r="D220" s="184">
        <f t="shared" si="108"/>
        <v>70.199930000000009</v>
      </c>
      <c r="E220" s="184">
        <f t="shared" si="108"/>
        <v>99.449930000000009</v>
      </c>
      <c r="F220" s="184">
        <f t="shared" si="108"/>
        <v>96.524930000000012</v>
      </c>
      <c r="G220" s="184">
        <f t="shared" si="83"/>
        <v>102.37493000000001</v>
      </c>
      <c r="H220" s="184">
        <f t="shared" si="84"/>
        <v>122.84992999999999</v>
      </c>
      <c r="I220" s="184">
        <f t="shared" si="85"/>
        <v>146.24993000000003</v>
      </c>
      <c r="J220" s="184">
        <f t="shared" si="86"/>
        <v>157.27718000000002</v>
      </c>
      <c r="K220" s="184">
        <f t="shared" si="109"/>
        <v>162.77618000000001</v>
      </c>
      <c r="L220" s="184">
        <f t="shared" si="109"/>
        <v>166.57868000000002</v>
      </c>
      <c r="M220" s="184">
        <f t="shared" ref="M220:Q220" si="116">M176*(1-$K$189)</f>
        <v>167.25143000000003</v>
      </c>
      <c r="N220" s="184">
        <f t="shared" si="116"/>
        <v>170.00093000000001</v>
      </c>
      <c r="O220" s="184">
        <f t="shared" si="116"/>
        <v>170.93693000000002</v>
      </c>
      <c r="P220" s="184">
        <f t="shared" si="116"/>
        <v>170.93693000000002</v>
      </c>
      <c r="Q220" s="185">
        <f t="shared" si="116"/>
        <v>171.11243000000002</v>
      </c>
    </row>
    <row r="221" spans="2:17" s="18" customFormat="1" x14ac:dyDescent="0.3">
      <c r="B221" s="152" t="s">
        <v>159</v>
      </c>
      <c r="C221" s="20"/>
      <c r="D221" s="184">
        <f t="shared" si="108"/>
        <v>46.799930000000003</v>
      </c>
      <c r="E221" s="184">
        <f t="shared" si="108"/>
        <v>625.94992999999999</v>
      </c>
      <c r="F221" s="184">
        <f t="shared" si="108"/>
        <v>1161.2249300000001</v>
      </c>
      <c r="G221" s="184">
        <f t="shared" si="83"/>
        <v>1266.5249300000003</v>
      </c>
      <c r="H221" s="184">
        <f t="shared" si="84"/>
        <v>1605.8249300000002</v>
      </c>
      <c r="I221" s="184">
        <f t="shared" si="85"/>
        <v>1965.5999299999996</v>
      </c>
      <c r="J221" s="184">
        <f t="shared" si="86"/>
        <v>2098.13168</v>
      </c>
      <c r="K221" s="184">
        <f t="shared" si="109"/>
        <v>2390.2806800000003</v>
      </c>
      <c r="L221" s="184">
        <f t="shared" si="109"/>
        <v>2682.89768</v>
      </c>
      <c r="M221" s="184">
        <f t="shared" ref="M221:Q221" si="117">M177*(1-$K$189)</f>
        <v>2765.9969300000002</v>
      </c>
      <c r="N221" s="184">
        <f t="shared" si="117"/>
        <v>2885.8049300000002</v>
      </c>
      <c r="O221" s="184">
        <f t="shared" si="117"/>
        <v>2912.8026800000002</v>
      </c>
      <c r="P221" s="184">
        <f t="shared" si="117"/>
        <v>3152.4186800000002</v>
      </c>
      <c r="Q221" s="185">
        <f t="shared" si="117"/>
        <v>2838.2151800000001</v>
      </c>
    </row>
    <row r="222" spans="2:17" s="18" customFormat="1" x14ac:dyDescent="0.3">
      <c r="B222" s="152" t="s">
        <v>160</v>
      </c>
      <c r="C222" s="20"/>
      <c r="D222" s="184">
        <f t="shared" si="108"/>
        <v>783.89993000000004</v>
      </c>
      <c r="E222" s="184">
        <f t="shared" si="108"/>
        <v>804.37493000000006</v>
      </c>
      <c r="F222" s="184">
        <f t="shared" si="108"/>
        <v>903.82493000000022</v>
      </c>
      <c r="G222" s="184">
        <f t="shared" si="83"/>
        <v>971.09992999999997</v>
      </c>
      <c r="H222" s="184">
        <f t="shared" si="84"/>
        <v>1052.9999300000002</v>
      </c>
      <c r="I222" s="184">
        <f t="shared" si="85"/>
        <v>1208.0249300000003</v>
      </c>
      <c r="J222" s="184">
        <f t="shared" si="86"/>
        <v>1385.4554300000002</v>
      </c>
      <c r="K222" s="184">
        <f t="shared" si="109"/>
        <v>1688.8364300000001</v>
      </c>
      <c r="L222" s="184">
        <f t="shared" si="109"/>
        <v>1978.4406799999997</v>
      </c>
      <c r="M222" s="184">
        <f t="shared" ref="M222:Q222" si="118">M178*(1-$K$189)</f>
        <v>2096.2304299999996</v>
      </c>
      <c r="N222" s="184">
        <f t="shared" si="118"/>
        <v>2107.1114300000004</v>
      </c>
      <c r="O222" s="184">
        <f t="shared" si="118"/>
        <v>2106.6726800000001</v>
      </c>
      <c r="P222" s="184">
        <f t="shared" si="118"/>
        <v>2180.7921800000004</v>
      </c>
      <c r="Q222" s="185">
        <f t="shared" si="118"/>
        <v>2233.14968</v>
      </c>
    </row>
    <row r="223" spans="2:17" s="18" customFormat="1" x14ac:dyDescent="0.3">
      <c r="B223" s="152" t="s">
        <v>161</v>
      </c>
      <c r="C223" s="20"/>
      <c r="D223" s="184">
        <f t="shared" si="108"/>
        <v>596.69992999999999</v>
      </c>
      <c r="E223" s="184">
        <f t="shared" si="108"/>
        <v>198.89993000000001</v>
      </c>
      <c r="F223" s="184">
        <f t="shared" si="108"/>
        <v>17.54993</v>
      </c>
      <c r="G223" s="184">
        <f t="shared" si="83"/>
        <v>14.624930000000001</v>
      </c>
      <c r="H223" s="184">
        <f t="shared" si="84"/>
        <v>29.249929999999999</v>
      </c>
      <c r="I223" s="184">
        <f t="shared" si="85"/>
        <v>35.099930000000001</v>
      </c>
      <c r="J223" s="184">
        <f t="shared" si="86"/>
        <v>35.099930000000001</v>
      </c>
      <c r="K223" s="184">
        <f t="shared" si="109"/>
        <v>35.099930000000001</v>
      </c>
      <c r="L223" s="184">
        <f t="shared" si="109"/>
        <v>35.099930000000001</v>
      </c>
      <c r="M223" s="184">
        <f t="shared" ref="M223:Q223" si="119">M179*(1-$K$189)</f>
        <v>35.099930000000001</v>
      </c>
      <c r="N223" s="184">
        <f t="shared" si="119"/>
        <v>60.020929999999993</v>
      </c>
      <c r="O223" s="184">
        <f t="shared" si="119"/>
        <v>55.691930000000006</v>
      </c>
      <c r="P223" s="184">
        <f t="shared" si="119"/>
        <v>51.479930000000003</v>
      </c>
      <c r="Q223" s="185">
        <f t="shared" si="119"/>
        <v>45.512929999999997</v>
      </c>
    </row>
    <row r="224" spans="2:17" s="18" customFormat="1" x14ac:dyDescent="0.3">
      <c r="B224" s="152" t="s">
        <v>162</v>
      </c>
      <c r="C224" s="20"/>
      <c r="D224" s="184">
        <f t="shared" si="108"/>
        <v>1292.8499300000001</v>
      </c>
      <c r="E224" s="184">
        <f t="shared" si="108"/>
        <v>2278.5749300000002</v>
      </c>
      <c r="F224" s="184">
        <f t="shared" si="108"/>
        <v>4407.9749299999994</v>
      </c>
      <c r="G224" s="184">
        <f t="shared" si="83"/>
        <v>5264.9999299999999</v>
      </c>
      <c r="H224" s="184">
        <f t="shared" si="84"/>
        <v>5741.7749299999996</v>
      </c>
      <c r="I224" s="184">
        <f t="shared" si="85"/>
        <v>5557.4999299999999</v>
      </c>
      <c r="J224" s="184">
        <f t="shared" si="86"/>
        <v>5402.7089299999998</v>
      </c>
      <c r="K224" s="184">
        <f t="shared" si="109"/>
        <v>5403.5864299999994</v>
      </c>
      <c r="L224" s="184">
        <f t="shared" si="109"/>
        <v>5428.41968</v>
      </c>
      <c r="M224" s="184">
        <f t="shared" ref="M224:Q224" si="120">M180*(1-$K$189)</f>
        <v>5675.3774299999995</v>
      </c>
      <c r="N224" s="184">
        <f t="shared" si="120"/>
        <v>6216.6194299999997</v>
      </c>
      <c r="O224" s="184">
        <f t="shared" si="120"/>
        <v>6619.24568</v>
      </c>
      <c r="P224" s="184">
        <f t="shared" si="120"/>
        <v>6969.9531799999995</v>
      </c>
      <c r="Q224" s="185">
        <f t="shared" si="120"/>
        <v>7326.3936800000001</v>
      </c>
    </row>
    <row r="225" spans="2:17" s="18" customFormat="1" x14ac:dyDescent="0.3">
      <c r="B225" s="152" t="s">
        <v>182</v>
      </c>
      <c r="C225" s="20"/>
      <c r="D225" s="184">
        <f t="shared" si="108"/>
        <v>-6.9999999999999994E-5</v>
      </c>
      <c r="E225" s="184">
        <f t="shared" si="108"/>
        <v>-6.9999999999999994E-5</v>
      </c>
      <c r="F225" s="184">
        <f t="shared" si="108"/>
        <v>-6.9999999999999994E-5</v>
      </c>
      <c r="G225" s="184">
        <f t="shared" si="83"/>
        <v>-6.9999999999999994E-5</v>
      </c>
      <c r="H225" s="184">
        <f t="shared" si="84"/>
        <v>-6.9999999999999994E-5</v>
      </c>
      <c r="I225" s="184">
        <f t="shared" si="85"/>
        <v>-6.9999999999999994E-5</v>
      </c>
      <c r="J225" s="184">
        <f t="shared" si="86"/>
        <v>-6.9999999999999994E-5</v>
      </c>
      <c r="K225" s="184">
        <f t="shared" si="109"/>
        <v>-6.9999999999999994E-5</v>
      </c>
      <c r="L225" s="184">
        <f t="shared" si="109"/>
        <v>-6.9999999999999994E-5</v>
      </c>
      <c r="M225" s="184">
        <f t="shared" ref="M225:Q225" si="121">M181*(1-$K$189)</f>
        <v>4431.8136799999993</v>
      </c>
      <c r="N225" s="184">
        <f t="shared" si="121"/>
        <v>6233.7599299999993</v>
      </c>
      <c r="O225" s="184">
        <f t="shared" si="121"/>
        <v>6771.8721799999994</v>
      </c>
      <c r="P225" s="184">
        <f t="shared" si="121"/>
        <v>7388.9301799999994</v>
      </c>
      <c r="Q225" s="185">
        <f t="shared" si="121"/>
        <v>8503.589179999999</v>
      </c>
    </row>
    <row r="226" spans="2:17" s="18" customFormat="1" x14ac:dyDescent="0.3">
      <c r="B226" s="152" t="s">
        <v>163</v>
      </c>
      <c r="C226" s="20"/>
      <c r="D226" s="184">
        <f t="shared" si="108"/>
        <v>131.62493000000003</v>
      </c>
      <c r="E226" s="184">
        <f t="shared" si="108"/>
        <v>149.17493000000002</v>
      </c>
      <c r="F226" s="184">
        <f t="shared" si="108"/>
        <v>160.87493000000003</v>
      </c>
      <c r="G226" s="184">
        <f t="shared" si="83"/>
        <v>207.67493000000002</v>
      </c>
      <c r="H226" s="184">
        <f t="shared" si="84"/>
        <v>239.84992999999994</v>
      </c>
      <c r="I226" s="184">
        <f t="shared" si="85"/>
        <v>263.24993000000001</v>
      </c>
      <c r="J226" s="184">
        <f t="shared" si="86"/>
        <v>286.64992999999998</v>
      </c>
      <c r="K226" s="184">
        <f t="shared" si="109"/>
        <v>352.08217999999999</v>
      </c>
      <c r="L226" s="184">
        <f t="shared" si="109"/>
        <v>376.33042999999998</v>
      </c>
      <c r="M226" s="184">
        <f t="shared" ref="M226:Q226" si="122">M182*(1-$K$189)</f>
        <v>394.99192999999997</v>
      </c>
      <c r="N226" s="184">
        <f t="shared" si="122"/>
        <v>427.92743000000002</v>
      </c>
      <c r="O226" s="184">
        <f t="shared" si="122"/>
        <v>457.52843000000001</v>
      </c>
      <c r="P226" s="184">
        <f t="shared" si="122"/>
        <v>513.2496799999999</v>
      </c>
      <c r="Q226" s="185">
        <f t="shared" si="122"/>
        <v>552.00593000000003</v>
      </c>
    </row>
    <row r="227" spans="2:17" s="18" customFormat="1" x14ac:dyDescent="0.3">
      <c r="B227" s="152" t="s">
        <v>164</v>
      </c>
      <c r="C227" s="20"/>
      <c r="D227" s="184">
        <f t="shared" si="108"/>
        <v>2293.1999300000002</v>
      </c>
      <c r="E227" s="184">
        <f t="shared" si="108"/>
        <v>2334.14993</v>
      </c>
      <c r="F227" s="184">
        <f t="shared" si="108"/>
        <v>6692.3999299999996</v>
      </c>
      <c r="G227" s="184">
        <f t="shared" si="83"/>
        <v>8766.2249300000003</v>
      </c>
      <c r="H227" s="184">
        <f t="shared" si="84"/>
        <v>9263.4749300000003</v>
      </c>
      <c r="I227" s="184">
        <f t="shared" si="85"/>
        <v>9754.8749299999999</v>
      </c>
      <c r="J227" s="184">
        <f t="shared" si="86"/>
        <v>10857.014929999999</v>
      </c>
      <c r="K227" s="184">
        <f t="shared" si="109"/>
        <v>12770.98868</v>
      </c>
      <c r="L227" s="184">
        <f t="shared" si="109"/>
        <v>14041.754930000001</v>
      </c>
      <c r="M227" s="184">
        <f t="shared" ref="M227:Q227" si="123">M183*(1-$K$189)</f>
        <v>15832.49843</v>
      </c>
      <c r="N227" s="184">
        <f t="shared" si="123"/>
        <v>16528.677680000001</v>
      </c>
      <c r="O227" s="184">
        <f t="shared" si="123"/>
        <v>15959.41418</v>
      </c>
      <c r="P227" s="184">
        <f t="shared" si="123"/>
        <v>14038.449680000002</v>
      </c>
      <c r="Q227" s="185">
        <f t="shared" si="123"/>
        <v>14134.740680000001</v>
      </c>
    </row>
    <row r="228" spans="2:17" s="18" customFormat="1" x14ac:dyDescent="0.3">
      <c r="B228" s="152" t="s">
        <v>165</v>
      </c>
      <c r="C228" s="20"/>
      <c r="D228" s="184">
        <f t="shared" si="108"/>
        <v>70.199930000000009</v>
      </c>
      <c r="E228" s="184">
        <f t="shared" si="108"/>
        <v>78.974930000000001</v>
      </c>
      <c r="F228" s="184">
        <f t="shared" si="108"/>
        <v>99.449930000000009</v>
      </c>
      <c r="G228" s="184">
        <f t="shared" si="83"/>
        <v>114.07493000000001</v>
      </c>
      <c r="H228" s="184">
        <f t="shared" si="84"/>
        <v>116.99993000000001</v>
      </c>
      <c r="I228" s="184">
        <f t="shared" si="85"/>
        <v>152.09993000000003</v>
      </c>
      <c r="J228" s="184">
        <f t="shared" si="86"/>
        <v>179.15618000000003</v>
      </c>
      <c r="K228" s="184">
        <f t="shared" si="109"/>
        <v>235.34542999999999</v>
      </c>
      <c r="L228" s="184">
        <f t="shared" si="109"/>
        <v>270.53318000000002</v>
      </c>
      <c r="M228" s="184">
        <f t="shared" ref="M228:Q228" si="124">M184*(1-$K$189)</f>
        <v>297.56018</v>
      </c>
      <c r="N228" s="184">
        <f t="shared" si="124"/>
        <v>2450.6526800000001</v>
      </c>
      <c r="O228" s="184">
        <f t="shared" si="124"/>
        <v>1040.7149299999999</v>
      </c>
      <c r="P228" s="184">
        <f t="shared" si="124"/>
        <v>341.49367999999998</v>
      </c>
      <c r="Q228" s="185">
        <f t="shared" si="124"/>
        <v>342.19567999999998</v>
      </c>
    </row>
    <row r="229" spans="2:17" s="18" customFormat="1" x14ac:dyDescent="0.3">
      <c r="B229" s="152" t="s">
        <v>166</v>
      </c>
      <c r="C229" s="20"/>
      <c r="D229" s="184">
        <f t="shared" si="108"/>
        <v>5662.7999300000001</v>
      </c>
      <c r="E229" s="184">
        <f t="shared" si="108"/>
        <v>3433.9499299999998</v>
      </c>
      <c r="F229" s="184">
        <f t="shared" si="108"/>
        <v>5101.1999299999998</v>
      </c>
      <c r="G229" s="184">
        <f t="shared" si="83"/>
        <v>6005.0249299999996</v>
      </c>
      <c r="H229" s="184">
        <f t="shared" si="84"/>
        <v>6282.8999299999996</v>
      </c>
      <c r="I229" s="184">
        <f t="shared" si="85"/>
        <v>6654.3749299999999</v>
      </c>
      <c r="J229" s="184">
        <f t="shared" si="86"/>
        <v>7049.6886799999993</v>
      </c>
      <c r="K229" s="184">
        <f t="shared" si="109"/>
        <v>7476.6801799999994</v>
      </c>
      <c r="L229" s="184">
        <f t="shared" si="109"/>
        <v>7591.2524299999995</v>
      </c>
      <c r="M229" s="184">
        <f t="shared" ref="M229:Q229" si="125">M185*(1-$K$189)</f>
        <v>7664.93318</v>
      </c>
      <c r="N229" s="184">
        <f t="shared" si="125"/>
        <v>7944.8556799999988</v>
      </c>
      <c r="O229" s="184">
        <f t="shared" si="125"/>
        <v>8201.6414299999997</v>
      </c>
      <c r="P229" s="184">
        <f t="shared" si="125"/>
        <v>8844.6149299999997</v>
      </c>
      <c r="Q229" s="185">
        <f t="shared" si="125"/>
        <v>9554.4539299999997</v>
      </c>
    </row>
    <row r="230" spans="2:17" s="18" customFormat="1" x14ac:dyDescent="0.3">
      <c r="B230" s="162" t="s">
        <v>171</v>
      </c>
      <c r="C230" s="156" t="s">
        <v>167</v>
      </c>
      <c r="D230" s="598">
        <f t="shared" ref="D230:L230" si="126">SUM(D194:D229)</f>
        <v>27334.619729999999</v>
      </c>
      <c r="E230" s="598">
        <f t="shared" si="126"/>
        <v>27158.125229999998</v>
      </c>
      <c r="F230" s="598">
        <f t="shared" si="126"/>
        <v>41925.484980000008</v>
      </c>
      <c r="G230" s="598">
        <f t="shared" si="126"/>
        <v>49285.750230000005</v>
      </c>
      <c r="H230" s="598">
        <f t="shared" si="126"/>
        <v>52577.194230000001</v>
      </c>
      <c r="I230" s="598">
        <f t="shared" si="126"/>
        <v>56081.373479999995</v>
      </c>
      <c r="J230" s="598">
        <f t="shared" si="126"/>
        <v>62630.36073</v>
      </c>
      <c r="K230" s="598">
        <f t="shared" si="126"/>
        <v>68324.370479999998</v>
      </c>
      <c r="L230" s="598">
        <f t="shared" si="126"/>
        <v>72113.941980000003</v>
      </c>
      <c r="M230" s="598">
        <f t="shared" ref="M230:Q230" si="127">SUM(M194:M229)</f>
        <v>76952.564729999984</v>
      </c>
      <c r="N230" s="598">
        <f t="shared" si="127"/>
        <v>83303.646479999981</v>
      </c>
      <c r="O230" s="598">
        <f t="shared" si="127"/>
        <v>86930.324729999993</v>
      </c>
      <c r="P230" s="598">
        <f t="shared" si="127"/>
        <v>89074.17422999999</v>
      </c>
      <c r="Q230" s="599">
        <f t="shared" si="127"/>
        <v>93597.481980000011</v>
      </c>
    </row>
    <row r="231" spans="2:17" x14ac:dyDescent="0.3">
      <c r="B231" s="34"/>
      <c r="C231" s="34"/>
      <c r="D231" s="34"/>
      <c r="E231" s="34"/>
      <c r="F231" s="34"/>
      <c r="G231" s="34"/>
      <c r="H231" s="34"/>
      <c r="I231" s="34"/>
      <c r="J231" s="34"/>
      <c r="K231" s="34"/>
      <c r="L231" s="34"/>
      <c r="M231" s="34"/>
      <c r="N231" s="34"/>
      <c r="O231" s="11"/>
    </row>
    <row r="232" spans="2:17" s="18" customFormat="1" x14ac:dyDescent="0.3">
      <c r="B232" s="15" t="s">
        <v>104</v>
      </c>
      <c r="C232" s="16" t="s">
        <v>86</v>
      </c>
      <c r="D232" s="16">
        <v>2005</v>
      </c>
      <c r="E232" s="16">
        <v>2006</v>
      </c>
      <c r="F232" s="16">
        <v>2007</v>
      </c>
      <c r="G232" s="16">
        <v>2008</v>
      </c>
      <c r="H232" s="16">
        <v>2009</v>
      </c>
      <c r="I232" s="16">
        <v>2010</v>
      </c>
      <c r="J232" s="16">
        <v>2011</v>
      </c>
      <c r="K232" s="16">
        <v>2012</v>
      </c>
      <c r="L232" s="16">
        <v>2013</v>
      </c>
      <c r="M232" s="16">
        <v>2014</v>
      </c>
      <c r="N232" s="16">
        <v>2015</v>
      </c>
      <c r="O232" s="16">
        <v>2016</v>
      </c>
      <c r="P232" s="16">
        <v>2017</v>
      </c>
      <c r="Q232" s="17">
        <v>2018</v>
      </c>
    </row>
    <row r="233" spans="2:17" s="67" customFormat="1" x14ac:dyDescent="0.3">
      <c r="B233" s="154" t="s">
        <v>26</v>
      </c>
      <c r="C233" s="27"/>
      <c r="D233" s="169"/>
      <c r="E233" s="169"/>
      <c r="F233" s="169"/>
      <c r="G233" s="169"/>
      <c r="H233" s="169"/>
      <c r="I233" s="169"/>
      <c r="J233" s="169"/>
      <c r="K233" s="169"/>
      <c r="L233" s="174"/>
      <c r="M233" s="174"/>
      <c r="N233" s="169"/>
      <c r="O233" s="199"/>
      <c r="Q233" s="420"/>
    </row>
    <row r="234" spans="2:17" s="18" customFormat="1" x14ac:dyDescent="0.3">
      <c r="B234" s="152" t="s">
        <v>132</v>
      </c>
      <c r="C234" s="20"/>
      <c r="D234" s="184">
        <f t="shared" ref="D234:K234" si="128">D194*21</f>
        <v>85.993529999999993</v>
      </c>
      <c r="E234" s="184">
        <f t="shared" si="128"/>
        <v>73.70853000000001</v>
      </c>
      <c r="F234" s="184">
        <f t="shared" si="128"/>
        <v>73.70853000000001</v>
      </c>
      <c r="G234" s="184">
        <f t="shared" si="128"/>
        <v>73.70853000000001</v>
      </c>
      <c r="H234" s="184">
        <f t="shared" si="128"/>
        <v>92.136030000000005</v>
      </c>
      <c r="I234" s="184">
        <f t="shared" si="128"/>
        <v>98.278530000000018</v>
      </c>
      <c r="J234" s="184">
        <f t="shared" si="128"/>
        <v>100.12128000000001</v>
      </c>
      <c r="K234" s="184">
        <f t="shared" si="128"/>
        <v>113.63477999999999</v>
      </c>
      <c r="L234" s="184">
        <f t="shared" ref="L234:Q269" si="129">L194*21</f>
        <v>342.75002999999992</v>
      </c>
      <c r="M234" s="184">
        <f t="shared" si="129"/>
        <v>981.57002999999997</v>
      </c>
      <c r="N234" s="184">
        <f t="shared" si="129"/>
        <v>1195.3290300000003</v>
      </c>
      <c r="O234" s="184">
        <f t="shared" si="129"/>
        <v>1231.5697800000003</v>
      </c>
      <c r="P234" s="184">
        <f t="shared" si="129"/>
        <v>1270.2675299999999</v>
      </c>
      <c r="Q234" s="185">
        <f t="shared" si="129"/>
        <v>1320.6360299999999</v>
      </c>
    </row>
    <row r="235" spans="2:17" s="18" customFormat="1" x14ac:dyDescent="0.3">
      <c r="B235" s="152" t="s">
        <v>133</v>
      </c>
      <c r="C235" s="20"/>
      <c r="D235" s="184">
        <f t="shared" ref="D235:K235" si="130">D195*21</f>
        <v>111916.34852999999</v>
      </c>
      <c r="E235" s="184">
        <f t="shared" si="130"/>
        <v>117260.32352999999</v>
      </c>
      <c r="F235" s="184">
        <f t="shared" si="130"/>
        <v>132186.59852999999</v>
      </c>
      <c r="G235" s="184">
        <f t="shared" si="130"/>
        <v>145454.39853000001</v>
      </c>
      <c r="H235" s="184">
        <f t="shared" si="130"/>
        <v>162223.42352999997</v>
      </c>
      <c r="I235" s="184">
        <f t="shared" si="130"/>
        <v>179360.99853000001</v>
      </c>
      <c r="J235" s="184">
        <f t="shared" si="130"/>
        <v>197660.73452999999</v>
      </c>
      <c r="K235" s="184">
        <f t="shared" si="130"/>
        <v>217587.61877999999</v>
      </c>
      <c r="L235" s="184">
        <f t="shared" si="129"/>
        <v>227916.23253000001</v>
      </c>
      <c r="M235" s="184">
        <f t="shared" si="129"/>
        <v>154655.24927999999</v>
      </c>
      <c r="N235" s="184">
        <f t="shared" si="129"/>
        <v>136763.98952999999</v>
      </c>
      <c r="O235" s="184">
        <f t="shared" ref="O235:Q235" si="131">O195*21</f>
        <v>151339.52777999997</v>
      </c>
      <c r="P235" s="184">
        <f t="shared" si="131"/>
        <v>169460.51702999999</v>
      </c>
      <c r="Q235" s="185">
        <f t="shared" si="131"/>
        <v>187383.10352999999</v>
      </c>
    </row>
    <row r="236" spans="2:17" s="18" customFormat="1" x14ac:dyDescent="0.3">
      <c r="B236" s="152" t="s">
        <v>134</v>
      </c>
      <c r="C236" s="20"/>
      <c r="D236" s="184">
        <f t="shared" ref="D236:K236" si="132">D196*21</f>
        <v>4176.8985300000004</v>
      </c>
      <c r="E236" s="184">
        <f t="shared" si="132"/>
        <v>5098.2735299999986</v>
      </c>
      <c r="F236" s="184">
        <f t="shared" si="132"/>
        <v>4975.42353</v>
      </c>
      <c r="G236" s="184">
        <f t="shared" si="132"/>
        <v>4913.9985299999998</v>
      </c>
      <c r="H236" s="184">
        <f t="shared" si="132"/>
        <v>5098.2735299999986</v>
      </c>
      <c r="I236" s="184">
        <f t="shared" si="132"/>
        <v>5159.6985299999988</v>
      </c>
      <c r="J236" s="184">
        <f t="shared" si="132"/>
        <v>4822.4752799999997</v>
      </c>
      <c r="K236" s="184">
        <f t="shared" si="132"/>
        <v>4428.1267799999996</v>
      </c>
      <c r="L236" s="184">
        <f t="shared" si="129"/>
        <v>4407.85653</v>
      </c>
      <c r="M236" s="184">
        <f t="shared" si="129"/>
        <v>4557.7335300000004</v>
      </c>
      <c r="N236" s="184">
        <f t="shared" si="129"/>
        <v>4721.1240299999999</v>
      </c>
      <c r="O236" s="184">
        <f t="shared" ref="O236:Q236" si="133">O196*21</f>
        <v>4962.5242799999996</v>
      </c>
      <c r="P236" s="184">
        <f t="shared" si="133"/>
        <v>5199.0105299999987</v>
      </c>
      <c r="Q236" s="185">
        <f t="shared" si="133"/>
        <v>5343.9735299999984</v>
      </c>
    </row>
    <row r="237" spans="2:17" s="18" customFormat="1" x14ac:dyDescent="0.3">
      <c r="B237" s="152" t="s">
        <v>135</v>
      </c>
      <c r="C237" s="20"/>
      <c r="D237" s="184">
        <f t="shared" ref="D237:K237" si="134">D197*21</f>
        <v>6511.04853</v>
      </c>
      <c r="E237" s="184">
        <f t="shared" si="134"/>
        <v>7002.4485299999997</v>
      </c>
      <c r="F237" s="184">
        <f t="shared" si="134"/>
        <v>7309.5735299999997</v>
      </c>
      <c r="G237" s="184">
        <f t="shared" si="134"/>
        <v>7555.2735299999995</v>
      </c>
      <c r="H237" s="184">
        <f t="shared" si="134"/>
        <v>7800.9735299999993</v>
      </c>
      <c r="I237" s="184">
        <f t="shared" si="134"/>
        <v>8230.9485299999997</v>
      </c>
      <c r="J237" s="184">
        <f t="shared" si="134"/>
        <v>8390.6535299999996</v>
      </c>
      <c r="K237" s="184">
        <f t="shared" si="134"/>
        <v>8845.1985299999997</v>
      </c>
      <c r="L237" s="184">
        <f t="shared" si="129"/>
        <v>9305.8860299999997</v>
      </c>
      <c r="M237" s="184">
        <f t="shared" si="129"/>
        <v>10199.005529999999</v>
      </c>
      <c r="N237" s="184">
        <f t="shared" si="129"/>
        <v>10863.624029999997</v>
      </c>
      <c r="O237" s="184">
        <f t="shared" ref="O237:Q237" si="135">O197*21</f>
        <v>11384.508030000001</v>
      </c>
      <c r="P237" s="184">
        <f t="shared" si="135"/>
        <v>11788.07028</v>
      </c>
      <c r="Q237" s="185">
        <f t="shared" si="135"/>
        <v>12257.357280000002</v>
      </c>
    </row>
    <row r="238" spans="2:17" s="18" customFormat="1" x14ac:dyDescent="0.3">
      <c r="B238" s="152" t="s">
        <v>136</v>
      </c>
      <c r="C238" s="20"/>
      <c r="D238" s="184">
        <f t="shared" ref="D238:K238" si="136">D198*21</f>
        <v>43181.773529999991</v>
      </c>
      <c r="E238" s="184">
        <f t="shared" si="136"/>
        <v>43611.74852999999</v>
      </c>
      <c r="F238" s="184">
        <f t="shared" si="136"/>
        <v>48341.473530000003</v>
      </c>
      <c r="G238" s="184">
        <f t="shared" si="136"/>
        <v>50982.748529999997</v>
      </c>
      <c r="H238" s="184">
        <f t="shared" si="136"/>
        <v>53009.773529999999</v>
      </c>
      <c r="I238" s="184">
        <f t="shared" si="136"/>
        <v>54483.973530000003</v>
      </c>
      <c r="J238" s="184">
        <f t="shared" si="136"/>
        <v>55671.933030000007</v>
      </c>
      <c r="K238" s="184">
        <f t="shared" si="136"/>
        <v>56057.682030000004</v>
      </c>
      <c r="L238" s="184">
        <f t="shared" si="129"/>
        <v>67881.994529999996</v>
      </c>
      <c r="M238" s="184">
        <f t="shared" si="129"/>
        <v>72190.958279999992</v>
      </c>
      <c r="N238" s="184">
        <f t="shared" si="129"/>
        <v>73682.357279999997</v>
      </c>
      <c r="O238" s="184">
        <f t="shared" ref="O238:Q238" si="137">O198*21</f>
        <v>78655.939529999989</v>
      </c>
      <c r="P238" s="184">
        <f t="shared" si="137"/>
        <v>83246.844029999993</v>
      </c>
      <c r="Q238" s="185">
        <f t="shared" si="137"/>
        <v>88301.507279999991</v>
      </c>
    </row>
    <row r="239" spans="2:17" s="18" customFormat="1" x14ac:dyDescent="0.3">
      <c r="B239" s="152" t="s">
        <v>137</v>
      </c>
      <c r="C239" s="20"/>
      <c r="D239" s="184">
        <f t="shared" ref="D239:K239" si="138">D199*21</f>
        <v>245.69853000000001</v>
      </c>
      <c r="E239" s="184">
        <f t="shared" si="138"/>
        <v>245.69853000000001</v>
      </c>
      <c r="F239" s="184">
        <f t="shared" si="138"/>
        <v>245.69853000000001</v>
      </c>
      <c r="G239" s="184">
        <f t="shared" si="138"/>
        <v>245.69853000000001</v>
      </c>
      <c r="H239" s="184">
        <f t="shared" si="138"/>
        <v>245.69853000000001</v>
      </c>
      <c r="I239" s="184">
        <f t="shared" si="138"/>
        <v>245.69853000000001</v>
      </c>
      <c r="J239" s="184">
        <f t="shared" si="138"/>
        <v>232.79928000000001</v>
      </c>
      <c r="K239" s="184">
        <f t="shared" si="138"/>
        <v>219.28578000000002</v>
      </c>
      <c r="L239" s="184">
        <f t="shared" si="129"/>
        <v>221.74277999999998</v>
      </c>
      <c r="M239" s="184">
        <f t="shared" si="129"/>
        <v>242.01303000000001</v>
      </c>
      <c r="N239" s="184">
        <f t="shared" si="129"/>
        <v>242.62727999999998</v>
      </c>
      <c r="O239" s="184">
        <f t="shared" ref="O239:Q239" si="139">O199*21</f>
        <v>233.41353000000004</v>
      </c>
      <c r="P239" s="184">
        <f t="shared" si="139"/>
        <v>254.91228000000001</v>
      </c>
      <c r="Q239" s="185">
        <f t="shared" si="139"/>
        <v>240.78453000000002</v>
      </c>
    </row>
    <row r="240" spans="2:17" s="18" customFormat="1" x14ac:dyDescent="0.3">
      <c r="B240" s="152" t="s">
        <v>138</v>
      </c>
      <c r="C240" s="20"/>
      <c r="D240" s="184">
        <f t="shared" ref="D240:K240" si="140">D200*21</f>
        <v>982.79853000000003</v>
      </c>
      <c r="E240" s="184">
        <f t="shared" si="140"/>
        <v>982.79853000000003</v>
      </c>
      <c r="F240" s="184">
        <f t="shared" si="140"/>
        <v>3562.6485300000004</v>
      </c>
      <c r="G240" s="184">
        <f t="shared" si="140"/>
        <v>4791.1485299999995</v>
      </c>
      <c r="H240" s="184">
        <f t="shared" si="140"/>
        <v>5835.3735299999998</v>
      </c>
      <c r="I240" s="184">
        <f t="shared" si="140"/>
        <v>6511.04853</v>
      </c>
      <c r="J240" s="184">
        <f t="shared" si="140"/>
        <v>7109.3280299999997</v>
      </c>
      <c r="K240" s="184">
        <f t="shared" si="140"/>
        <v>8074.9290299999993</v>
      </c>
      <c r="L240" s="184">
        <f t="shared" si="129"/>
        <v>7453.9222799999989</v>
      </c>
      <c r="M240" s="184">
        <f t="shared" si="129"/>
        <v>8738.3190300000006</v>
      </c>
      <c r="N240" s="184">
        <f t="shared" si="129"/>
        <v>9941.6347800000003</v>
      </c>
      <c r="O240" s="184">
        <f t="shared" ref="O240:Q240" si="141">O200*21</f>
        <v>11598.881280000001</v>
      </c>
      <c r="P240" s="184">
        <f t="shared" si="141"/>
        <v>13185.489030000001</v>
      </c>
      <c r="Q240" s="185">
        <f t="shared" si="141"/>
        <v>14607.477780000001</v>
      </c>
    </row>
    <row r="241" spans="2:17" s="18" customFormat="1" x14ac:dyDescent="0.3">
      <c r="B241" s="152" t="s">
        <v>139</v>
      </c>
      <c r="C241" s="20"/>
      <c r="D241" s="184">
        <f t="shared" ref="D241:K241" si="142">D201*21</f>
        <v>14.126280000000001</v>
      </c>
      <c r="E241" s="184">
        <f t="shared" si="142"/>
        <v>-1.47E-3</v>
      </c>
      <c r="F241" s="184">
        <f t="shared" si="142"/>
        <v>55.281030000000008</v>
      </c>
      <c r="G241" s="184">
        <f t="shared" si="142"/>
        <v>55.281030000000008</v>
      </c>
      <c r="H241" s="184">
        <f t="shared" si="142"/>
        <v>49.138529999999996</v>
      </c>
      <c r="I241" s="184">
        <f t="shared" si="142"/>
        <v>49.138529999999996</v>
      </c>
      <c r="J241" s="184">
        <f t="shared" si="142"/>
        <v>50.981279999999991</v>
      </c>
      <c r="K241" s="184">
        <f t="shared" si="142"/>
        <v>51.595530000000004</v>
      </c>
      <c r="L241" s="184">
        <f t="shared" si="129"/>
        <v>90.29328000000001</v>
      </c>
      <c r="M241" s="184">
        <f t="shared" si="129"/>
        <v>25.797030000000003</v>
      </c>
      <c r="N241" s="184">
        <f t="shared" si="129"/>
        <v>-1.47E-3</v>
      </c>
      <c r="O241" s="184">
        <f t="shared" ref="O241:Q241" si="143">O201*21</f>
        <v>-1.47E-3</v>
      </c>
      <c r="P241" s="184">
        <f t="shared" si="143"/>
        <v>-1.47E-3</v>
      </c>
      <c r="Q241" s="185">
        <f t="shared" si="143"/>
        <v>-1.47E-3</v>
      </c>
    </row>
    <row r="242" spans="2:17" s="18" customFormat="1" x14ac:dyDescent="0.3">
      <c r="B242" s="152" t="s">
        <v>140</v>
      </c>
      <c r="C242" s="20"/>
      <c r="D242" s="184">
        <f t="shared" ref="D242:K242" si="144">D202*21</f>
        <v>-1.47E-3</v>
      </c>
      <c r="E242" s="184">
        <f t="shared" si="144"/>
        <v>-1.47E-3</v>
      </c>
      <c r="F242" s="184">
        <f t="shared" si="144"/>
        <v>-1.47E-3</v>
      </c>
      <c r="G242" s="184">
        <f t="shared" si="144"/>
        <v>18.426029999999997</v>
      </c>
      <c r="H242" s="184">
        <f t="shared" si="144"/>
        <v>24.568530000000003</v>
      </c>
      <c r="I242" s="184">
        <f t="shared" si="144"/>
        <v>24.568530000000003</v>
      </c>
      <c r="J242" s="184">
        <f t="shared" si="144"/>
        <v>22.725780000000004</v>
      </c>
      <c r="K242" s="184">
        <f t="shared" si="144"/>
        <v>22.111530000000002</v>
      </c>
      <c r="L242" s="184">
        <f t="shared" si="129"/>
        <v>22.111530000000002</v>
      </c>
      <c r="M242" s="184">
        <f t="shared" si="129"/>
        <v>164.00327999999999</v>
      </c>
      <c r="N242" s="184">
        <f t="shared" si="129"/>
        <v>148.64703</v>
      </c>
      <c r="O242" s="184">
        <f t="shared" ref="O242:Q242" si="145">O202*21</f>
        <v>190.41603000000001</v>
      </c>
      <c r="P242" s="184">
        <f t="shared" si="145"/>
        <v>95.207280000000011</v>
      </c>
      <c r="Q242" s="185">
        <f t="shared" si="145"/>
        <v>47.295779999999993</v>
      </c>
    </row>
    <row r="243" spans="2:17" s="18" customFormat="1" x14ac:dyDescent="0.3">
      <c r="B243" s="152" t="s">
        <v>141</v>
      </c>
      <c r="C243" s="20"/>
      <c r="D243" s="184">
        <f t="shared" ref="D243:K243" si="146">D203*21</f>
        <v>7616.6985299999997</v>
      </c>
      <c r="E243" s="184">
        <f t="shared" si="146"/>
        <v>7985.2485299999998</v>
      </c>
      <c r="F243" s="184">
        <f t="shared" si="146"/>
        <v>7923.8235299999997</v>
      </c>
      <c r="G243" s="184">
        <f t="shared" si="146"/>
        <v>6756.7485299999998</v>
      </c>
      <c r="H243" s="184">
        <f t="shared" si="146"/>
        <v>6388.1985299999997</v>
      </c>
      <c r="I243" s="184">
        <f t="shared" si="146"/>
        <v>9336.5985299999993</v>
      </c>
      <c r="J243" s="184">
        <f t="shared" si="146"/>
        <v>10872.223529999999</v>
      </c>
      <c r="K243" s="184">
        <f t="shared" si="146"/>
        <v>17673.813780000004</v>
      </c>
      <c r="L243" s="184">
        <f t="shared" si="129"/>
        <v>19173.812280000002</v>
      </c>
      <c r="M243" s="184">
        <f t="shared" si="129"/>
        <v>17602.560780000003</v>
      </c>
      <c r="N243" s="184">
        <f t="shared" si="129"/>
        <v>17153.544030000001</v>
      </c>
      <c r="O243" s="184">
        <f t="shared" ref="O243:Q243" si="147">O203*21</f>
        <v>16531.308779999999</v>
      </c>
      <c r="P243" s="184">
        <f t="shared" si="147"/>
        <v>16324.30653</v>
      </c>
      <c r="Q243" s="185">
        <f t="shared" si="147"/>
        <v>4081.0755300000005</v>
      </c>
    </row>
    <row r="244" spans="2:17" s="18" customFormat="1" x14ac:dyDescent="0.3">
      <c r="B244" s="152" t="s">
        <v>142</v>
      </c>
      <c r="C244" s="20"/>
      <c r="D244" s="184">
        <f t="shared" ref="D244:K244" si="148">D204*21</f>
        <v>-1.47E-3</v>
      </c>
      <c r="E244" s="184">
        <f t="shared" si="148"/>
        <v>368.54852999999997</v>
      </c>
      <c r="F244" s="184">
        <f t="shared" si="148"/>
        <v>1044.22353</v>
      </c>
      <c r="G244" s="184">
        <f t="shared" si="148"/>
        <v>1412.7735300000002</v>
      </c>
      <c r="H244" s="184">
        <f t="shared" si="148"/>
        <v>1474.1985300000001</v>
      </c>
      <c r="I244" s="184">
        <f t="shared" si="148"/>
        <v>1658.47353</v>
      </c>
      <c r="J244" s="184">
        <f t="shared" si="148"/>
        <v>2287.4655300000004</v>
      </c>
      <c r="K244" s="184">
        <f t="shared" si="148"/>
        <v>2146.8022800000003</v>
      </c>
      <c r="L244" s="184">
        <f t="shared" si="129"/>
        <v>1452.6997800000001</v>
      </c>
      <c r="M244" s="184">
        <f t="shared" si="129"/>
        <v>1761.0532800000003</v>
      </c>
      <c r="N244" s="184">
        <f t="shared" si="129"/>
        <v>1934.27178</v>
      </c>
      <c r="O244" s="184">
        <f t="shared" ref="O244:Q244" si="149">O204*21</f>
        <v>1810.80753</v>
      </c>
      <c r="P244" s="184">
        <f t="shared" si="149"/>
        <v>1990.1685300000001</v>
      </c>
      <c r="Q244" s="185">
        <f t="shared" si="149"/>
        <v>1975.4265300000002</v>
      </c>
    </row>
    <row r="245" spans="2:17" s="18" customFormat="1" x14ac:dyDescent="0.3">
      <c r="B245" s="152" t="s">
        <v>143</v>
      </c>
      <c r="C245" s="20"/>
      <c r="D245" s="184">
        <f t="shared" ref="D245:K245" si="150">D205*21</f>
        <v>4115.4735300000002</v>
      </c>
      <c r="E245" s="184">
        <f t="shared" si="150"/>
        <v>4422.5985300000002</v>
      </c>
      <c r="F245" s="184">
        <f t="shared" si="150"/>
        <v>4238.3235300000006</v>
      </c>
      <c r="G245" s="184">
        <f t="shared" si="150"/>
        <v>4545.4485299999997</v>
      </c>
      <c r="H245" s="184">
        <f t="shared" si="150"/>
        <v>5036.8485299999984</v>
      </c>
      <c r="I245" s="184">
        <f t="shared" si="150"/>
        <v>5343.9735299999984</v>
      </c>
      <c r="J245" s="184">
        <f t="shared" si="150"/>
        <v>7852.5705299999991</v>
      </c>
      <c r="K245" s="184">
        <f t="shared" si="150"/>
        <v>8524.5600299999987</v>
      </c>
      <c r="L245" s="184">
        <f t="shared" si="129"/>
        <v>8233.40553</v>
      </c>
      <c r="M245" s="184">
        <f t="shared" si="129"/>
        <v>8305.2727799999993</v>
      </c>
      <c r="N245" s="184">
        <f t="shared" si="129"/>
        <v>8341.5135300000002</v>
      </c>
      <c r="O245" s="184">
        <f t="shared" ref="O245:Q245" si="151">O205*21</f>
        <v>8226.0345300000008</v>
      </c>
      <c r="P245" s="184">
        <f t="shared" si="151"/>
        <v>8187.3367799999996</v>
      </c>
      <c r="Q245" s="185">
        <f t="shared" si="151"/>
        <v>8188.5652799999998</v>
      </c>
    </row>
    <row r="246" spans="2:17" s="18" customFormat="1" x14ac:dyDescent="0.3">
      <c r="B246" s="152" t="s">
        <v>144</v>
      </c>
      <c r="C246" s="20"/>
      <c r="D246" s="184">
        <f t="shared" ref="D246:K246" si="152">D206*21</f>
        <v>1842.7485300000001</v>
      </c>
      <c r="E246" s="184">
        <f t="shared" si="152"/>
        <v>1904.17353</v>
      </c>
      <c r="F246" s="184">
        <f t="shared" si="152"/>
        <v>36222.321029999999</v>
      </c>
      <c r="G246" s="184">
        <f t="shared" si="152"/>
        <v>54293.556030000007</v>
      </c>
      <c r="H246" s="184">
        <f t="shared" si="152"/>
        <v>58538.023529999999</v>
      </c>
      <c r="I246" s="184">
        <f t="shared" si="152"/>
        <v>73587.148529999991</v>
      </c>
      <c r="J246" s="184">
        <f t="shared" si="152"/>
        <v>81684.192029999977</v>
      </c>
      <c r="K246" s="184">
        <f t="shared" si="152"/>
        <v>84752.370779999983</v>
      </c>
      <c r="L246" s="184">
        <f t="shared" si="129"/>
        <v>88909.00052999999</v>
      </c>
      <c r="M246" s="184">
        <f t="shared" si="129"/>
        <v>92801.502779999995</v>
      </c>
      <c r="N246" s="184">
        <f t="shared" si="129"/>
        <v>97653.463529999994</v>
      </c>
      <c r="O246" s="184">
        <f t="shared" ref="O246:Q246" si="153">O206*21</f>
        <v>103515.86552999998</v>
      </c>
      <c r="P246" s="184">
        <f t="shared" si="153"/>
        <v>112937.23203</v>
      </c>
      <c r="Q246" s="185">
        <f t="shared" si="153"/>
        <v>123240.04727999998</v>
      </c>
    </row>
    <row r="247" spans="2:17" s="18" customFormat="1" x14ac:dyDescent="0.3">
      <c r="B247" s="152" t="s">
        <v>145</v>
      </c>
      <c r="C247" s="20"/>
      <c r="D247" s="184">
        <f t="shared" ref="D247:K247" si="154">D207*21</f>
        <v>737.09852999999998</v>
      </c>
      <c r="E247" s="184">
        <f t="shared" si="154"/>
        <v>737.09852999999998</v>
      </c>
      <c r="F247" s="184">
        <f t="shared" si="154"/>
        <v>921.37352999999996</v>
      </c>
      <c r="G247" s="184">
        <f t="shared" si="154"/>
        <v>982.79853000000003</v>
      </c>
      <c r="H247" s="184">
        <f t="shared" si="154"/>
        <v>982.79853000000003</v>
      </c>
      <c r="I247" s="184">
        <f t="shared" si="154"/>
        <v>798.52352999999994</v>
      </c>
      <c r="J247" s="184">
        <f t="shared" si="154"/>
        <v>915.84528</v>
      </c>
      <c r="K247" s="184">
        <f t="shared" si="154"/>
        <v>980.95578000000012</v>
      </c>
      <c r="L247" s="184">
        <f t="shared" si="129"/>
        <v>980.95578000000012</v>
      </c>
      <c r="M247" s="184">
        <f t="shared" si="129"/>
        <v>982.18427999999994</v>
      </c>
      <c r="N247" s="184">
        <f t="shared" si="129"/>
        <v>984.64128000000005</v>
      </c>
      <c r="O247" s="184">
        <f t="shared" ref="O247:Q247" si="155">O207*21</f>
        <v>1057.1227799999999</v>
      </c>
      <c r="P247" s="184">
        <f t="shared" si="155"/>
        <v>1097.66328</v>
      </c>
      <c r="Q247" s="185">
        <f t="shared" si="155"/>
        <v>1123.4617800000001</v>
      </c>
    </row>
    <row r="248" spans="2:17" s="18" customFormat="1" x14ac:dyDescent="0.3">
      <c r="B248" s="152" t="s">
        <v>146</v>
      </c>
      <c r="C248" s="20"/>
      <c r="D248" s="184">
        <f t="shared" ref="D248:K248" si="156">D208*21</f>
        <v>4975.42353</v>
      </c>
      <c r="E248" s="184">
        <f t="shared" si="156"/>
        <v>6633.8985299999995</v>
      </c>
      <c r="F248" s="184">
        <f t="shared" si="156"/>
        <v>6818.17353</v>
      </c>
      <c r="G248" s="184">
        <f t="shared" si="156"/>
        <v>6879.5985299999993</v>
      </c>
      <c r="H248" s="184">
        <f t="shared" si="156"/>
        <v>7248.1485299999995</v>
      </c>
      <c r="I248" s="184">
        <f t="shared" si="156"/>
        <v>7555.2735299999995</v>
      </c>
      <c r="J248" s="184">
        <f t="shared" si="156"/>
        <v>7883.8972800000001</v>
      </c>
      <c r="K248" s="184">
        <f t="shared" si="156"/>
        <v>8271.4890300000006</v>
      </c>
      <c r="L248" s="184">
        <f t="shared" si="129"/>
        <v>8179.3515299999999</v>
      </c>
      <c r="M248" s="184">
        <f t="shared" si="129"/>
        <v>10313.870279999999</v>
      </c>
      <c r="N248" s="184">
        <f t="shared" si="129"/>
        <v>16597.033530000001</v>
      </c>
      <c r="O248" s="184">
        <f t="shared" ref="O248:Q248" si="157">O208*21</f>
        <v>20293.590029999999</v>
      </c>
      <c r="P248" s="184">
        <f t="shared" si="157"/>
        <v>21342.11478</v>
      </c>
      <c r="Q248" s="185">
        <f t="shared" si="157"/>
        <v>22253.047530000007</v>
      </c>
    </row>
    <row r="249" spans="2:17" s="18" customFormat="1" x14ac:dyDescent="0.3">
      <c r="B249" s="152" t="s">
        <v>147</v>
      </c>
      <c r="C249" s="20"/>
      <c r="D249" s="184">
        <f t="shared" ref="D249:K249" si="158">D209*21</f>
        <v>10565.098529999997</v>
      </c>
      <c r="E249" s="184">
        <f t="shared" si="158"/>
        <v>10749.373529999999</v>
      </c>
      <c r="F249" s="184">
        <f t="shared" si="158"/>
        <v>11363.623530000001</v>
      </c>
      <c r="G249" s="184">
        <f t="shared" si="158"/>
        <v>11547.89853</v>
      </c>
      <c r="H249" s="184">
        <f t="shared" si="158"/>
        <v>11547.89853</v>
      </c>
      <c r="I249" s="184">
        <f t="shared" si="158"/>
        <v>10995.073529999998</v>
      </c>
      <c r="J249" s="184">
        <f t="shared" si="158"/>
        <v>11168.292030000001</v>
      </c>
      <c r="K249" s="184">
        <f t="shared" si="158"/>
        <v>11025.786030000001</v>
      </c>
      <c r="L249" s="184">
        <f t="shared" si="129"/>
        <v>11109.938280000002</v>
      </c>
      <c r="M249" s="184">
        <f t="shared" si="129"/>
        <v>11607.480780000002</v>
      </c>
      <c r="N249" s="184">
        <f t="shared" si="129"/>
        <v>12283.155780000001</v>
      </c>
      <c r="O249" s="184">
        <f t="shared" ref="O249:Q249" si="159">O209*21</f>
        <v>13200.231030000001</v>
      </c>
      <c r="P249" s="184">
        <f t="shared" si="159"/>
        <v>13966.815030000002</v>
      </c>
      <c r="Q249" s="185">
        <f t="shared" si="159"/>
        <v>15031.924530000002</v>
      </c>
    </row>
    <row r="250" spans="2:17" s="18" customFormat="1" x14ac:dyDescent="0.3">
      <c r="B250" s="152" t="s">
        <v>148</v>
      </c>
      <c r="C250" s="20"/>
      <c r="D250" s="184">
        <f t="shared" ref="D250:K250" si="160">D210*21</f>
        <v>24423.80703</v>
      </c>
      <c r="E250" s="184">
        <f t="shared" si="160"/>
        <v>25841.496030000002</v>
      </c>
      <c r="F250" s="184">
        <f t="shared" si="160"/>
        <v>26842.723530000003</v>
      </c>
      <c r="G250" s="184">
        <f t="shared" si="160"/>
        <v>27859.921530000003</v>
      </c>
      <c r="H250" s="184">
        <f t="shared" si="160"/>
        <v>29009.183280000005</v>
      </c>
      <c r="I250" s="184">
        <f t="shared" si="160"/>
        <v>30147.388530000004</v>
      </c>
      <c r="J250" s="184">
        <f t="shared" si="160"/>
        <v>33328.58928</v>
      </c>
      <c r="K250" s="184">
        <f t="shared" si="160"/>
        <v>39174.406530000007</v>
      </c>
      <c r="L250" s="184">
        <f t="shared" si="129"/>
        <v>41503.028279999991</v>
      </c>
      <c r="M250" s="184">
        <f t="shared" si="129"/>
        <v>43872.804779999991</v>
      </c>
      <c r="N250" s="184">
        <f t="shared" si="129"/>
        <v>47374.644030000003</v>
      </c>
      <c r="O250" s="184">
        <f t="shared" ref="O250:Q250" si="161">O210*21</f>
        <v>50600.685030000001</v>
      </c>
      <c r="P250" s="184">
        <f t="shared" si="161"/>
        <v>54858.051780000002</v>
      </c>
      <c r="Q250" s="185">
        <f t="shared" si="161"/>
        <v>60737.652780000004</v>
      </c>
    </row>
    <row r="251" spans="2:17" s="18" customFormat="1" x14ac:dyDescent="0.3">
      <c r="B251" s="152" t="s">
        <v>149</v>
      </c>
      <c r="C251" s="20"/>
      <c r="D251" s="184">
        <f t="shared" ref="D251:K251" si="162">D211*21</f>
        <v>15643.71753</v>
      </c>
      <c r="E251" s="184">
        <f t="shared" si="162"/>
        <v>17440.39878</v>
      </c>
      <c r="F251" s="184">
        <f t="shared" si="162"/>
        <v>28255.498530000004</v>
      </c>
      <c r="G251" s="184">
        <f t="shared" si="162"/>
        <v>30758.567280000003</v>
      </c>
      <c r="H251" s="184">
        <f t="shared" si="162"/>
        <v>29328.593280000005</v>
      </c>
      <c r="I251" s="184">
        <f t="shared" si="162"/>
        <v>30152.302530000004</v>
      </c>
      <c r="J251" s="184">
        <f t="shared" si="162"/>
        <v>86061.951779999989</v>
      </c>
      <c r="K251" s="184">
        <f t="shared" si="162"/>
        <v>100033.06802999999</v>
      </c>
      <c r="L251" s="184">
        <f t="shared" si="129"/>
        <v>101300.26578</v>
      </c>
      <c r="M251" s="184">
        <f t="shared" si="129"/>
        <v>107711.80727999999</v>
      </c>
      <c r="N251" s="184">
        <f t="shared" si="129"/>
        <v>113264.62728</v>
      </c>
      <c r="O251" s="184">
        <f t="shared" ref="O251:Q251" si="163">O211*21</f>
        <v>115021.99652999999</v>
      </c>
      <c r="P251" s="184">
        <f t="shared" si="163"/>
        <v>115201.35752999999</v>
      </c>
      <c r="Q251" s="185">
        <f t="shared" si="163"/>
        <v>113090.18027999999</v>
      </c>
    </row>
    <row r="252" spans="2:17" s="18" customFormat="1" x14ac:dyDescent="0.3">
      <c r="B252" s="152" t="s">
        <v>150</v>
      </c>
      <c r="C252" s="20"/>
      <c r="D252" s="184">
        <f t="shared" ref="D252:K252" si="164">D212*21</f>
        <v>14.740530000000001</v>
      </c>
      <c r="E252" s="184">
        <f t="shared" si="164"/>
        <v>-1.47E-3</v>
      </c>
      <c r="F252" s="184">
        <f t="shared" si="164"/>
        <v>55.281030000000008</v>
      </c>
      <c r="G252" s="184">
        <f t="shared" si="164"/>
        <v>81.079529999999991</v>
      </c>
      <c r="H252" s="184">
        <f t="shared" si="164"/>
        <v>96.435779999999994</v>
      </c>
      <c r="I252" s="184">
        <f t="shared" si="164"/>
        <v>100.73553000000001</v>
      </c>
      <c r="J252" s="184">
        <f t="shared" si="164"/>
        <v>102.57828000000001</v>
      </c>
      <c r="K252" s="184">
        <f t="shared" si="164"/>
        <v>95.82153000000001</v>
      </c>
      <c r="L252" s="184">
        <f t="shared" si="129"/>
        <v>104.42103</v>
      </c>
      <c r="M252" s="184">
        <f t="shared" si="129"/>
        <v>106.26378</v>
      </c>
      <c r="N252" s="184">
        <f t="shared" si="129"/>
        <v>136.97628</v>
      </c>
      <c r="O252" s="184">
        <f t="shared" ref="O252:Q252" si="165">O212*21</f>
        <v>114.24903</v>
      </c>
      <c r="P252" s="184">
        <f t="shared" si="165"/>
        <v>101.34978</v>
      </c>
      <c r="Q252" s="185">
        <f t="shared" si="165"/>
        <v>102.57828000000001</v>
      </c>
    </row>
    <row r="253" spans="2:17" s="18" customFormat="1" x14ac:dyDescent="0.3">
      <c r="B253" s="152" t="s">
        <v>151</v>
      </c>
      <c r="C253" s="20"/>
      <c r="D253" s="184">
        <f t="shared" ref="D253:K253" si="166">D213*21</f>
        <v>4484.0235299999995</v>
      </c>
      <c r="E253" s="184">
        <f t="shared" si="166"/>
        <v>4852.5735299999997</v>
      </c>
      <c r="F253" s="184">
        <f t="shared" si="166"/>
        <v>7862.3985299999995</v>
      </c>
      <c r="G253" s="184">
        <f t="shared" si="166"/>
        <v>8476.6485300000004</v>
      </c>
      <c r="H253" s="184">
        <f t="shared" si="166"/>
        <v>8722.3485299999993</v>
      </c>
      <c r="I253" s="184">
        <f t="shared" si="166"/>
        <v>9213.7485300000008</v>
      </c>
      <c r="J253" s="184">
        <f t="shared" si="166"/>
        <v>9592.7407800000001</v>
      </c>
      <c r="K253" s="184">
        <f t="shared" si="166"/>
        <v>10323.084029999998</v>
      </c>
      <c r="L253" s="184">
        <f t="shared" si="129"/>
        <v>11418.90603</v>
      </c>
      <c r="M253" s="184">
        <f t="shared" si="129"/>
        <v>13780.08303</v>
      </c>
      <c r="N253" s="184">
        <f t="shared" si="129"/>
        <v>16485.240030000001</v>
      </c>
      <c r="O253" s="184">
        <f t="shared" ref="O253:Q253" si="167">O213*21</f>
        <v>18780.692280000003</v>
      </c>
      <c r="P253" s="184">
        <f t="shared" si="167"/>
        <v>21275.161529999998</v>
      </c>
      <c r="Q253" s="185">
        <f t="shared" si="167"/>
        <v>23424.422280000003</v>
      </c>
    </row>
    <row r="254" spans="2:17" s="18" customFormat="1" x14ac:dyDescent="0.3">
      <c r="B254" s="152" t="s">
        <v>152</v>
      </c>
      <c r="C254" s="20"/>
      <c r="D254" s="184">
        <f t="shared" ref="D254:K254" si="168">D214*21</f>
        <v>57616.648529999999</v>
      </c>
      <c r="E254" s="184">
        <f t="shared" si="168"/>
        <v>59275.123529999997</v>
      </c>
      <c r="F254" s="184">
        <f t="shared" si="168"/>
        <v>111670.64852999999</v>
      </c>
      <c r="G254" s="184">
        <f t="shared" si="168"/>
        <v>131019.52352999999</v>
      </c>
      <c r="H254" s="184">
        <f t="shared" si="168"/>
        <v>133353.67353</v>
      </c>
      <c r="I254" s="184">
        <f t="shared" si="168"/>
        <v>137223.44852999999</v>
      </c>
      <c r="J254" s="184">
        <f t="shared" si="168"/>
        <v>142320.49502999999</v>
      </c>
      <c r="K254" s="184">
        <f t="shared" si="168"/>
        <v>144760.29603</v>
      </c>
      <c r="L254" s="184">
        <f t="shared" si="129"/>
        <v>147700.71077999999</v>
      </c>
      <c r="M254" s="184">
        <f t="shared" si="129"/>
        <v>153346.89677999998</v>
      </c>
      <c r="N254" s="184">
        <f t="shared" si="129"/>
        <v>163139.88452999998</v>
      </c>
      <c r="O254" s="184">
        <f t="shared" ref="O254:Q254" si="169">O214*21</f>
        <v>197182.23378000001</v>
      </c>
      <c r="P254" s="184">
        <f t="shared" si="169"/>
        <v>222346.21352999998</v>
      </c>
      <c r="Q254" s="185">
        <f t="shared" si="169"/>
        <v>244884.88878000001</v>
      </c>
    </row>
    <row r="255" spans="2:17" s="18" customFormat="1" x14ac:dyDescent="0.3">
      <c r="B255" s="152" t="s">
        <v>153</v>
      </c>
      <c r="C255" s="20"/>
      <c r="D255" s="184">
        <f t="shared" ref="D255:K255" si="170">D215*21</f>
        <v>5651.0985299999993</v>
      </c>
      <c r="E255" s="184">
        <f t="shared" si="170"/>
        <v>5651.0985299999993</v>
      </c>
      <c r="F255" s="184">
        <f t="shared" si="170"/>
        <v>5761.6635300000007</v>
      </c>
      <c r="G255" s="184">
        <f t="shared" si="170"/>
        <v>5706.3810299999996</v>
      </c>
      <c r="H255" s="184">
        <f t="shared" si="170"/>
        <v>5841.5160299999989</v>
      </c>
      <c r="I255" s="184">
        <f t="shared" si="170"/>
        <v>5896.79853</v>
      </c>
      <c r="J255" s="184">
        <f t="shared" si="170"/>
        <v>5976.0367799999995</v>
      </c>
      <c r="K255" s="184">
        <f t="shared" si="170"/>
        <v>6111.1717799999997</v>
      </c>
      <c r="L255" s="184">
        <f t="shared" si="129"/>
        <v>6145.5697800000007</v>
      </c>
      <c r="M255" s="184">
        <f t="shared" si="129"/>
        <v>6430.5817800000004</v>
      </c>
      <c r="N255" s="184">
        <f t="shared" si="129"/>
        <v>6472.3507799999998</v>
      </c>
      <c r="O255" s="184">
        <f t="shared" ref="O255:Q255" si="171">O215*21</f>
        <v>6675.6675300000006</v>
      </c>
      <c r="P255" s="184">
        <f t="shared" si="171"/>
        <v>6791.7607799999996</v>
      </c>
      <c r="Q255" s="185">
        <f t="shared" si="171"/>
        <v>6870.3847800000003</v>
      </c>
    </row>
    <row r="256" spans="2:17" s="18" customFormat="1" x14ac:dyDescent="0.3">
      <c r="B256" s="152" t="s">
        <v>154</v>
      </c>
      <c r="C256" s="20"/>
      <c r="D256" s="184">
        <f t="shared" ref="D256:K256" si="172">D216*21</f>
        <v>9029.4735299999993</v>
      </c>
      <c r="E256" s="184">
        <f t="shared" si="172"/>
        <v>8906.6235300000008</v>
      </c>
      <c r="F256" s="184">
        <f t="shared" si="172"/>
        <v>9029.4735299999993</v>
      </c>
      <c r="G256" s="184">
        <f t="shared" si="172"/>
        <v>9090.8985300000004</v>
      </c>
      <c r="H256" s="184">
        <f t="shared" si="172"/>
        <v>9090.8985300000004</v>
      </c>
      <c r="I256" s="184">
        <f t="shared" si="172"/>
        <v>9275.17353</v>
      </c>
      <c r="J256" s="184">
        <f t="shared" si="172"/>
        <v>9380.8245299999999</v>
      </c>
      <c r="K256" s="184">
        <f t="shared" si="172"/>
        <v>9447.1635299999998</v>
      </c>
      <c r="L256" s="184">
        <f t="shared" si="129"/>
        <v>9799.7430299999996</v>
      </c>
      <c r="M256" s="184">
        <f t="shared" si="129"/>
        <v>10092.126029999999</v>
      </c>
      <c r="N256" s="184">
        <f t="shared" si="129"/>
        <v>10117.310279999998</v>
      </c>
      <c r="O256" s="184">
        <f t="shared" ref="O256:Q256" si="173">O216*21</f>
        <v>28509.183780000003</v>
      </c>
      <c r="P256" s="184">
        <f t="shared" si="173"/>
        <v>16601.333280000003</v>
      </c>
      <c r="Q256" s="185">
        <f t="shared" si="173"/>
        <v>10985.245529999998</v>
      </c>
    </row>
    <row r="257" spans="2:17" s="18" customFormat="1" x14ac:dyDescent="0.3">
      <c r="B257" s="152" t="s">
        <v>155</v>
      </c>
      <c r="C257" s="20"/>
      <c r="D257" s="184">
        <f t="shared" ref="D257:K257" si="174">D217*21</f>
        <v>2211.29853</v>
      </c>
      <c r="E257" s="184">
        <f t="shared" si="174"/>
        <v>2395.5735300000001</v>
      </c>
      <c r="F257" s="184">
        <f t="shared" si="174"/>
        <v>2641.2735299999999</v>
      </c>
      <c r="G257" s="184">
        <f t="shared" si="174"/>
        <v>3071.2485300000008</v>
      </c>
      <c r="H257" s="184">
        <f t="shared" si="174"/>
        <v>2641.2735299999999</v>
      </c>
      <c r="I257" s="184">
        <f t="shared" si="174"/>
        <v>2456.9985300000003</v>
      </c>
      <c r="J257" s="184">
        <f t="shared" si="174"/>
        <v>3039.3075300000005</v>
      </c>
      <c r="K257" s="184">
        <f t="shared" si="174"/>
        <v>3034.3935300000003</v>
      </c>
      <c r="L257" s="184">
        <f t="shared" si="129"/>
        <v>2988.3247800000004</v>
      </c>
      <c r="M257" s="184">
        <f t="shared" si="129"/>
        <v>3063.2632800000001</v>
      </c>
      <c r="N257" s="184">
        <f t="shared" si="129"/>
        <v>3268.4227800000003</v>
      </c>
      <c r="O257" s="184">
        <f t="shared" ref="O257:Q257" si="175">O217*21</f>
        <v>3557.7345300000006</v>
      </c>
      <c r="P257" s="184">
        <f t="shared" si="175"/>
        <v>3797.9062800000006</v>
      </c>
      <c r="Q257" s="185">
        <f t="shared" si="175"/>
        <v>3931.8127800000002</v>
      </c>
    </row>
    <row r="258" spans="2:17" s="18" customFormat="1" x14ac:dyDescent="0.3">
      <c r="B258" s="152" t="s">
        <v>156</v>
      </c>
      <c r="C258" s="20"/>
      <c r="D258" s="184">
        <f t="shared" ref="D258:K258" si="176">D218*21</f>
        <v>15356.248530000001</v>
      </c>
      <c r="E258" s="184">
        <f t="shared" si="176"/>
        <v>15479.098530000001</v>
      </c>
      <c r="F258" s="184">
        <f t="shared" si="176"/>
        <v>7923.8235299999997</v>
      </c>
      <c r="G258" s="184">
        <f t="shared" si="176"/>
        <v>12960.67353</v>
      </c>
      <c r="H258" s="184">
        <f t="shared" si="176"/>
        <v>16031.92353</v>
      </c>
      <c r="I258" s="184">
        <f t="shared" si="176"/>
        <v>16031.92353</v>
      </c>
      <c r="J258" s="184">
        <f t="shared" si="176"/>
        <v>18347.646030000004</v>
      </c>
      <c r="K258" s="184">
        <f t="shared" si="176"/>
        <v>17802.192030000002</v>
      </c>
      <c r="L258" s="184">
        <f t="shared" si="129"/>
        <v>16773.937530000003</v>
      </c>
      <c r="M258" s="184">
        <f t="shared" si="129"/>
        <v>16487.697030000003</v>
      </c>
      <c r="N258" s="184">
        <f t="shared" si="129"/>
        <v>10735.245779999999</v>
      </c>
      <c r="O258" s="184">
        <f t="shared" ref="O258:Q258" si="177">O218*21</f>
        <v>7987.7055299999993</v>
      </c>
      <c r="P258" s="184">
        <f t="shared" si="177"/>
        <v>7897.4107800000002</v>
      </c>
      <c r="Q258" s="185">
        <f t="shared" si="177"/>
        <v>7938.5655299999999</v>
      </c>
    </row>
    <row r="259" spans="2:17" s="18" customFormat="1" x14ac:dyDescent="0.3">
      <c r="B259" s="152" t="s">
        <v>157</v>
      </c>
      <c r="C259" s="20"/>
      <c r="D259" s="184">
        <f t="shared" ref="D259:K259" si="178">D219*21</f>
        <v>12714.973530000001</v>
      </c>
      <c r="E259" s="184">
        <f t="shared" si="178"/>
        <v>13329.223530000001</v>
      </c>
      <c r="F259" s="184">
        <f t="shared" si="178"/>
        <v>23648.623530000004</v>
      </c>
      <c r="G259" s="184">
        <f t="shared" si="178"/>
        <v>28501.198530000005</v>
      </c>
      <c r="H259" s="184">
        <f t="shared" si="178"/>
        <v>30835.348530000003</v>
      </c>
      <c r="I259" s="184">
        <f t="shared" si="178"/>
        <v>33292.348530000003</v>
      </c>
      <c r="J259" s="184">
        <f t="shared" si="178"/>
        <v>33886.328280000002</v>
      </c>
      <c r="K259" s="184">
        <f t="shared" si="178"/>
        <v>34425.025530000006</v>
      </c>
      <c r="L259" s="184">
        <f t="shared" si="129"/>
        <v>36978.462780000002</v>
      </c>
      <c r="M259" s="184">
        <f t="shared" si="129"/>
        <v>39386.937030000008</v>
      </c>
      <c r="N259" s="184">
        <f t="shared" si="129"/>
        <v>40340.867279999999</v>
      </c>
      <c r="O259" s="184">
        <f t="shared" ref="O259:Q259" si="179">O219*21</f>
        <v>42647.990279999991</v>
      </c>
      <c r="P259" s="184">
        <f t="shared" si="179"/>
        <v>44642.460030000002</v>
      </c>
      <c r="Q259" s="185">
        <f t="shared" si="179"/>
        <v>48456.952530000002</v>
      </c>
    </row>
    <row r="260" spans="2:17" s="18" customFormat="1" x14ac:dyDescent="0.3">
      <c r="B260" s="152" t="s">
        <v>158</v>
      </c>
      <c r="C260" s="20"/>
      <c r="D260" s="184">
        <f t="shared" ref="D260:K260" si="180">D220*21</f>
        <v>1474.1985300000001</v>
      </c>
      <c r="E260" s="184">
        <f t="shared" si="180"/>
        <v>2088.4485300000001</v>
      </c>
      <c r="F260" s="184">
        <f t="shared" si="180"/>
        <v>2027.0235300000002</v>
      </c>
      <c r="G260" s="184">
        <f t="shared" si="180"/>
        <v>2149.8735300000003</v>
      </c>
      <c r="H260" s="184">
        <f t="shared" si="180"/>
        <v>2579.8485299999998</v>
      </c>
      <c r="I260" s="184">
        <f t="shared" si="180"/>
        <v>3071.2485300000008</v>
      </c>
      <c r="J260" s="184">
        <f t="shared" si="180"/>
        <v>3302.8207800000005</v>
      </c>
      <c r="K260" s="184">
        <f t="shared" si="180"/>
        <v>3418.2997800000003</v>
      </c>
      <c r="L260" s="184">
        <f t="shared" si="129"/>
        <v>3498.1522800000002</v>
      </c>
      <c r="M260" s="184">
        <f t="shared" si="129"/>
        <v>3512.2800300000008</v>
      </c>
      <c r="N260" s="184">
        <f t="shared" si="129"/>
        <v>3570.01953</v>
      </c>
      <c r="O260" s="184">
        <f t="shared" ref="O260:Q260" si="181">O220*21</f>
        <v>3589.6755300000004</v>
      </c>
      <c r="P260" s="184">
        <f t="shared" si="181"/>
        <v>3589.6755300000004</v>
      </c>
      <c r="Q260" s="185">
        <f t="shared" si="181"/>
        <v>3593.3610300000005</v>
      </c>
    </row>
    <row r="261" spans="2:17" s="18" customFormat="1" x14ac:dyDescent="0.3">
      <c r="B261" s="152" t="s">
        <v>159</v>
      </c>
      <c r="C261" s="20"/>
      <c r="D261" s="184">
        <f t="shared" ref="D261:K261" si="182">D221*21</f>
        <v>982.79853000000003</v>
      </c>
      <c r="E261" s="184">
        <f t="shared" si="182"/>
        <v>13144.94853</v>
      </c>
      <c r="F261" s="184">
        <f t="shared" si="182"/>
        <v>24385.723530000003</v>
      </c>
      <c r="G261" s="184">
        <f t="shared" si="182"/>
        <v>26597.023530000006</v>
      </c>
      <c r="H261" s="184">
        <f t="shared" si="182"/>
        <v>33722.323530000001</v>
      </c>
      <c r="I261" s="184">
        <f t="shared" si="182"/>
        <v>41277.598529999996</v>
      </c>
      <c r="J261" s="184">
        <f t="shared" si="182"/>
        <v>44060.76528</v>
      </c>
      <c r="K261" s="184">
        <f t="shared" si="182"/>
        <v>50195.894280000008</v>
      </c>
      <c r="L261" s="184">
        <f t="shared" si="129"/>
        <v>56340.851280000003</v>
      </c>
      <c r="M261" s="184">
        <f t="shared" si="129"/>
        <v>58085.935530000002</v>
      </c>
      <c r="N261" s="184">
        <f t="shared" si="129"/>
        <v>60601.903530000003</v>
      </c>
      <c r="O261" s="184">
        <f t="shared" ref="O261:Q261" si="183">O221*21</f>
        <v>61168.856280000007</v>
      </c>
      <c r="P261" s="184">
        <f t="shared" si="183"/>
        <v>66200.792280000009</v>
      </c>
      <c r="Q261" s="185">
        <f t="shared" si="183"/>
        <v>59602.518780000006</v>
      </c>
    </row>
    <row r="262" spans="2:17" s="18" customFormat="1" x14ac:dyDescent="0.3">
      <c r="B262" s="152" t="s">
        <v>160</v>
      </c>
      <c r="C262" s="20"/>
      <c r="D262" s="184">
        <f t="shared" ref="D262:K262" si="184">D222*21</f>
        <v>16461.898530000002</v>
      </c>
      <c r="E262" s="184">
        <f t="shared" si="184"/>
        <v>16891.873530000001</v>
      </c>
      <c r="F262" s="184">
        <f t="shared" si="184"/>
        <v>18980.323530000005</v>
      </c>
      <c r="G262" s="184">
        <f t="shared" si="184"/>
        <v>20393.098529999999</v>
      </c>
      <c r="H262" s="184">
        <f t="shared" si="184"/>
        <v>22112.998530000004</v>
      </c>
      <c r="I262" s="184">
        <f t="shared" si="184"/>
        <v>25368.523530000006</v>
      </c>
      <c r="J262" s="184">
        <f t="shared" si="184"/>
        <v>29094.564030000005</v>
      </c>
      <c r="K262" s="184">
        <f t="shared" si="184"/>
        <v>35465.565029999998</v>
      </c>
      <c r="L262" s="184">
        <f t="shared" si="129"/>
        <v>41547.254279999994</v>
      </c>
      <c r="M262" s="184">
        <f t="shared" si="129"/>
        <v>44020.839029999988</v>
      </c>
      <c r="N262" s="184">
        <f t="shared" si="129"/>
        <v>44249.340030000007</v>
      </c>
      <c r="O262" s="184">
        <f t="shared" ref="O262:Q262" si="185">O222*21</f>
        <v>44240.126280000004</v>
      </c>
      <c r="P262" s="184">
        <f t="shared" si="185"/>
        <v>45796.635780000011</v>
      </c>
      <c r="Q262" s="185">
        <f t="shared" si="185"/>
        <v>46896.143279999997</v>
      </c>
    </row>
    <row r="263" spans="2:17" s="18" customFormat="1" x14ac:dyDescent="0.3">
      <c r="B263" s="152" t="s">
        <v>161</v>
      </c>
      <c r="C263" s="20"/>
      <c r="D263" s="184">
        <f t="shared" ref="D263:K263" si="186">D223*21</f>
        <v>12530.69853</v>
      </c>
      <c r="E263" s="184">
        <f t="shared" si="186"/>
        <v>4176.8985300000004</v>
      </c>
      <c r="F263" s="184">
        <f t="shared" si="186"/>
        <v>368.54852999999997</v>
      </c>
      <c r="G263" s="184">
        <f t="shared" si="186"/>
        <v>307.12353000000002</v>
      </c>
      <c r="H263" s="184">
        <f t="shared" si="186"/>
        <v>614.24852999999996</v>
      </c>
      <c r="I263" s="184">
        <f t="shared" si="186"/>
        <v>737.09852999999998</v>
      </c>
      <c r="J263" s="184">
        <f t="shared" si="186"/>
        <v>737.09852999999998</v>
      </c>
      <c r="K263" s="184">
        <f t="shared" si="186"/>
        <v>737.09852999999998</v>
      </c>
      <c r="L263" s="184">
        <f t="shared" si="129"/>
        <v>737.09852999999998</v>
      </c>
      <c r="M263" s="184">
        <f t="shared" si="129"/>
        <v>737.09852999999998</v>
      </c>
      <c r="N263" s="184">
        <f t="shared" si="129"/>
        <v>1260.4395299999999</v>
      </c>
      <c r="O263" s="184">
        <f t="shared" ref="O263:Q263" si="187">O223*21</f>
        <v>1169.5305300000002</v>
      </c>
      <c r="P263" s="184">
        <f t="shared" si="187"/>
        <v>1081.07853</v>
      </c>
      <c r="Q263" s="185">
        <f t="shared" si="187"/>
        <v>955.77152999999998</v>
      </c>
    </row>
    <row r="264" spans="2:17" s="18" customFormat="1" x14ac:dyDescent="0.3">
      <c r="B264" s="152" t="s">
        <v>162</v>
      </c>
      <c r="C264" s="20"/>
      <c r="D264" s="184">
        <f t="shared" ref="D264:K264" si="188">D224*21</f>
        <v>27149.848530000003</v>
      </c>
      <c r="E264" s="184">
        <f t="shared" si="188"/>
        <v>47850.073530000001</v>
      </c>
      <c r="F264" s="184">
        <f t="shared" si="188"/>
        <v>92567.473529999988</v>
      </c>
      <c r="G264" s="184">
        <f t="shared" si="188"/>
        <v>110564.99853</v>
      </c>
      <c r="H264" s="184">
        <f t="shared" si="188"/>
        <v>120577.27352999999</v>
      </c>
      <c r="I264" s="184">
        <f t="shared" si="188"/>
        <v>116707.49853</v>
      </c>
      <c r="J264" s="184">
        <f t="shared" si="188"/>
        <v>113456.88752999999</v>
      </c>
      <c r="K264" s="184">
        <f t="shared" si="188"/>
        <v>113475.31502999998</v>
      </c>
      <c r="L264" s="184">
        <f t="shared" si="129"/>
        <v>113996.81328</v>
      </c>
      <c r="M264" s="184">
        <f t="shared" si="129"/>
        <v>119182.92602999999</v>
      </c>
      <c r="N264" s="184">
        <f t="shared" si="129"/>
        <v>130549.00803</v>
      </c>
      <c r="O264" s="184">
        <f t="shared" ref="O264:Q264" si="189">O224*21</f>
        <v>139004.15927999999</v>
      </c>
      <c r="P264" s="184">
        <f t="shared" si="189"/>
        <v>146369.01677999998</v>
      </c>
      <c r="Q264" s="185">
        <f t="shared" si="189"/>
        <v>153854.26728</v>
      </c>
    </row>
    <row r="265" spans="2:17" s="18" customFormat="1" x14ac:dyDescent="0.3">
      <c r="B265" s="152" t="s">
        <v>182</v>
      </c>
      <c r="C265" s="20"/>
      <c r="D265" s="184">
        <f t="shared" ref="D265:K265" si="190">D225*21</f>
        <v>-1.47E-3</v>
      </c>
      <c r="E265" s="184">
        <f t="shared" si="190"/>
        <v>-1.47E-3</v>
      </c>
      <c r="F265" s="184">
        <f t="shared" si="190"/>
        <v>-1.47E-3</v>
      </c>
      <c r="G265" s="184">
        <f t="shared" si="190"/>
        <v>-1.47E-3</v>
      </c>
      <c r="H265" s="184">
        <f t="shared" si="190"/>
        <v>-1.47E-3</v>
      </c>
      <c r="I265" s="184">
        <f t="shared" si="190"/>
        <v>-1.47E-3</v>
      </c>
      <c r="J265" s="184">
        <f t="shared" si="190"/>
        <v>-1.47E-3</v>
      </c>
      <c r="K265" s="184">
        <f t="shared" si="190"/>
        <v>-1.47E-3</v>
      </c>
      <c r="L265" s="184">
        <f t="shared" si="129"/>
        <v>-1.47E-3</v>
      </c>
      <c r="M265" s="184">
        <f t="shared" si="129"/>
        <v>93068.087279999978</v>
      </c>
      <c r="N265" s="184">
        <f t="shared" si="129"/>
        <v>130908.95852999999</v>
      </c>
      <c r="O265" s="184">
        <f t="shared" ref="O265:Q265" si="191">O225*21</f>
        <v>142209.31577999998</v>
      </c>
      <c r="P265" s="184">
        <f t="shared" si="191"/>
        <v>155167.53378</v>
      </c>
      <c r="Q265" s="185">
        <f t="shared" si="191"/>
        <v>178575.37277999998</v>
      </c>
    </row>
    <row r="266" spans="2:17" s="18" customFormat="1" x14ac:dyDescent="0.3">
      <c r="B266" s="152" t="s">
        <v>163</v>
      </c>
      <c r="C266" s="20"/>
      <c r="D266" s="184">
        <f t="shared" ref="D266:K266" si="192">D226*21</f>
        <v>2764.1235300000008</v>
      </c>
      <c r="E266" s="184">
        <f t="shared" si="192"/>
        <v>3132.6735300000005</v>
      </c>
      <c r="F266" s="184">
        <f t="shared" si="192"/>
        <v>3378.3735300000008</v>
      </c>
      <c r="G266" s="184">
        <f t="shared" si="192"/>
        <v>4361.17353</v>
      </c>
      <c r="H266" s="184">
        <f t="shared" si="192"/>
        <v>5036.8485299999984</v>
      </c>
      <c r="I266" s="184">
        <f t="shared" si="192"/>
        <v>5528.2485299999998</v>
      </c>
      <c r="J266" s="184">
        <f t="shared" si="192"/>
        <v>6019.6485299999995</v>
      </c>
      <c r="K266" s="184">
        <f t="shared" si="192"/>
        <v>7393.7257799999998</v>
      </c>
      <c r="L266" s="184">
        <f t="shared" si="129"/>
        <v>7902.9390299999995</v>
      </c>
      <c r="M266" s="184">
        <f t="shared" si="129"/>
        <v>8294.8305299999993</v>
      </c>
      <c r="N266" s="184">
        <f t="shared" si="129"/>
        <v>8986.4760299999998</v>
      </c>
      <c r="O266" s="184">
        <f t="shared" ref="O266:Q266" si="193">O226*21</f>
        <v>9608.0970300000008</v>
      </c>
      <c r="P266" s="184">
        <f t="shared" si="193"/>
        <v>10778.243279999999</v>
      </c>
      <c r="Q266" s="185">
        <f t="shared" si="193"/>
        <v>11592.124530000001</v>
      </c>
    </row>
    <row r="267" spans="2:17" s="18" customFormat="1" x14ac:dyDescent="0.3">
      <c r="B267" s="152" t="s">
        <v>164</v>
      </c>
      <c r="C267" s="20"/>
      <c r="D267" s="184">
        <f t="shared" ref="D267:K267" si="194">D227*21</f>
        <v>48157.198530000001</v>
      </c>
      <c r="E267" s="184">
        <f t="shared" si="194"/>
        <v>49017.148529999999</v>
      </c>
      <c r="F267" s="184">
        <f t="shared" si="194"/>
        <v>140540.39853000001</v>
      </c>
      <c r="G267" s="184">
        <f t="shared" si="194"/>
        <v>184090.72353000002</v>
      </c>
      <c r="H267" s="184">
        <f t="shared" si="194"/>
        <v>194532.97353000002</v>
      </c>
      <c r="I267" s="184">
        <f t="shared" si="194"/>
        <v>204852.37353000001</v>
      </c>
      <c r="J267" s="184">
        <f t="shared" si="194"/>
        <v>227997.31352999998</v>
      </c>
      <c r="K267" s="184">
        <f t="shared" si="194"/>
        <v>268190.76228000002</v>
      </c>
      <c r="L267" s="184">
        <f t="shared" si="129"/>
        <v>294876.85353000002</v>
      </c>
      <c r="M267" s="184">
        <f t="shared" si="129"/>
        <v>332482.46703</v>
      </c>
      <c r="N267" s="184">
        <f t="shared" si="129"/>
        <v>347102.23128000001</v>
      </c>
      <c r="O267" s="184">
        <f t="shared" ref="O267:Q267" si="195">O227*21</f>
        <v>335147.69777999999</v>
      </c>
      <c r="P267" s="184">
        <f t="shared" si="195"/>
        <v>294807.44328000001</v>
      </c>
      <c r="Q267" s="185">
        <f t="shared" si="195"/>
        <v>296829.55428000004</v>
      </c>
    </row>
    <row r="268" spans="2:17" s="18" customFormat="1" x14ac:dyDescent="0.3">
      <c r="B268" s="152" t="s">
        <v>165</v>
      </c>
      <c r="C268" s="20"/>
      <c r="D268" s="184">
        <f t="shared" ref="D268:K268" si="196">D228*21</f>
        <v>1474.1985300000001</v>
      </c>
      <c r="E268" s="184">
        <f t="shared" si="196"/>
        <v>1658.47353</v>
      </c>
      <c r="F268" s="184">
        <f t="shared" si="196"/>
        <v>2088.4485300000001</v>
      </c>
      <c r="G268" s="184">
        <f t="shared" si="196"/>
        <v>2395.5735300000001</v>
      </c>
      <c r="H268" s="184">
        <f t="shared" si="196"/>
        <v>2456.9985300000003</v>
      </c>
      <c r="I268" s="184">
        <f t="shared" si="196"/>
        <v>3194.0985300000007</v>
      </c>
      <c r="J268" s="184">
        <f t="shared" si="196"/>
        <v>3762.2797800000008</v>
      </c>
      <c r="K268" s="184">
        <f t="shared" si="196"/>
        <v>4942.2540300000001</v>
      </c>
      <c r="L268" s="184">
        <f t="shared" si="129"/>
        <v>5681.1967800000002</v>
      </c>
      <c r="M268" s="184">
        <f t="shared" si="129"/>
        <v>6248.7637800000002</v>
      </c>
      <c r="N268" s="184">
        <f t="shared" si="129"/>
        <v>51463.706280000006</v>
      </c>
      <c r="O268" s="184">
        <f t="shared" ref="O268:Q268" si="197">O228*21</f>
        <v>21855.013529999997</v>
      </c>
      <c r="P268" s="184">
        <f t="shared" si="197"/>
        <v>7171.3672799999995</v>
      </c>
      <c r="Q268" s="185">
        <f t="shared" si="197"/>
        <v>7186.1092799999997</v>
      </c>
    </row>
    <row r="269" spans="2:17" s="18" customFormat="1" x14ac:dyDescent="0.3">
      <c r="B269" s="152" t="s">
        <v>166</v>
      </c>
      <c r="C269" s="20"/>
      <c r="D269" s="184">
        <f t="shared" ref="D269:K269" si="198">D229*21</f>
        <v>118918.79853</v>
      </c>
      <c r="E269" s="184">
        <f t="shared" si="198"/>
        <v>72112.948529999994</v>
      </c>
      <c r="F269" s="184">
        <f t="shared" si="198"/>
        <v>107125.19852999999</v>
      </c>
      <c r="G269" s="184">
        <f t="shared" si="198"/>
        <v>126105.52352999999</v>
      </c>
      <c r="H269" s="184">
        <f t="shared" si="198"/>
        <v>131940.89853000001</v>
      </c>
      <c r="I269" s="184">
        <f t="shared" si="198"/>
        <v>139741.87353000001</v>
      </c>
      <c r="J269" s="184">
        <f t="shared" si="198"/>
        <v>148043.46227999998</v>
      </c>
      <c r="K269" s="184">
        <f t="shared" si="198"/>
        <v>157010.28378</v>
      </c>
      <c r="L269" s="184">
        <f t="shared" si="129"/>
        <v>159416.30103</v>
      </c>
      <c r="M269" s="184">
        <f t="shared" si="129"/>
        <v>160963.59677999999</v>
      </c>
      <c r="N269" s="184">
        <f t="shared" si="129"/>
        <v>166841.96927999996</v>
      </c>
      <c r="O269" s="184">
        <f t="shared" ref="O269:Q269" si="199">O229*21</f>
        <v>172234.47003</v>
      </c>
      <c r="P269" s="184">
        <f t="shared" si="199"/>
        <v>185736.91352999999</v>
      </c>
      <c r="Q269" s="185">
        <f t="shared" si="199"/>
        <v>200643.53253</v>
      </c>
    </row>
    <row r="270" spans="2:17" s="18" customFormat="1" x14ac:dyDescent="0.3">
      <c r="B270" s="162" t="s">
        <v>171</v>
      </c>
      <c r="C270" s="156" t="s">
        <v>167</v>
      </c>
      <c r="D270" s="600">
        <f>SUM(D234:D269)</f>
        <v>574027.01433000003</v>
      </c>
      <c r="E270" s="600">
        <f t="shared" ref="E270:F270" si="200">SUM(E234:E269)</f>
        <v>570320.62982999999</v>
      </c>
      <c r="F270" s="600">
        <f t="shared" si="200"/>
        <v>880435.18458000012</v>
      </c>
      <c r="G270" s="600">
        <f t="shared" ref="G270:L270" si="201">SUM(G234:G269)</f>
        <v>1035000.7548300002</v>
      </c>
      <c r="H270" s="600">
        <f t="shared" si="201"/>
        <v>1104121.07883</v>
      </c>
      <c r="I270" s="600">
        <f t="shared" si="201"/>
        <v>1177708.8430799998</v>
      </c>
      <c r="J270" s="600">
        <f t="shared" si="201"/>
        <v>1315237.5753299999</v>
      </c>
      <c r="K270" s="600">
        <f t="shared" si="201"/>
        <v>1434811.7800799997</v>
      </c>
      <c r="L270" s="600">
        <f t="shared" si="201"/>
        <v>1514392.78158</v>
      </c>
      <c r="M270" s="600">
        <f t="shared" ref="M270:Q270" si="202">SUM(M234:M269)</f>
        <v>1616003.8593299999</v>
      </c>
      <c r="N270" s="600">
        <f t="shared" si="202"/>
        <v>1749376.57608</v>
      </c>
      <c r="O270" s="600">
        <f t="shared" si="202"/>
        <v>1825536.8193299999</v>
      </c>
      <c r="P270" s="600">
        <f t="shared" si="202"/>
        <v>1870557.6588299999</v>
      </c>
      <c r="Q270" s="601">
        <f t="shared" si="202"/>
        <v>1965547.12158</v>
      </c>
    </row>
  </sheetData>
  <mergeCells count="1">
    <mergeCell ref="B113:C113"/>
  </mergeCells>
  <pageMargins left="0.511811024" right="0.511811024" top="0.78740157499999996" bottom="0.78740157499999996" header="0.31496062000000002" footer="0.31496062000000002"/>
  <pageSetup paperSize="9" scale="63" fitToHeight="0" orientation="landscape"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R54"/>
  <sheetViews>
    <sheetView zoomScale="70" zoomScaleNormal="70" workbookViewId="0">
      <pane xSplit="3" ySplit="5" topLeftCell="D21" activePane="bottomRight" state="frozen"/>
      <selection pane="topRight" activeCell="D1" sqref="D1"/>
      <selection pane="bottomLeft" activeCell="A6" sqref="A6"/>
      <selection pane="bottomRight" activeCell="D23" sqref="D23:M25"/>
    </sheetView>
  </sheetViews>
  <sheetFormatPr defaultColWidth="9.109375" defaultRowHeight="15.6" x14ac:dyDescent="0.3"/>
  <cols>
    <col min="1" max="1" width="9.109375" style="2"/>
    <col min="2" max="2" width="32.6640625" style="2" customWidth="1"/>
    <col min="3" max="15" width="19.109375" style="2" customWidth="1"/>
    <col min="16" max="16" width="15.6640625" style="2" customWidth="1"/>
    <col min="17" max="17" width="17.33203125" style="2" customWidth="1"/>
    <col min="18" max="18" width="21.5546875" style="2" customWidth="1"/>
    <col min="19" max="16384" width="9.109375" style="2"/>
  </cols>
  <sheetData>
    <row r="2" spans="2:18" x14ac:dyDescent="0.3">
      <c r="B2" s="187" t="s">
        <v>202</v>
      </c>
    </row>
    <row r="4" spans="2:18" x14ac:dyDescent="0.3">
      <c r="B4" s="693" t="s">
        <v>183</v>
      </c>
      <c r="C4" s="695" t="s">
        <v>91</v>
      </c>
      <c r="D4" s="696"/>
      <c r="E4" s="696"/>
      <c r="F4" s="696"/>
      <c r="G4" s="696"/>
      <c r="H4" s="696"/>
      <c r="I4" s="696"/>
      <c r="J4" s="696"/>
      <c r="K4" s="696"/>
      <c r="L4" s="696"/>
      <c r="M4" s="696"/>
      <c r="N4" s="696"/>
      <c r="O4" s="696"/>
      <c r="P4" s="696"/>
      <c r="Q4" s="696"/>
      <c r="R4" s="697"/>
    </row>
    <row r="5" spans="2:18" x14ac:dyDescent="0.3">
      <c r="B5" s="694"/>
      <c r="C5" s="408" t="s">
        <v>77</v>
      </c>
      <c r="D5" s="408" t="s">
        <v>87</v>
      </c>
      <c r="E5" s="408" t="s">
        <v>88</v>
      </c>
      <c r="F5" s="408" t="s">
        <v>78</v>
      </c>
      <c r="G5" s="408" t="s">
        <v>79</v>
      </c>
      <c r="H5" s="408" t="s">
        <v>80</v>
      </c>
      <c r="I5" s="408" t="s">
        <v>81</v>
      </c>
      <c r="J5" s="408" t="s">
        <v>82</v>
      </c>
      <c r="K5" s="408" t="s">
        <v>83</v>
      </c>
      <c r="L5" s="408" t="s">
        <v>84</v>
      </c>
      <c r="M5" s="408" t="s">
        <v>89</v>
      </c>
      <c r="N5" s="413" t="s">
        <v>584</v>
      </c>
      <c r="O5" s="413" t="s">
        <v>585</v>
      </c>
      <c r="P5" s="410" t="s">
        <v>846</v>
      </c>
      <c r="Q5" s="399" t="s">
        <v>847</v>
      </c>
      <c r="R5" s="399" t="s">
        <v>848</v>
      </c>
    </row>
    <row r="6" spans="2:18" x14ac:dyDescent="0.3">
      <c r="B6" s="193" t="s">
        <v>197</v>
      </c>
      <c r="C6" s="194" t="s">
        <v>86</v>
      </c>
      <c r="D6" s="411">
        <f>SUM(D7:D42)</f>
        <v>2211380</v>
      </c>
      <c r="E6" s="411">
        <f t="shared" ref="E6:O6" si="0">SUM(E7:E42)</f>
        <v>2377930</v>
      </c>
      <c r="F6" s="411">
        <f t="shared" si="0"/>
        <v>2302300</v>
      </c>
      <c r="G6" s="411">
        <f t="shared" si="0"/>
        <v>4010400</v>
      </c>
      <c r="H6" s="411">
        <f t="shared" si="0"/>
        <v>4279810</v>
      </c>
      <c r="I6" s="411">
        <f t="shared" si="0"/>
        <v>4565100</v>
      </c>
      <c r="J6" s="411">
        <f t="shared" si="0"/>
        <v>4869340</v>
      </c>
      <c r="K6" s="411">
        <f t="shared" si="0"/>
        <v>5514250</v>
      </c>
      <c r="L6" s="411">
        <f t="shared" si="0"/>
        <v>5948170</v>
      </c>
      <c r="M6" s="411">
        <f t="shared" si="0"/>
        <v>6235390</v>
      </c>
      <c r="N6" s="411">
        <f t="shared" si="0"/>
        <v>6691060</v>
      </c>
      <c r="O6" s="411">
        <f t="shared" si="0"/>
        <v>7262940</v>
      </c>
      <c r="P6" s="411">
        <f>SUM(P7:P42)</f>
        <v>7485610</v>
      </c>
      <c r="Q6" s="411">
        <f>SUM(Q7:Q42)</f>
        <v>7655700</v>
      </c>
      <c r="R6" s="411">
        <f>SUM(R7:R42)</f>
        <v>8114480</v>
      </c>
    </row>
    <row r="7" spans="2:18" x14ac:dyDescent="0.3">
      <c r="B7" s="189" t="s">
        <v>132</v>
      </c>
      <c r="C7" s="188" t="s">
        <v>86</v>
      </c>
      <c r="D7" s="414">
        <v>500</v>
      </c>
      <c r="E7" s="414">
        <v>300</v>
      </c>
      <c r="F7" s="414">
        <v>300</v>
      </c>
      <c r="G7" s="414">
        <v>300</v>
      </c>
      <c r="H7" s="414">
        <v>300</v>
      </c>
      <c r="I7" s="414">
        <v>400</v>
      </c>
      <c r="J7" s="414">
        <v>400</v>
      </c>
      <c r="K7" s="414">
        <v>410</v>
      </c>
      <c r="L7" s="414">
        <v>480</v>
      </c>
      <c r="M7" s="414">
        <v>1700</v>
      </c>
      <c r="N7" s="431">
        <v>4760</v>
      </c>
      <c r="O7" s="431">
        <v>4900</v>
      </c>
      <c r="P7" s="412">
        <v>5050</v>
      </c>
      <c r="Q7" s="412">
        <v>5210</v>
      </c>
      <c r="R7" s="412">
        <v>5430</v>
      </c>
    </row>
    <row r="8" spans="2:18" x14ac:dyDescent="0.3">
      <c r="B8" s="189" t="s">
        <v>133</v>
      </c>
      <c r="C8" s="188" t="s">
        <v>86</v>
      </c>
      <c r="D8" s="414">
        <v>451000</v>
      </c>
      <c r="E8" s="414">
        <v>457000</v>
      </c>
      <c r="F8" s="414">
        <v>484000</v>
      </c>
      <c r="G8" s="414">
        <v>556000</v>
      </c>
      <c r="H8" s="414">
        <v>604000</v>
      </c>
      <c r="I8" s="414">
        <v>679000</v>
      </c>
      <c r="J8" s="414">
        <v>747000</v>
      </c>
      <c r="K8" s="414">
        <v>823640</v>
      </c>
      <c r="L8" s="414">
        <v>906230</v>
      </c>
      <c r="M8" s="414">
        <v>934750</v>
      </c>
      <c r="N8" s="431">
        <v>527680</v>
      </c>
      <c r="O8" s="431">
        <v>566280</v>
      </c>
      <c r="P8" s="412">
        <v>632510</v>
      </c>
      <c r="Q8" s="412">
        <v>708770</v>
      </c>
      <c r="R8" s="412">
        <v>780610</v>
      </c>
    </row>
    <row r="9" spans="2:18" x14ac:dyDescent="0.3">
      <c r="B9" s="189" t="s">
        <v>134</v>
      </c>
      <c r="C9" s="188" t="s">
        <v>86</v>
      </c>
      <c r="D9" s="414">
        <v>8000</v>
      </c>
      <c r="E9" s="414">
        <v>20000</v>
      </c>
      <c r="F9" s="414">
        <v>21000</v>
      </c>
      <c r="G9" s="414">
        <v>20000</v>
      </c>
      <c r="H9" s="414">
        <v>20000</v>
      </c>
      <c r="I9" s="414">
        <v>21000</v>
      </c>
      <c r="J9" s="414">
        <v>21000</v>
      </c>
      <c r="K9" s="414">
        <v>19170</v>
      </c>
      <c r="L9" s="414">
        <v>17640</v>
      </c>
      <c r="M9" s="414">
        <v>18040</v>
      </c>
      <c r="N9" s="431">
        <v>18720</v>
      </c>
      <c r="O9" s="431">
        <v>19380</v>
      </c>
      <c r="P9" s="412">
        <v>20470</v>
      </c>
      <c r="Q9" s="412">
        <v>21390</v>
      </c>
      <c r="R9" s="412">
        <v>21870</v>
      </c>
    </row>
    <row r="10" spans="2:18" x14ac:dyDescent="0.3">
      <c r="B10" s="189" t="s">
        <v>135</v>
      </c>
      <c r="C10" s="188" t="s">
        <v>86</v>
      </c>
      <c r="D10" s="414">
        <v>25000</v>
      </c>
      <c r="E10" s="414">
        <v>27000</v>
      </c>
      <c r="F10" s="414">
        <v>29000</v>
      </c>
      <c r="G10" s="414">
        <v>30000</v>
      </c>
      <c r="H10" s="414">
        <v>31000</v>
      </c>
      <c r="I10" s="414">
        <v>32000</v>
      </c>
      <c r="J10" s="414">
        <v>34000</v>
      </c>
      <c r="K10" s="414">
        <v>34200</v>
      </c>
      <c r="L10" s="414">
        <v>36600</v>
      </c>
      <c r="M10" s="414">
        <v>38300</v>
      </c>
      <c r="N10" s="431">
        <v>42580</v>
      </c>
      <c r="O10" s="431">
        <v>44760</v>
      </c>
      <c r="P10" s="412">
        <v>46860</v>
      </c>
      <c r="Q10" s="412">
        <v>48350</v>
      </c>
      <c r="R10" s="412">
        <v>50400</v>
      </c>
    </row>
    <row r="11" spans="2:18" x14ac:dyDescent="0.3">
      <c r="B11" s="189" t="s">
        <v>136</v>
      </c>
      <c r="C11" s="188" t="s">
        <v>86</v>
      </c>
      <c r="D11" s="414">
        <v>175000</v>
      </c>
      <c r="E11" s="414">
        <v>176000</v>
      </c>
      <c r="F11" s="414">
        <v>178000</v>
      </c>
      <c r="G11" s="414">
        <v>203000</v>
      </c>
      <c r="H11" s="414">
        <v>209000</v>
      </c>
      <c r="I11" s="414">
        <v>218000</v>
      </c>
      <c r="J11" s="414">
        <v>223000</v>
      </c>
      <c r="K11" s="414">
        <v>227780</v>
      </c>
      <c r="L11" s="414">
        <v>228280</v>
      </c>
      <c r="M11" s="414">
        <v>292280</v>
      </c>
      <c r="N11" s="431">
        <v>294330</v>
      </c>
      <c r="O11" s="431">
        <v>301740</v>
      </c>
      <c r="P11" s="412">
        <v>326260</v>
      </c>
      <c r="Q11" s="412">
        <v>343000</v>
      </c>
      <c r="R11" s="412">
        <v>364850</v>
      </c>
    </row>
    <row r="12" spans="2:18" x14ac:dyDescent="0.3">
      <c r="B12" s="189" t="s">
        <v>137</v>
      </c>
      <c r="C12" s="188" t="s">
        <v>86</v>
      </c>
      <c r="D12" s="414">
        <v>1000</v>
      </c>
      <c r="E12" s="414">
        <v>1000</v>
      </c>
      <c r="F12" s="414">
        <v>1000</v>
      </c>
      <c r="G12" s="414">
        <v>1000</v>
      </c>
      <c r="H12" s="414">
        <v>1000</v>
      </c>
      <c r="I12" s="414">
        <v>1000</v>
      </c>
      <c r="J12" s="414">
        <v>1000</v>
      </c>
      <c r="K12" s="414">
        <v>930</v>
      </c>
      <c r="L12" s="414">
        <v>880</v>
      </c>
      <c r="M12" s="414">
        <v>910</v>
      </c>
      <c r="N12" s="431">
        <v>1010</v>
      </c>
      <c r="O12" s="431">
        <v>980</v>
      </c>
      <c r="P12" s="412">
        <v>940</v>
      </c>
      <c r="Q12" s="412">
        <v>1070</v>
      </c>
      <c r="R12" s="412">
        <v>950</v>
      </c>
    </row>
    <row r="13" spans="2:18" x14ac:dyDescent="0.3">
      <c r="B13" s="189" t="s">
        <v>138</v>
      </c>
      <c r="C13" s="188" t="s">
        <v>86</v>
      </c>
      <c r="D13" s="414">
        <v>4000</v>
      </c>
      <c r="E13" s="414">
        <v>4000</v>
      </c>
      <c r="F13" s="414">
        <v>4000</v>
      </c>
      <c r="G13" s="414">
        <v>18000</v>
      </c>
      <c r="H13" s="414">
        <v>20000</v>
      </c>
      <c r="I13" s="414">
        <v>25000</v>
      </c>
      <c r="J13" s="414">
        <v>27000</v>
      </c>
      <c r="K13" s="414">
        <v>29580</v>
      </c>
      <c r="L13" s="414">
        <v>33960</v>
      </c>
      <c r="M13" s="414">
        <v>29130</v>
      </c>
      <c r="N13" s="431">
        <v>37710</v>
      </c>
      <c r="O13" s="431">
        <v>41380</v>
      </c>
      <c r="P13" s="412">
        <v>49150</v>
      </c>
      <c r="Q13" s="412">
        <v>55170</v>
      </c>
      <c r="R13" s="412">
        <v>60880</v>
      </c>
    </row>
    <row r="14" spans="2:18" x14ac:dyDescent="0.3">
      <c r="B14" s="189" t="s">
        <v>139</v>
      </c>
      <c r="C14" s="188" t="s">
        <v>86</v>
      </c>
      <c r="D14" s="414">
        <v>230</v>
      </c>
      <c r="E14" s="414">
        <v>0</v>
      </c>
      <c r="F14" s="414">
        <v>0</v>
      </c>
      <c r="G14" s="414">
        <v>300</v>
      </c>
      <c r="H14" s="414">
        <v>200</v>
      </c>
      <c r="I14" s="414">
        <v>200</v>
      </c>
      <c r="J14" s="414">
        <v>200</v>
      </c>
      <c r="K14" s="414">
        <v>210</v>
      </c>
      <c r="L14" s="414">
        <v>210</v>
      </c>
      <c r="M14" s="414">
        <v>420</v>
      </c>
      <c r="N14" s="431">
        <v>0</v>
      </c>
      <c r="O14" s="431">
        <v>0</v>
      </c>
      <c r="P14" s="412">
        <v>0</v>
      </c>
      <c r="Q14" s="412">
        <v>0</v>
      </c>
      <c r="R14" s="412">
        <v>0</v>
      </c>
    </row>
    <row r="15" spans="2:18" x14ac:dyDescent="0.3">
      <c r="B15" s="189" t="s">
        <v>140</v>
      </c>
      <c r="C15" s="188" t="s">
        <v>86</v>
      </c>
      <c r="D15" s="414">
        <v>0</v>
      </c>
      <c r="E15" s="414">
        <v>0</v>
      </c>
      <c r="F15" s="414">
        <v>0</v>
      </c>
      <c r="G15" s="414">
        <v>0</v>
      </c>
      <c r="H15" s="414">
        <v>100</v>
      </c>
      <c r="I15" s="414">
        <v>100</v>
      </c>
      <c r="J15" s="414">
        <v>100</v>
      </c>
      <c r="K15" s="414">
        <v>90</v>
      </c>
      <c r="L15" s="414">
        <v>90</v>
      </c>
      <c r="M15" s="414">
        <v>90</v>
      </c>
      <c r="N15" s="431">
        <v>860</v>
      </c>
      <c r="O15" s="431">
        <v>520</v>
      </c>
      <c r="P15" s="412">
        <v>860</v>
      </c>
      <c r="Q15" s="412">
        <v>230</v>
      </c>
      <c r="R15" s="412">
        <v>180</v>
      </c>
    </row>
    <row r="16" spans="2:18" x14ac:dyDescent="0.3">
      <c r="B16" s="189" t="s">
        <v>141</v>
      </c>
      <c r="C16" s="188" t="s">
        <v>86</v>
      </c>
      <c r="D16" s="414">
        <v>31000</v>
      </c>
      <c r="E16" s="414">
        <v>31000</v>
      </c>
      <c r="F16" s="414">
        <v>33000</v>
      </c>
      <c r="G16" s="414">
        <v>32000</v>
      </c>
      <c r="H16" s="414">
        <v>26000</v>
      </c>
      <c r="I16" s="414">
        <v>26000</v>
      </c>
      <c r="J16" s="414">
        <v>42000</v>
      </c>
      <c r="K16" s="414">
        <v>45000</v>
      </c>
      <c r="L16" s="414">
        <v>80910</v>
      </c>
      <c r="M16" s="414">
        <v>77080</v>
      </c>
      <c r="N16" s="431">
        <v>69830</v>
      </c>
      <c r="O16" s="431">
        <v>69810</v>
      </c>
      <c r="P16" s="412">
        <v>66440</v>
      </c>
      <c r="Q16" s="412">
        <v>66440</v>
      </c>
      <c r="R16" s="412">
        <v>0</v>
      </c>
    </row>
    <row r="17" spans="2:18" x14ac:dyDescent="0.3">
      <c r="B17" s="189" t="s">
        <v>142</v>
      </c>
      <c r="C17" s="188" t="s">
        <v>86</v>
      </c>
      <c r="D17" s="414">
        <v>0</v>
      </c>
      <c r="E17" s="414">
        <v>0</v>
      </c>
      <c r="F17" s="414">
        <v>2000</v>
      </c>
      <c r="G17" s="414">
        <v>5000</v>
      </c>
      <c r="H17" s="414">
        <v>6000</v>
      </c>
      <c r="I17" s="414">
        <v>6000</v>
      </c>
      <c r="J17" s="414">
        <v>7000</v>
      </c>
      <c r="K17" s="414">
        <v>10080</v>
      </c>
      <c r="L17" s="414">
        <v>8290</v>
      </c>
      <c r="M17" s="414">
        <v>5120</v>
      </c>
      <c r="N17" s="431">
        <v>7850</v>
      </c>
      <c r="O17" s="431">
        <v>7880</v>
      </c>
      <c r="P17" s="412">
        <v>7200</v>
      </c>
      <c r="Q17" s="412">
        <v>8400</v>
      </c>
      <c r="R17" s="412">
        <v>7920</v>
      </c>
    </row>
    <row r="18" spans="2:18" x14ac:dyDescent="0.3">
      <c r="B18" s="189" t="s">
        <v>143</v>
      </c>
      <c r="C18" s="188" t="s">
        <v>86</v>
      </c>
      <c r="D18" s="414">
        <v>13000</v>
      </c>
      <c r="E18" s="414">
        <v>18000</v>
      </c>
      <c r="F18" s="414">
        <v>18000</v>
      </c>
      <c r="G18" s="414">
        <v>17000</v>
      </c>
      <c r="H18" s="414">
        <v>19000</v>
      </c>
      <c r="I18" s="414">
        <v>21000</v>
      </c>
      <c r="J18" s="414">
        <v>22000</v>
      </c>
      <c r="K18" s="414">
        <v>35280</v>
      </c>
      <c r="L18" s="414">
        <v>34500</v>
      </c>
      <c r="M18" s="414">
        <v>33180</v>
      </c>
      <c r="N18" s="431">
        <v>34010</v>
      </c>
      <c r="O18" s="431">
        <v>33930</v>
      </c>
      <c r="P18" s="412">
        <v>33330</v>
      </c>
      <c r="Q18" s="412">
        <v>33320</v>
      </c>
      <c r="R18" s="412">
        <v>33330</v>
      </c>
    </row>
    <row r="19" spans="2:18" x14ac:dyDescent="0.3">
      <c r="B19" s="189" t="s">
        <v>144</v>
      </c>
      <c r="C19" s="188" t="s">
        <v>86</v>
      </c>
      <c r="D19" s="414">
        <v>9000</v>
      </c>
      <c r="E19" s="414">
        <v>7000</v>
      </c>
      <c r="F19" s="414">
        <v>8000</v>
      </c>
      <c r="G19" s="414">
        <v>193900</v>
      </c>
      <c r="H19" s="414">
        <v>230000</v>
      </c>
      <c r="I19" s="414">
        <v>241000</v>
      </c>
      <c r="J19" s="414">
        <v>319000</v>
      </c>
      <c r="K19" s="414">
        <v>336940</v>
      </c>
      <c r="L19" s="414">
        <v>347610</v>
      </c>
      <c r="M19" s="414">
        <v>366610</v>
      </c>
      <c r="N19" s="431">
        <v>381400</v>
      </c>
      <c r="O19" s="431">
        <v>402800</v>
      </c>
      <c r="P19" s="412">
        <v>427480</v>
      </c>
      <c r="Q19" s="412">
        <v>470380</v>
      </c>
      <c r="R19" s="412">
        <v>511990</v>
      </c>
    </row>
    <row r="20" spans="2:18" x14ac:dyDescent="0.3">
      <c r="B20" s="189" t="s">
        <v>145</v>
      </c>
      <c r="C20" s="188" t="s">
        <v>86</v>
      </c>
      <c r="D20" s="414">
        <v>3000</v>
      </c>
      <c r="E20" s="414">
        <v>3000</v>
      </c>
      <c r="F20" s="414">
        <v>3000</v>
      </c>
      <c r="G20" s="414">
        <v>4000</v>
      </c>
      <c r="H20" s="414">
        <v>4000</v>
      </c>
      <c r="I20" s="414">
        <v>4000</v>
      </c>
      <c r="J20" s="414">
        <v>3000</v>
      </c>
      <c r="K20" s="414">
        <v>3970</v>
      </c>
      <c r="L20" s="414">
        <v>4000</v>
      </c>
      <c r="M20" s="414">
        <v>3990</v>
      </c>
      <c r="N20" s="431">
        <v>4000</v>
      </c>
      <c r="O20" s="431">
        <v>4010</v>
      </c>
      <c r="P20" s="412">
        <v>4400</v>
      </c>
      <c r="Q20" s="412">
        <v>4490</v>
      </c>
      <c r="R20" s="412">
        <v>4600</v>
      </c>
    </row>
    <row r="21" spans="2:18" x14ac:dyDescent="0.3">
      <c r="B21" s="189" t="s">
        <v>146</v>
      </c>
      <c r="C21" s="188" t="s">
        <v>86</v>
      </c>
      <c r="D21" s="414">
        <v>0</v>
      </c>
      <c r="E21" s="414">
        <v>27000</v>
      </c>
      <c r="F21" s="414">
        <v>27000</v>
      </c>
      <c r="G21" s="414">
        <v>28000</v>
      </c>
      <c r="H21" s="414">
        <v>28000</v>
      </c>
      <c r="I21" s="414">
        <v>30000</v>
      </c>
      <c r="J21" s="414">
        <v>31000</v>
      </c>
      <c r="K21" s="414">
        <v>32450.000000000004</v>
      </c>
      <c r="L21" s="414">
        <v>34070</v>
      </c>
      <c r="M21" s="414">
        <v>33030</v>
      </c>
      <c r="N21" s="431">
        <v>44960</v>
      </c>
      <c r="O21" s="431">
        <v>75080</v>
      </c>
      <c r="P21" s="412">
        <v>85100</v>
      </c>
      <c r="Q21" s="412">
        <v>87450</v>
      </c>
      <c r="R21" s="412">
        <v>91610</v>
      </c>
    </row>
    <row r="22" spans="2:18" x14ac:dyDescent="0.3">
      <c r="B22" s="189" t="s">
        <v>147</v>
      </c>
      <c r="C22" s="188" t="s">
        <v>86</v>
      </c>
      <c r="D22" s="414">
        <v>43000</v>
      </c>
      <c r="E22" s="414">
        <v>43000</v>
      </c>
      <c r="F22" s="414">
        <v>44000</v>
      </c>
      <c r="G22" s="414">
        <v>47000</v>
      </c>
      <c r="H22" s="414">
        <v>47000</v>
      </c>
      <c r="I22" s="414">
        <v>47000</v>
      </c>
      <c r="J22" s="414">
        <v>44000</v>
      </c>
      <c r="K22" s="414">
        <v>45940</v>
      </c>
      <c r="L22" s="414">
        <v>44520</v>
      </c>
      <c r="M22" s="414">
        <v>45450</v>
      </c>
      <c r="N22" s="431">
        <v>47840</v>
      </c>
      <c r="O22" s="431">
        <v>50710</v>
      </c>
      <c r="P22" s="412">
        <v>54730</v>
      </c>
      <c r="Q22" s="412">
        <v>57550</v>
      </c>
      <c r="R22" s="412">
        <v>62390</v>
      </c>
    </row>
    <row r="23" spans="2:18" x14ac:dyDescent="0.3">
      <c r="B23" s="189" t="s">
        <v>148</v>
      </c>
      <c r="C23" s="188" t="s">
        <v>86</v>
      </c>
      <c r="D23" s="414">
        <v>98520</v>
      </c>
      <c r="E23" s="414">
        <v>99700</v>
      </c>
      <c r="F23" s="414">
        <v>107000</v>
      </c>
      <c r="G23" s="414">
        <v>110000</v>
      </c>
      <c r="H23" s="414">
        <v>114520</v>
      </c>
      <c r="I23" s="414">
        <v>119250</v>
      </c>
      <c r="J23" s="414">
        <v>123850</v>
      </c>
      <c r="K23" s="414">
        <v>139580</v>
      </c>
      <c r="L23" s="414">
        <v>166060</v>
      </c>
      <c r="M23" s="414">
        <v>169870</v>
      </c>
      <c r="N23" s="431">
        <v>181460</v>
      </c>
      <c r="O23" s="431">
        <v>196600</v>
      </c>
      <c r="P23" s="412">
        <v>209060</v>
      </c>
      <c r="Q23" s="412">
        <v>228010</v>
      </c>
      <c r="R23" s="412">
        <v>253600</v>
      </c>
    </row>
    <row r="24" spans="2:18" x14ac:dyDescent="0.3">
      <c r="B24" s="189" t="s">
        <v>149</v>
      </c>
      <c r="C24" s="188" t="s">
        <v>86</v>
      </c>
      <c r="D24" s="414">
        <v>86890</v>
      </c>
      <c r="E24" s="414">
        <v>55930</v>
      </c>
      <c r="F24" s="414">
        <v>76000</v>
      </c>
      <c r="G24" s="414">
        <v>128000</v>
      </c>
      <c r="H24" s="414">
        <v>124250</v>
      </c>
      <c r="I24" s="414">
        <v>117740</v>
      </c>
      <c r="J24" s="414">
        <v>124380</v>
      </c>
      <c r="K24" s="414">
        <v>425570</v>
      </c>
      <c r="L24" s="414">
        <v>400990</v>
      </c>
      <c r="M24" s="414">
        <v>416060</v>
      </c>
      <c r="N24" s="431">
        <v>445830</v>
      </c>
      <c r="O24" s="431">
        <v>466040</v>
      </c>
      <c r="P24" s="412">
        <v>468840</v>
      </c>
      <c r="Q24" s="412">
        <v>468880</v>
      </c>
      <c r="R24" s="412">
        <v>457410</v>
      </c>
    </row>
    <row r="25" spans="2:18" x14ac:dyDescent="0.3">
      <c r="B25" s="189" t="s">
        <v>150</v>
      </c>
      <c r="C25" s="188" t="s">
        <v>86</v>
      </c>
      <c r="D25" s="414">
        <v>240</v>
      </c>
      <c r="E25" s="414">
        <v>0</v>
      </c>
      <c r="F25" s="414">
        <v>0</v>
      </c>
      <c r="G25" s="414">
        <v>300</v>
      </c>
      <c r="H25" s="414">
        <v>340</v>
      </c>
      <c r="I25" s="414">
        <v>410</v>
      </c>
      <c r="J25" s="414">
        <v>410</v>
      </c>
      <c r="K25" s="414">
        <v>420</v>
      </c>
      <c r="L25" s="414">
        <v>380</v>
      </c>
      <c r="M25" s="414">
        <v>440</v>
      </c>
      <c r="N25" s="431">
        <v>430</v>
      </c>
      <c r="O25" s="431">
        <v>600</v>
      </c>
      <c r="P25" s="412">
        <v>420</v>
      </c>
      <c r="Q25" s="412">
        <v>410</v>
      </c>
      <c r="R25" s="412">
        <v>420</v>
      </c>
    </row>
    <row r="26" spans="2:18" x14ac:dyDescent="0.3">
      <c r="B26" s="189" t="s">
        <v>151</v>
      </c>
      <c r="C26" s="188" t="s">
        <v>86</v>
      </c>
      <c r="D26" s="414">
        <v>16000</v>
      </c>
      <c r="E26" s="414">
        <v>19000</v>
      </c>
      <c r="F26" s="414">
        <v>20000</v>
      </c>
      <c r="G26" s="414">
        <v>36000</v>
      </c>
      <c r="H26" s="414">
        <v>34000</v>
      </c>
      <c r="I26" s="414">
        <v>36000</v>
      </c>
      <c r="J26" s="414">
        <v>38000</v>
      </c>
      <c r="K26" s="414">
        <v>39390</v>
      </c>
      <c r="L26" s="414">
        <v>42890</v>
      </c>
      <c r="M26" s="414">
        <v>47670</v>
      </c>
      <c r="N26" s="431">
        <v>58890</v>
      </c>
      <c r="O26" s="431">
        <v>69830</v>
      </c>
      <c r="P26" s="412">
        <v>78640</v>
      </c>
      <c r="Q26" s="412">
        <v>89240</v>
      </c>
      <c r="R26" s="412">
        <v>97370</v>
      </c>
    </row>
    <row r="27" spans="2:18" x14ac:dyDescent="0.3">
      <c r="B27" s="189" t="s">
        <v>152</v>
      </c>
      <c r="C27" s="188" t="s">
        <v>86</v>
      </c>
      <c r="D27" s="414">
        <v>230000</v>
      </c>
      <c r="E27" s="414">
        <v>236000</v>
      </c>
      <c r="F27" s="414">
        <v>243000</v>
      </c>
      <c r="G27" s="414">
        <v>525000</v>
      </c>
      <c r="H27" s="414">
        <v>536000</v>
      </c>
      <c r="I27" s="414">
        <v>545000</v>
      </c>
      <c r="J27" s="414">
        <v>563000</v>
      </c>
      <c r="K27" s="414">
        <v>584660</v>
      </c>
      <c r="L27" s="414">
        <v>590680</v>
      </c>
      <c r="M27" s="414">
        <v>604630</v>
      </c>
      <c r="N27" s="431">
        <v>630620</v>
      </c>
      <c r="O27" s="431">
        <v>675100</v>
      </c>
      <c r="P27" s="412">
        <v>845010</v>
      </c>
      <c r="Q27" s="412">
        <v>924930</v>
      </c>
      <c r="R27" s="412">
        <v>1020600</v>
      </c>
    </row>
    <row r="28" spans="2:18" x14ac:dyDescent="0.3">
      <c r="B28" s="189" t="s">
        <v>153</v>
      </c>
      <c r="C28" s="188" t="s">
        <v>86</v>
      </c>
      <c r="D28" s="414">
        <v>23000</v>
      </c>
      <c r="E28" s="414">
        <v>23000</v>
      </c>
      <c r="F28" s="414">
        <v>23000</v>
      </c>
      <c r="G28" s="414">
        <v>23600</v>
      </c>
      <c r="H28" s="414">
        <v>23100</v>
      </c>
      <c r="I28" s="414">
        <v>24000</v>
      </c>
      <c r="J28" s="414">
        <v>24000</v>
      </c>
      <c r="K28" s="414">
        <v>24430</v>
      </c>
      <c r="L28" s="414">
        <v>25020</v>
      </c>
      <c r="M28" s="414">
        <v>25010</v>
      </c>
      <c r="N28" s="431">
        <v>26560</v>
      </c>
      <c r="O28" s="431">
        <v>26270</v>
      </c>
      <c r="P28" s="412">
        <v>27470</v>
      </c>
      <c r="Q28" s="412">
        <v>27700</v>
      </c>
      <c r="R28" s="412">
        <v>28050</v>
      </c>
    </row>
    <row r="29" spans="2:18" x14ac:dyDescent="0.3">
      <c r="B29" s="189" t="s">
        <v>154</v>
      </c>
      <c r="C29" s="188" t="s">
        <v>86</v>
      </c>
      <c r="D29" s="414">
        <v>36000</v>
      </c>
      <c r="E29" s="414">
        <v>37000</v>
      </c>
      <c r="F29" s="414">
        <v>36000</v>
      </c>
      <c r="G29" s="414">
        <v>37000</v>
      </c>
      <c r="H29" s="414">
        <v>37000</v>
      </c>
      <c r="I29" s="414">
        <v>37000</v>
      </c>
      <c r="J29" s="414">
        <v>38000</v>
      </c>
      <c r="K29" s="414">
        <v>38240</v>
      </c>
      <c r="L29" s="414">
        <v>38520</v>
      </c>
      <c r="M29" s="414">
        <v>40340</v>
      </c>
      <c r="N29" s="431">
        <v>41320</v>
      </c>
      <c r="O29" s="431">
        <v>41130</v>
      </c>
      <c r="P29" s="412">
        <v>141000</v>
      </c>
      <c r="Q29" s="412">
        <v>43090</v>
      </c>
      <c r="R29" s="412">
        <v>45250</v>
      </c>
    </row>
    <row r="30" spans="2:18" x14ac:dyDescent="0.3">
      <c r="B30" s="189" t="s">
        <v>155</v>
      </c>
      <c r="C30" s="188" t="s">
        <v>86</v>
      </c>
      <c r="D30" s="414">
        <v>9000</v>
      </c>
      <c r="E30" s="414">
        <v>9000</v>
      </c>
      <c r="F30" s="414">
        <v>10000</v>
      </c>
      <c r="G30" s="414">
        <v>11000</v>
      </c>
      <c r="H30" s="414">
        <v>13000</v>
      </c>
      <c r="I30" s="414">
        <v>10000</v>
      </c>
      <c r="J30" s="414">
        <v>10000</v>
      </c>
      <c r="K30" s="414">
        <v>13160</v>
      </c>
      <c r="L30" s="414">
        <v>12080</v>
      </c>
      <c r="M30" s="414">
        <v>12190</v>
      </c>
      <c r="N30" s="431">
        <v>12560</v>
      </c>
      <c r="O30" s="431">
        <v>13550</v>
      </c>
      <c r="P30" s="412">
        <v>14790</v>
      </c>
      <c r="Q30" s="412">
        <v>15680</v>
      </c>
      <c r="R30" s="412">
        <v>16110</v>
      </c>
    </row>
    <row r="31" spans="2:18" x14ac:dyDescent="0.3">
      <c r="B31" s="189" t="s">
        <v>156</v>
      </c>
      <c r="C31" s="188" t="s">
        <v>86</v>
      </c>
      <c r="D31" s="414">
        <v>61000</v>
      </c>
      <c r="E31" s="414">
        <v>63000</v>
      </c>
      <c r="F31" s="414">
        <v>63000</v>
      </c>
      <c r="G31" s="414">
        <v>22000</v>
      </c>
      <c r="H31" s="414">
        <v>63000</v>
      </c>
      <c r="I31" s="414">
        <v>66000</v>
      </c>
      <c r="J31" s="414">
        <v>65000</v>
      </c>
      <c r="K31" s="414">
        <v>77900</v>
      </c>
      <c r="L31" s="414">
        <v>70640</v>
      </c>
      <c r="M31" s="414">
        <v>67480</v>
      </c>
      <c r="N31" s="431">
        <v>66980</v>
      </c>
      <c r="O31" s="431">
        <v>35930</v>
      </c>
      <c r="P31" s="412">
        <v>31370</v>
      </c>
      <c r="Q31" s="412">
        <v>32400</v>
      </c>
      <c r="R31" s="412">
        <v>32280</v>
      </c>
    </row>
    <row r="32" spans="2:18" x14ac:dyDescent="0.3">
      <c r="B32" s="189" t="s">
        <v>157</v>
      </c>
      <c r="C32" s="188" t="s">
        <v>86</v>
      </c>
      <c r="D32" s="414">
        <v>51000</v>
      </c>
      <c r="E32" s="414">
        <v>52000</v>
      </c>
      <c r="F32" s="414">
        <v>55000</v>
      </c>
      <c r="G32" s="414">
        <v>110000</v>
      </c>
      <c r="H32" s="414">
        <v>118000</v>
      </c>
      <c r="I32" s="414">
        <v>128000</v>
      </c>
      <c r="J32" s="414">
        <v>138000</v>
      </c>
      <c r="K32" s="414">
        <v>137890</v>
      </c>
      <c r="L32" s="414">
        <v>140850</v>
      </c>
      <c r="M32" s="414">
        <v>153720</v>
      </c>
      <c r="N32" s="431">
        <v>162500</v>
      </c>
      <c r="O32" s="431">
        <v>164750</v>
      </c>
      <c r="P32" s="412">
        <v>176520</v>
      </c>
      <c r="Q32" s="412">
        <v>183420</v>
      </c>
      <c r="R32" s="412">
        <v>201820</v>
      </c>
    </row>
    <row r="33" spans="2:18" x14ac:dyDescent="0.3">
      <c r="B33" s="189" t="s">
        <v>158</v>
      </c>
      <c r="C33" s="188" t="s">
        <v>86</v>
      </c>
      <c r="D33" s="414">
        <v>3000</v>
      </c>
      <c r="E33" s="414">
        <v>7000</v>
      </c>
      <c r="F33" s="414">
        <v>9000</v>
      </c>
      <c r="G33" s="414">
        <v>8000</v>
      </c>
      <c r="H33" s="414">
        <v>9000</v>
      </c>
      <c r="I33" s="414">
        <v>11000</v>
      </c>
      <c r="J33" s="414">
        <v>13000</v>
      </c>
      <c r="K33" s="414">
        <v>13590</v>
      </c>
      <c r="L33" s="414">
        <v>14020</v>
      </c>
      <c r="M33" s="414">
        <v>14310</v>
      </c>
      <c r="N33" s="431">
        <v>14290</v>
      </c>
      <c r="O33" s="431">
        <v>14610</v>
      </c>
      <c r="P33" s="412">
        <v>14610</v>
      </c>
      <c r="Q33" s="412">
        <v>14610</v>
      </c>
      <c r="R33" s="412">
        <v>14630</v>
      </c>
    </row>
    <row r="34" spans="2:18" x14ac:dyDescent="0.3">
      <c r="B34" s="189" t="s">
        <v>159</v>
      </c>
      <c r="C34" s="188" t="s">
        <v>86</v>
      </c>
      <c r="D34" s="414">
        <v>4000</v>
      </c>
      <c r="E34" s="414">
        <v>4000</v>
      </c>
      <c r="F34" s="414">
        <v>70000</v>
      </c>
      <c r="G34" s="414">
        <v>109000</v>
      </c>
      <c r="H34" s="414">
        <v>108000</v>
      </c>
      <c r="I34" s="414">
        <v>147000</v>
      </c>
      <c r="J34" s="414">
        <v>175000</v>
      </c>
      <c r="K34" s="414">
        <v>180770</v>
      </c>
      <c r="L34" s="414">
        <v>212140</v>
      </c>
      <c r="M34" s="414">
        <v>235030</v>
      </c>
      <c r="N34" s="431">
        <v>236870</v>
      </c>
      <c r="O34" s="431">
        <v>249910</v>
      </c>
      <c r="P34" s="412">
        <v>248640</v>
      </c>
      <c r="Q34" s="412">
        <v>276370</v>
      </c>
      <c r="R34" s="412">
        <v>231320</v>
      </c>
    </row>
    <row r="35" spans="2:18" x14ac:dyDescent="0.3">
      <c r="B35" s="189" t="s">
        <v>160</v>
      </c>
      <c r="C35" s="188" t="s">
        <v>86</v>
      </c>
      <c r="D35" s="414">
        <v>64000</v>
      </c>
      <c r="E35" s="414">
        <v>68000</v>
      </c>
      <c r="F35" s="414">
        <v>69000</v>
      </c>
      <c r="G35" s="414">
        <v>80000</v>
      </c>
      <c r="H35" s="414">
        <v>84000</v>
      </c>
      <c r="I35" s="414">
        <v>92000</v>
      </c>
      <c r="J35" s="414">
        <v>107000</v>
      </c>
      <c r="K35" s="414">
        <v>122220</v>
      </c>
      <c r="L35" s="414">
        <v>151720</v>
      </c>
      <c r="M35" s="414">
        <v>174890</v>
      </c>
      <c r="N35" s="431">
        <v>180590</v>
      </c>
      <c r="O35" s="431">
        <v>179930</v>
      </c>
      <c r="P35" s="412">
        <v>180100</v>
      </c>
      <c r="Q35" s="412">
        <v>188490</v>
      </c>
      <c r="R35" s="412">
        <v>191660</v>
      </c>
    </row>
    <row r="36" spans="2:18" x14ac:dyDescent="0.3">
      <c r="B36" s="189" t="s">
        <v>161</v>
      </c>
      <c r="C36" s="188" t="s">
        <v>86</v>
      </c>
      <c r="D36" s="414">
        <v>0</v>
      </c>
      <c r="E36" s="414">
        <v>68000</v>
      </c>
      <c r="F36" s="414">
        <v>0</v>
      </c>
      <c r="G36" s="414">
        <v>2000</v>
      </c>
      <c r="H36" s="414">
        <v>1000</v>
      </c>
      <c r="I36" s="414">
        <v>3000</v>
      </c>
      <c r="J36" s="414">
        <v>3000</v>
      </c>
      <c r="K36" s="414">
        <v>3000</v>
      </c>
      <c r="L36" s="414">
        <v>3000</v>
      </c>
      <c r="M36" s="414">
        <v>3000</v>
      </c>
      <c r="N36" s="431">
        <v>3000</v>
      </c>
      <c r="O36" s="431">
        <v>5840</v>
      </c>
      <c r="P36" s="412">
        <v>4400</v>
      </c>
      <c r="Q36" s="412">
        <v>4400</v>
      </c>
      <c r="R36" s="412">
        <v>3720</v>
      </c>
    </row>
    <row r="37" spans="2:18" x14ac:dyDescent="0.3">
      <c r="B37" s="189" t="s">
        <v>162</v>
      </c>
      <c r="C37" s="188" t="s">
        <v>86</v>
      </c>
      <c r="D37" s="414">
        <v>85000</v>
      </c>
      <c r="E37" s="414">
        <v>119000</v>
      </c>
      <c r="F37" s="414">
        <v>220000</v>
      </c>
      <c r="G37" s="414">
        <v>429000</v>
      </c>
      <c r="H37" s="414">
        <v>457000</v>
      </c>
      <c r="I37" s="414">
        <v>502000</v>
      </c>
      <c r="J37" s="414">
        <v>466000</v>
      </c>
      <c r="K37" s="414">
        <v>460360</v>
      </c>
      <c r="L37" s="414">
        <v>462340</v>
      </c>
      <c r="M37" s="414">
        <v>464510</v>
      </c>
      <c r="N37" s="431">
        <v>491930</v>
      </c>
      <c r="O37" s="431">
        <v>544470</v>
      </c>
      <c r="P37" s="412">
        <v>572840</v>
      </c>
      <c r="Q37" s="412">
        <v>603350</v>
      </c>
      <c r="R37" s="412">
        <v>633800</v>
      </c>
    </row>
    <row r="38" spans="2:18" x14ac:dyDescent="0.3">
      <c r="B38" s="189" t="s">
        <v>182</v>
      </c>
      <c r="C38" s="188" t="s">
        <v>86</v>
      </c>
      <c r="D38" s="414">
        <v>0</v>
      </c>
      <c r="E38" s="414">
        <v>0</v>
      </c>
      <c r="F38" s="414">
        <v>0</v>
      </c>
      <c r="G38" s="414">
        <v>0</v>
      </c>
      <c r="H38" s="414">
        <v>0</v>
      </c>
      <c r="I38" s="414">
        <v>0</v>
      </c>
      <c r="J38" s="414">
        <v>0</v>
      </c>
      <c r="K38" s="414">
        <v>0</v>
      </c>
      <c r="L38" s="414">
        <v>0</v>
      </c>
      <c r="M38" s="414">
        <v>0</v>
      </c>
      <c r="N38" s="431">
        <v>505050</v>
      </c>
      <c r="O38" s="431">
        <v>542050</v>
      </c>
      <c r="P38" s="412">
        <v>591040</v>
      </c>
      <c r="Q38" s="412">
        <v>645030</v>
      </c>
      <c r="R38" s="412">
        <v>754060</v>
      </c>
    </row>
    <row r="39" spans="2:18" x14ac:dyDescent="0.3">
      <c r="B39" s="189" t="s">
        <v>163</v>
      </c>
      <c r="C39" s="188" t="s">
        <v>86</v>
      </c>
      <c r="D39" s="414">
        <v>9000</v>
      </c>
      <c r="E39" s="414">
        <v>12000</v>
      </c>
      <c r="F39" s="414">
        <v>13000</v>
      </c>
      <c r="G39" s="414">
        <v>14000</v>
      </c>
      <c r="H39" s="414">
        <v>19000</v>
      </c>
      <c r="I39" s="414">
        <v>21000</v>
      </c>
      <c r="J39" s="414">
        <v>23000</v>
      </c>
      <c r="K39" s="414">
        <v>25000</v>
      </c>
      <c r="L39" s="414">
        <v>31790</v>
      </c>
      <c r="M39" s="414">
        <v>32290</v>
      </c>
      <c r="N39" s="431">
        <v>34250</v>
      </c>
      <c r="O39" s="431">
        <v>37350</v>
      </c>
      <c r="P39" s="412">
        <v>39690</v>
      </c>
      <c r="Q39" s="412">
        <v>45260</v>
      </c>
      <c r="R39" s="412">
        <v>47820</v>
      </c>
    </row>
    <row r="40" spans="2:18" x14ac:dyDescent="0.3">
      <c r="B40" s="189" t="s">
        <v>164</v>
      </c>
      <c r="C40" s="188" t="s">
        <v>86</v>
      </c>
      <c r="D40" s="414">
        <v>190000</v>
      </c>
      <c r="E40" s="414">
        <v>198000</v>
      </c>
      <c r="F40" s="414">
        <v>200000</v>
      </c>
      <c r="G40" s="414">
        <v>696000</v>
      </c>
      <c r="H40" s="414">
        <v>767000</v>
      </c>
      <c r="I40" s="414">
        <v>800000</v>
      </c>
      <c r="J40" s="414">
        <v>845000</v>
      </c>
      <c r="K40" s="414">
        <v>955600</v>
      </c>
      <c r="L40" s="414">
        <v>1136850</v>
      </c>
      <c r="M40" s="414">
        <v>1221250</v>
      </c>
      <c r="N40" s="431">
        <v>1397190</v>
      </c>
      <c r="O40" s="431">
        <v>1417880</v>
      </c>
      <c r="P40" s="412">
        <v>1346110</v>
      </c>
      <c r="Q40" s="412">
        <v>1151120</v>
      </c>
      <c r="R40" s="412">
        <v>1227090</v>
      </c>
    </row>
    <row r="41" spans="2:18" x14ac:dyDescent="0.3">
      <c r="B41" s="189" t="s">
        <v>165</v>
      </c>
      <c r="C41" s="188" t="s">
        <v>86</v>
      </c>
      <c r="D41" s="414">
        <v>6000</v>
      </c>
      <c r="E41" s="414">
        <v>6000</v>
      </c>
      <c r="F41" s="414">
        <v>7000</v>
      </c>
      <c r="G41" s="414">
        <v>9000</v>
      </c>
      <c r="H41" s="414">
        <v>10000</v>
      </c>
      <c r="I41" s="414">
        <v>10000</v>
      </c>
      <c r="J41" s="414">
        <v>14000</v>
      </c>
      <c r="K41" s="414">
        <v>15750</v>
      </c>
      <c r="L41" s="414">
        <v>21570</v>
      </c>
      <c r="M41" s="414">
        <v>23640</v>
      </c>
      <c r="N41" s="431">
        <v>26030</v>
      </c>
      <c r="O41" s="431">
        <v>270600</v>
      </c>
      <c r="P41" s="412">
        <v>28400</v>
      </c>
      <c r="Q41" s="412">
        <v>29450</v>
      </c>
      <c r="R41" s="412">
        <v>29180</v>
      </c>
    </row>
    <row r="42" spans="2:18" x14ac:dyDescent="0.3">
      <c r="B42" s="189" t="s">
        <v>166</v>
      </c>
      <c r="C42" s="188" t="s">
        <v>86</v>
      </c>
      <c r="D42" s="414">
        <v>475000</v>
      </c>
      <c r="E42" s="414">
        <v>487000</v>
      </c>
      <c r="F42" s="414">
        <v>229000</v>
      </c>
      <c r="G42" s="414">
        <v>505000</v>
      </c>
      <c r="H42" s="414">
        <v>516000</v>
      </c>
      <c r="I42" s="414">
        <v>544000</v>
      </c>
      <c r="J42" s="414">
        <v>577000</v>
      </c>
      <c r="K42" s="414">
        <v>611050</v>
      </c>
      <c r="L42" s="414">
        <v>648360</v>
      </c>
      <c r="M42" s="414">
        <v>648980</v>
      </c>
      <c r="N42" s="431">
        <v>657170</v>
      </c>
      <c r="O42" s="431">
        <v>686340</v>
      </c>
      <c r="P42" s="412">
        <v>705880</v>
      </c>
      <c r="Q42" s="412">
        <v>772640</v>
      </c>
      <c r="R42" s="412">
        <v>831280</v>
      </c>
    </row>
    <row r="44" spans="2:18" ht="24" customHeight="1" x14ac:dyDescent="0.3">
      <c r="B44" s="2" t="s">
        <v>868</v>
      </c>
    </row>
    <row r="45" spans="2:18" x14ac:dyDescent="0.3">
      <c r="B45" s="2" t="s">
        <v>869</v>
      </c>
    </row>
    <row r="46" spans="2:18" x14ac:dyDescent="0.3">
      <c r="B46" s="2" t="s">
        <v>870</v>
      </c>
    </row>
    <row r="47" spans="2:18" x14ac:dyDescent="0.3">
      <c r="B47" s="2" t="s">
        <v>871</v>
      </c>
    </row>
    <row r="48" spans="2:18" x14ac:dyDescent="0.3">
      <c r="B48" s="2" t="s">
        <v>872</v>
      </c>
    </row>
    <row r="50" spans="2:11" x14ac:dyDescent="0.3">
      <c r="B50" s="1" t="s">
        <v>873</v>
      </c>
    </row>
    <row r="51" spans="2:11" ht="15.75" customHeight="1" x14ac:dyDescent="0.3">
      <c r="B51" s="198" t="s">
        <v>874</v>
      </c>
      <c r="C51" s="198"/>
      <c r="D51" s="197"/>
      <c r="E51" s="197"/>
      <c r="F51" s="197"/>
      <c r="G51" s="197"/>
      <c r="H51" s="197"/>
      <c r="I51" s="197"/>
      <c r="J51" s="197"/>
      <c r="K51" s="197"/>
    </row>
    <row r="52" spans="2:11" x14ac:dyDescent="0.3">
      <c r="B52" s="319" t="s">
        <v>875</v>
      </c>
      <c r="C52" s="197"/>
      <c r="D52" s="197"/>
      <c r="E52" s="197"/>
      <c r="F52" s="197"/>
      <c r="G52" s="197"/>
      <c r="H52" s="197"/>
      <c r="I52" s="197"/>
      <c r="J52" s="197"/>
      <c r="K52" s="197"/>
    </row>
    <row r="53" spans="2:11" x14ac:dyDescent="0.3">
      <c r="B53" s="2" t="s">
        <v>876</v>
      </c>
    </row>
    <row r="54" spans="2:11" x14ac:dyDescent="0.3">
      <c r="B54" s="2" t="s">
        <v>877</v>
      </c>
    </row>
  </sheetData>
  <mergeCells count="2">
    <mergeCell ref="B4:B5"/>
    <mergeCell ref="C4:R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Q276"/>
  <sheetViews>
    <sheetView topLeftCell="A229" zoomScale="60" zoomScaleNormal="60" workbookViewId="0">
      <selection activeCell="F78" sqref="F78"/>
    </sheetView>
  </sheetViews>
  <sheetFormatPr defaultColWidth="9.109375" defaultRowHeight="15.6" x14ac:dyDescent="0.3"/>
  <cols>
    <col min="1" max="1" width="5.6640625" style="2" customWidth="1"/>
    <col min="2" max="2" width="61.109375" style="2" customWidth="1"/>
    <col min="3" max="3" width="23.33203125" style="2" bestFit="1" customWidth="1"/>
    <col min="4" max="4" width="42" style="2" customWidth="1"/>
    <col min="5" max="5" width="24.33203125" style="2" customWidth="1"/>
    <col min="6" max="6" width="23.44140625" style="2" bestFit="1" customWidth="1"/>
    <col min="7" max="7" width="24" style="2" customWidth="1"/>
    <col min="8" max="8" width="24" style="2" bestFit="1" customWidth="1"/>
    <col min="9" max="11" width="26" style="2" bestFit="1" customWidth="1"/>
    <col min="12" max="14" width="26" style="2" customWidth="1"/>
    <col min="15" max="15" width="26.88671875" style="2" customWidth="1"/>
    <col min="16" max="17" width="24.109375" style="2" customWidth="1"/>
    <col min="18" max="16384" width="9.109375" style="2"/>
  </cols>
  <sheetData>
    <row r="2" spans="2:5" x14ac:dyDescent="0.3">
      <c r="B2" s="1" t="s">
        <v>550</v>
      </c>
    </row>
    <row r="3" spans="2:5" ht="18.75" customHeight="1" thickBot="1" x14ac:dyDescent="0.35">
      <c r="C3" s="1"/>
      <c r="D3" s="1"/>
      <c r="E3" s="1"/>
    </row>
    <row r="4" spans="2:5" ht="18" x14ac:dyDescent="0.4">
      <c r="B4" s="388" t="s">
        <v>64</v>
      </c>
      <c r="C4" s="3" t="s">
        <v>2</v>
      </c>
      <c r="D4" s="111"/>
      <c r="E4" s="111"/>
    </row>
    <row r="5" spans="2:5" x14ac:dyDescent="0.3">
      <c r="B5" s="8" t="s">
        <v>3</v>
      </c>
      <c r="C5" s="7">
        <v>0.55000000000000004</v>
      </c>
      <c r="D5" s="12"/>
      <c r="E5" s="12"/>
    </row>
    <row r="6" spans="2:5" x14ac:dyDescent="0.3">
      <c r="B6" s="8" t="s">
        <v>4</v>
      </c>
      <c r="C6" s="7">
        <v>3</v>
      </c>
      <c r="D6" s="12"/>
      <c r="E6" s="12"/>
    </row>
    <row r="7" spans="2:5" x14ac:dyDescent="0.3">
      <c r="B7" s="8" t="s">
        <v>1</v>
      </c>
      <c r="C7" s="7">
        <v>2.5</v>
      </c>
      <c r="D7" s="12"/>
      <c r="E7" s="12"/>
    </row>
    <row r="8" spans="2:5" x14ac:dyDescent="0.3">
      <c r="B8" s="8" t="s">
        <v>5</v>
      </c>
      <c r="C8" s="7">
        <v>9</v>
      </c>
      <c r="D8" s="12"/>
      <c r="E8" s="12"/>
    </row>
    <row r="9" spans="2:5" x14ac:dyDescent="0.3">
      <c r="B9" s="8" t="s">
        <v>49</v>
      </c>
      <c r="C9" s="7">
        <v>1</v>
      </c>
      <c r="D9" s="12"/>
      <c r="E9" s="12"/>
    </row>
    <row r="10" spans="2:5" x14ac:dyDescent="0.3">
      <c r="B10" s="8" t="s">
        <v>6</v>
      </c>
      <c r="C10" s="7">
        <v>2.2400000000000002</v>
      </c>
      <c r="D10" s="12"/>
      <c r="E10" s="12"/>
    </row>
    <row r="11" spans="2:5" x14ac:dyDescent="0.3">
      <c r="B11" s="8" t="s">
        <v>11</v>
      </c>
      <c r="C11" s="7">
        <v>5</v>
      </c>
      <c r="D11" s="12"/>
      <c r="E11" s="12"/>
    </row>
    <row r="12" spans="2:5" x14ac:dyDescent="0.3">
      <c r="B12" s="4" t="s">
        <v>7</v>
      </c>
      <c r="C12" s="5">
        <v>5.9</v>
      </c>
      <c r="D12" s="12"/>
      <c r="E12" s="12"/>
    </row>
    <row r="13" spans="2:5" x14ac:dyDescent="0.3">
      <c r="B13" s="6" t="s">
        <v>8</v>
      </c>
      <c r="C13" s="7">
        <v>6.12</v>
      </c>
      <c r="D13" s="12"/>
      <c r="E13" s="12"/>
    </row>
    <row r="14" spans="2:5" x14ac:dyDescent="0.3">
      <c r="B14" s="6" t="s">
        <v>9</v>
      </c>
      <c r="C14" s="7">
        <v>3.1</v>
      </c>
      <c r="D14" s="12"/>
      <c r="E14" s="12"/>
    </row>
    <row r="15" spans="2:5" ht="16.2" thickBot="1" x14ac:dyDescent="0.35">
      <c r="B15" s="9" t="s">
        <v>831</v>
      </c>
      <c r="C15" s="10">
        <v>2.5</v>
      </c>
      <c r="D15" s="12"/>
      <c r="E15" s="12"/>
    </row>
    <row r="16" spans="2:5" x14ac:dyDescent="0.3">
      <c r="B16" s="11"/>
      <c r="C16" s="12"/>
      <c r="D16" s="12"/>
      <c r="E16" s="12"/>
    </row>
    <row r="17" spans="2:17" x14ac:dyDescent="0.3">
      <c r="B17" s="227"/>
      <c r="C17" s="14"/>
      <c r="D17" s="14"/>
      <c r="E17" s="14"/>
    </row>
    <row r="18" spans="2:17" s="18" customFormat="1" ht="18" x14ac:dyDescent="0.3">
      <c r="B18" s="15" t="s">
        <v>65</v>
      </c>
      <c r="C18" s="16" t="s">
        <v>14</v>
      </c>
      <c r="D18" s="16">
        <v>2005</v>
      </c>
      <c r="E18" s="16">
        <v>2006</v>
      </c>
      <c r="F18" s="16">
        <v>2007</v>
      </c>
      <c r="G18" s="16">
        <v>2008</v>
      </c>
      <c r="H18" s="16">
        <v>2009</v>
      </c>
      <c r="I18" s="16">
        <v>2010</v>
      </c>
      <c r="J18" s="16">
        <v>2011</v>
      </c>
      <c r="K18" s="16">
        <v>2012</v>
      </c>
      <c r="L18" s="16">
        <v>2013</v>
      </c>
      <c r="M18" s="16">
        <v>2014</v>
      </c>
      <c r="N18" s="16">
        <v>2015</v>
      </c>
      <c r="O18" s="16">
        <v>2016</v>
      </c>
      <c r="P18" s="16">
        <v>2017</v>
      </c>
      <c r="Q18" s="17">
        <v>2018</v>
      </c>
    </row>
    <row r="19" spans="2:17" s="18" customFormat="1" x14ac:dyDescent="0.3">
      <c r="B19" s="154" t="s">
        <v>27</v>
      </c>
      <c r="C19" s="27"/>
      <c r="D19" s="577"/>
      <c r="E19" s="577"/>
      <c r="F19" s="577"/>
      <c r="G19" s="577"/>
      <c r="H19" s="577"/>
      <c r="I19" s="577"/>
      <c r="J19" s="577"/>
      <c r="K19" s="577"/>
      <c r="L19" s="577"/>
      <c r="M19" s="577"/>
      <c r="N19" s="577"/>
      <c r="O19" s="578"/>
      <c r="P19" s="579"/>
      <c r="Q19" s="580"/>
    </row>
    <row r="20" spans="2:17" s="18" customFormat="1" x14ac:dyDescent="0.3">
      <c r="B20" s="504" t="s">
        <v>132</v>
      </c>
      <c r="C20" s="27"/>
      <c r="D20" s="577">
        <f>('State_Production_Pulp &amp; Paper'!D7*0.25)+('State_Production_Pulp &amp; Paper'!E7*0.75)</f>
        <v>0</v>
      </c>
      <c r="E20" s="577">
        <f>('State_Production_Pulp &amp; Paper'!E7*0.25)+('State_Production_Pulp &amp; Paper'!F7*0.75)</f>
        <v>0</v>
      </c>
      <c r="F20" s="577">
        <f>('State_Production_Pulp &amp; Paper'!F7*0.25)+('State_Production_Pulp &amp; Paper'!G7*0.75)</f>
        <v>0</v>
      </c>
      <c r="G20" s="577">
        <f>('State_Production_Pulp &amp; Paper'!G7*0.25)+('State_Production_Pulp &amp; Paper'!H7*0.75)</f>
        <v>0</v>
      </c>
      <c r="H20" s="577">
        <f>('State_Production_Pulp &amp; Paper'!H7*0.25)+('State_Production_Pulp &amp; Paper'!I7*0.75)</f>
        <v>0</v>
      </c>
      <c r="I20" s="577">
        <f>('State_Production_Pulp &amp; Paper'!I7*0.25)+('State_Production_Pulp &amp; Paper'!J7*0.75)</f>
        <v>0</v>
      </c>
      <c r="J20" s="577">
        <f>('State_Production_Pulp &amp; Paper'!J7*0.25)+('State_Production_Pulp &amp; Paper'!K7*0.75)</f>
        <v>0</v>
      </c>
      <c r="K20" s="577">
        <f>('State_Production_Pulp &amp; Paper'!K7*0.25)+('State_Production_Pulp &amp; Paper'!L7*0.75)</f>
        <v>0</v>
      </c>
      <c r="L20" s="577">
        <f>('State_Production_Pulp &amp; Paper'!L7*0.25)+('State_Production_Pulp &amp; Paper'!M7*0.75)</f>
        <v>0</v>
      </c>
      <c r="M20" s="577">
        <f>('State_Production_Pulp &amp; Paper'!M7*0.25)+('State_Production_Pulp &amp; Paper'!N7*0.75)</f>
        <v>0</v>
      </c>
      <c r="N20" s="577">
        <f>('State_Production_Pulp &amp; Paper'!N7*0.25)+('State_Production_Pulp &amp; Paper'!O7*0.75)</f>
        <v>0</v>
      </c>
      <c r="O20" s="577">
        <f>('State_Production_Pulp &amp; Paper'!O7*0.25)+('State_Production_Pulp &amp; Paper'!P7*0.75)</f>
        <v>0</v>
      </c>
      <c r="P20" s="577">
        <f>('State_Production_Pulp &amp; Paper'!P7*0.25)+('State_Production_Pulp &amp; Paper'!Q7*0.75)</f>
        <v>0</v>
      </c>
      <c r="Q20" s="581">
        <f>('State_Production_Pulp &amp; Paper'!Q7*0.25)+('State_Production_Pulp &amp; Paper'!R7*0.75)</f>
        <v>0</v>
      </c>
    </row>
    <row r="21" spans="2:17" s="18" customFormat="1" x14ac:dyDescent="0.3">
      <c r="B21" s="504" t="s">
        <v>133</v>
      </c>
      <c r="C21" s="20"/>
      <c r="D21" s="577">
        <f>('State_Production_Pulp &amp; Paper'!D8*0.25)+('State_Production_Pulp &amp; Paper'!E8*0.75)</f>
        <v>953974.95066039229</v>
      </c>
      <c r="E21" s="577">
        <f>('State_Production_Pulp &amp; Paper'!E8*0.25)+('State_Production_Pulp &amp; Paper'!F8*0.75)</f>
        <v>1009843.0936693205</v>
      </c>
      <c r="F21" s="577">
        <f>('State_Production_Pulp &amp; Paper'!F8*0.25)+('State_Production_Pulp &amp; Paper'!G8*0.75)</f>
        <v>1074301.1634780003</v>
      </c>
      <c r="G21" s="577">
        <f>('State_Production_Pulp &amp; Paper'!G8*0.25)+('State_Production_Pulp &amp; Paper'!H8*0.75)</f>
        <v>1142873.5781680853</v>
      </c>
      <c r="H21" s="577">
        <f>('State_Production_Pulp &amp; Paper'!H8*0.25)+('State_Production_Pulp &amp; Paper'!I8*0.75)</f>
        <v>1215822.9554979631</v>
      </c>
      <c r="I21" s="577">
        <f>('State_Production_Pulp &amp; Paper'!I8*0.25)+('State_Production_Pulp &amp; Paper'!J8*0.75)</f>
        <v>1266268.0789715643</v>
      </c>
      <c r="J21" s="577">
        <f>('State_Production_Pulp &amp; Paper'!J8*0.25)+('State_Production_Pulp &amp; Paper'!K8*0.75)</f>
        <v>1311979.7725</v>
      </c>
      <c r="K21" s="577">
        <f>('State_Production_Pulp &amp; Paper'!K8*0.25)+('State_Production_Pulp &amp; Paper'!L8*0.75)</f>
        <v>1536123.4975000001</v>
      </c>
      <c r="L21" s="577">
        <f>('State_Production_Pulp &amp; Paper'!L8*0.25)+('State_Production_Pulp &amp; Paper'!M8*0.75)</f>
        <v>1632904.2725</v>
      </c>
      <c r="M21" s="577">
        <f>('State_Production_Pulp &amp; Paper'!M8*0.25)+('State_Production_Pulp &amp; Paper'!N8*0.75)</f>
        <v>1482564.5</v>
      </c>
      <c r="N21" s="577">
        <f>('State_Production_Pulp &amp; Paper'!N8*0.25)+('State_Production_Pulp &amp; Paper'!O8*0.75)</f>
        <v>1385541.5</v>
      </c>
      <c r="O21" s="577">
        <f>('State_Production_Pulp &amp; Paper'!O8*0.25)+('State_Production_Pulp &amp; Paper'!P8*0.75)</f>
        <v>1525388.1890245927</v>
      </c>
      <c r="P21" s="577">
        <f>('State_Production_Pulp &amp; Paper'!P8*0.25)+('State_Production_Pulp &amp; Paper'!Q8*0.75)</f>
        <v>1687877.2637979076</v>
      </c>
      <c r="Q21" s="581">
        <f>('State_Production_Pulp &amp; Paper'!Q8*0.25)+('State_Production_Pulp &amp; Paper'!R8*0.75)</f>
        <v>1749382.5399158625</v>
      </c>
    </row>
    <row r="22" spans="2:17" s="18" customFormat="1" x14ac:dyDescent="0.3">
      <c r="B22" s="504" t="s">
        <v>134</v>
      </c>
      <c r="C22" s="20"/>
      <c r="D22" s="577">
        <f>('State_Production_Pulp &amp; Paper'!D9*0.25)+('State_Production_Pulp &amp; Paper'!E9*0.75)</f>
        <v>0</v>
      </c>
      <c r="E22" s="577">
        <f>('State_Production_Pulp &amp; Paper'!E9*0.25)+('State_Production_Pulp &amp; Paper'!F9*0.75)</f>
        <v>0</v>
      </c>
      <c r="F22" s="577">
        <f>('State_Production_Pulp &amp; Paper'!F9*0.25)+('State_Production_Pulp &amp; Paper'!G9*0.75)</f>
        <v>0</v>
      </c>
      <c r="G22" s="577">
        <f>('State_Production_Pulp &amp; Paper'!G9*0.25)+('State_Production_Pulp &amp; Paper'!H9*0.75)</f>
        <v>0</v>
      </c>
      <c r="H22" s="577">
        <f>('State_Production_Pulp &amp; Paper'!H9*0.25)+('State_Production_Pulp &amp; Paper'!I9*0.75)</f>
        <v>0</v>
      </c>
      <c r="I22" s="577">
        <f>('State_Production_Pulp &amp; Paper'!I9*0.25)+('State_Production_Pulp &amp; Paper'!J9*0.75)</f>
        <v>0</v>
      </c>
      <c r="J22" s="577">
        <f>('State_Production_Pulp &amp; Paper'!J9*0.25)+('State_Production_Pulp &amp; Paper'!K9*0.75)</f>
        <v>0</v>
      </c>
      <c r="K22" s="577">
        <f>('State_Production_Pulp &amp; Paper'!K9*0.25)+('State_Production_Pulp &amp; Paper'!L9*0.75)</f>
        <v>0</v>
      </c>
      <c r="L22" s="577">
        <f>('State_Production_Pulp &amp; Paper'!L9*0.25)+('State_Production_Pulp &amp; Paper'!M9*0.75)</f>
        <v>0</v>
      </c>
      <c r="M22" s="577">
        <f>('State_Production_Pulp &amp; Paper'!M9*0.25)+('State_Production_Pulp &amp; Paper'!N9*0.75)</f>
        <v>0</v>
      </c>
      <c r="N22" s="577">
        <f>('State_Production_Pulp &amp; Paper'!N9*0.25)+('State_Production_Pulp &amp; Paper'!O9*0.75)</f>
        <v>0</v>
      </c>
      <c r="O22" s="577">
        <f>('State_Production_Pulp &amp; Paper'!O9*0.25)+('State_Production_Pulp &amp; Paper'!P9*0.75)</f>
        <v>0</v>
      </c>
      <c r="P22" s="577">
        <f>('State_Production_Pulp &amp; Paper'!P9*0.25)+('State_Production_Pulp &amp; Paper'!Q9*0.75)</f>
        <v>0</v>
      </c>
      <c r="Q22" s="581">
        <f>('State_Production_Pulp &amp; Paper'!Q9*0.25)+('State_Production_Pulp &amp; Paper'!R9*0.75)</f>
        <v>0</v>
      </c>
    </row>
    <row r="23" spans="2:17" s="18" customFormat="1" x14ac:dyDescent="0.3">
      <c r="B23" s="504" t="s">
        <v>135</v>
      </c>
      <c r="C23" s="20"/>
      <c r="D23" s="577">
        <f>('State_Production_Pulp &amp; Paper'!D10*0.25)+('State_Production_Pulp &amp; Paper'!E10*0.75)</f>
        <v>152068.51269675989</v>
      </c>
      <c r="E23" s="577">
        <f>('State_Production_Pulp &amp; Paper'!E10*0.25)+('State_Production_Pulp &amp; Paper'!F10*0.75)</f>
        <v>157646.12220743002</v>
      </c>
      <c r="F23" s="577">
        <f>('State_Production_Pulp &amp; Paper'!F10*0.25)+('State_Production_Pulp &amp; Paper'!G10*0.75)</f>
        <v>167708.64064620214</v>
      </c>
      <c r="G23" s="577">
        <f>('State_Production_Pulp &amp; Paper'!G10*0.25)+('State_Production_Pulp &amp; Paper'!H10*0.75)</f>
        <v>178413.4474959597</v>
      </c>
      <c r="H23" s="577">
        <f>('State_Production_Pulp &amp; Paper'!H10*0.25)+('State_Production_Pulp &amp; Paper'!I10*0.75)</f>
        <v>189801.53988931884</v>
      </c>
      <c r="I23" s="577">
        <f>('State_Production_Pulp &amp; Paper'!I10*0.25)+('State_Production_Pulp &amp; Paper'!J10*0.75)</f>
        <v>188485.27166733984</v>
      </c>
      <c r="J23" s="577">
        <f>('State_Production_Pulp &amp; Paper'!J10*0.25)+('State_Production_Pulp &amp; Paper'!K10*0.75)</f>
        <v>197118.73624999999</v>
      </c>
      <c r="K23" s="577">
        <f>('State_Production_Pulp &amp; Paper'!K10*0.25)+('State_Production_Pulp &amp; Paper'!L10*0.75)</f>
        <v>238151.08425000001</v>
      </c>
      <c r="L23" s="577">
        <f>('State_Production_Pulp &amp; Paper'!L10*0.25)+('State_Production_Pulp &amp; Paper'!M10*0.75)</f>
        <v>271617.86450000003</v>
      </c>
      <c r="M23" s="577">
        <f>('State_Production_Pulp &amp; Paper'!M10*0.25)+('State_Production_Pulp &amp; Paper'!N10*0.75)</f>
        <v>326435.25</v>
      </c>
      <c r="N23" s="577">
        <f>('State_Production_Pulp &amp; Paper'!N10*0.25)+('State_Production_Pulp &amp; Paper'!O10*0.75)</f>
        <v>343097.5</v>
      </c>
      <c r="O23" s="577">
        <f>('State_Production_Pulp &amp; Paper'!O10*0.25)+('State_Production_Pulp &amp; Paper'!P10*0.75)</f>
        <v>312897.6713910008</v>
      </c>
      <c r="P23" s="577">
        <f>('State_Production_Pulp &amp; Paper'!P10*0.25)+('State_Production_Pulp &amp; Paper'!Q10*0.75)</f>
        <v>324059.56311358145</v>
      </c>
      <c r="Q23" s="581">
        <f>('State_Production_Pulp &amp; Paper'!Q10*0.25)+('State_Production_Pulp &amp; Paper'!R10*0.75)</f>
        <v>335868.10709687858</v>
      </c>
    </row>
    <row r="24" spans="2:17" s="18" customFormat="1" x14ac:dyDescent="0.3">
      <c r="B24" s="504" t="s">
        <v>136</v>
      </c>
      <c r="C24" s="20"/>
      <c r="D24" s="577">
        <f>('State_Production_Pulp &amp; Paper'!D11*0.25)+('State_Production_Pulp &amp; Paper'!E11*0.75)</f>
        <v>0</v>
      </c>
      <c r="E24" s="577">
        <f>('State_Production_Pulp &amp; Paper'!E11*0.25)+('State_Production_Pulp &amp; Paper'!F11*0.75)</f>
        <v>0</v>
      </c>
      <c r="F24" s="577">
        <f>('State_Production_Pulp &amp; Paper'!F11*0.25)+('State_Production_Pulp &amp; Paper'!G11*0.75)</f>
        <v>0</v>
      </c>
      <c r="G24" s="577">
        <f>('State_Production_Pulp &amp; Paper'!G11*0.25)+('State_Production_Pulp &amp; Paper'!H11*0.75)</f>
        <v>0</v>
      </c>
      <c r="H24" s="577">
        <f>('State_Production_Pulp &amp; Paper'!H11*0.25)+('State_Production_Pulp &amp; Paper'!I11*0.75)</f>
        <v>0</v>
      </c>
      <c r="I24" s="577">
        <f>('State_Production_Pulp &amp; Paper'!I11*0.25)+('State_Production_Pulp &amp; Paper'!J11*0.75)</f>
        <v>0</v>
      </c>
      <c r="J24" s="577">
        <f>('State_Production_Pulp &amp; Paper'!J11*0.25)+('State_Production_Pulp &amp; Paper'!K11*0.75)</f>
        <v>0</v>
      </c>
      <c r="K24" s="577">
        <f>('State_Production_Pulp &amp; Paper'!K11*0.25)+('State_Production_Pulp &amp; Paper'!L11*0.75)</f>
        <v>0</v>
      </c>
      <c r="L24" s="577">
        <f>('State_Production_Pulp &amp; Paper'!L11*0.25)+('State_Production_Pulp &amp; Paper'!M11*0.75)</f>
        <v>0</v>
      </c>
      <c r="M24" s="577">
        <f>('State_Production_Pulp &amp; Paper'!M11*0.25)+('State_Production_Pulp &amp; Paper'!N11*0.75)</f>
        <v>0</v>
      </c>
      <c r="N24" s="577">
        <f>('State_Production_Pulp &amp; Paper'!N11*0.25)+('State_Production_Pulp &amp; Paper'!O11*0.75)</f>
        <v>0</v>
      </c>
      <c r="O24" s="577">
        <f>('State_Production_Pulp &amp; Paper'!O11*0.25)+('State_Production_Pulp &amp; Paper'!P11*0.75)</f>
        <v>0</v>
      </c>
      <c r="P24" s="577">
        <f>('State_Production_Pulp &amp; Paper'!P11*0.25)+('State_Production_Pulp &amp; Paper'!Q11*0.75)</f>
        <v>0</v>
      </c>
      <c r="Q24" s="581">
        <f>('State_Production_Pulp &amp; Paper'!Q11*0.25)+('State_Production_Pulp &amp; Paper'!R11*0.75)</f>
        <v>0</v>
      </c>
    </row>
    <row r="25" spans="2:17" s="18" customFormat="1" x14ac:dyDescent="0.3">
      <c r="B25" s="504" t="s">
        <v>137</v>
      </c>
      <c r="C25" s="20"/>
      <c r="D25" s="577">
        <f>('State_Production_Pulp &amp; Paper'!D12*0.25)+('State_Production_Pulp &amp; Paper'!E12*0.75)</f>
        <v>0</v>
      </c>
      <c r="E25" s="577">
        <f>('State_Production_Pulp &amp; Paper'!E12*0.25)+('State_Production_Pulp &amp; Paper'!F12*0.75)</f>
        <v>0</v>
      </c>
      <c r="F25" s="577">
        <f>('State_Production_Pulp &amp; Paper'!F12*0.25)+('State_Production_Pulp &amp; Paper'!G12*0.75)</f>
        <v>0</v>
      </c>
      <c r="G25" s="577">
        <f>('State_Production_Pulp &amp; Paper'!G12*0.25)+('State_Production_Pulp &amp; Paper'!H12*0.75)</f>
        <v>0</v>
      </c>
      <c r="H25" s="577">
        <f>('State_Production_Pulp &amp; Paper'!H12*0.25)+('State_Production_Pulp &amp; Paper'!I12*0.75)</f>
        <v>0</v>
      </c>
      <c r="I25" s="577">
        <f>('State_Production_Pulp &amp; Paper'!I12*0.25)+('State_Production_Pulp &amp; Paper'!J12*0.75)</f>
        <v>0</v>
      </c>
      <c r="J25" s="577">
        <f>('State_Production_Pulp &amp; Paper'!J12*0.25)+('State_Production_Pulp &amp; Paper'!K12*0.75)</f>
        <v>0</v>
      </c>
      <c r="K25" s="577">
        <f>('State_Production_Pulp &amp; Paper'!K12*0.25)+('State_Production_Pulp &amp; Paper'!L12*0.75)</f>
        <v>0</v>
      </c>
      <c r="L25" s="577">
        <f>('State_Production_Pulp &amp; Paper'!L12*0.25)+('State_Production_Pulp &amp; Paper'!M12*0.75)</f>
        <v>0</v>
      </c>
      <c r="M25" s="577">
        <f>('State_Production_Pulp &amp; Paper'!M12*0.25)+('State_Production_Pulp &amp; Paper'!N12*0.75)</f>
        <v>0</v>
      </c>
      <c r="N25" s="577">
        <f>('State_Production_Pulp &amp; Paper'!N12*0.25)+('State_Production_Pulp &amp; Paper'!O12*0.75)</f>
        <v>0</v>
      </c>
      <c r="O25" s="577">
        <f>('State_Production_Pulp &amp; Paper'!O12*0.25)+('State_Production_Pulp &amp; Paper'!P12*0.75)</f>
        <v>0</v>
      </c>
      <c r="P25" s="577">
        <f>('State_Production_Pulp &amp; Paper'!P12*0.25)+('State_Production_Pulp &amp; Paper'!Q12*0.75)</f>
        <v>0</v>
      </c>
      <c r="Q25" s="581">
        <f>('State_Production_Pulp &amp; Paper'!Q12*0.25)+('State_Production_Pulp &amp; Paper'!R12*0.75)</f>
        <v>0</v>
      </c>
    </row>
    <row r="26" spans="2:17" s="18" customFormat="1" x14ac:dyDescent="0.3">
      <c r="B26" s="504" t="s">
        <v>138</v>
      </c>
      <c r="C26" s="20"/>
      <c r="D26" s="577">
        <f>('State_Production_Pulp &amp; Paper'!D13*0.25)+('State_Production_Pulp &amp; Paper'!E13*0.75)</f>
        <v>24685.884451350401</v>
      </c>
      <c r="E26" s="577">
        <f>('State_Production_Pulp &amp; Paper'!E13*0.25)+('State_Production_Pulp &amp; Paper'!F13*0.75)</f>
        <v>25784.545708679037</v>
      </c>
      <c r="F26" s="577">
        <f>('State_Production_Pulp &amp; Paper'!F13*0.25)+('State_Production_Pulp &amp; Paper'!G13*0.75)</f>
        <v>27430.367775190462</v>
      </c>
      <c r="G26" s="577">
        <f>('State_Production_Pulp &amp; Paper'!G13*0.25)+('State_Production_Pulp &amp; Paper'!H13*0.75)</f>
        <v>29181.24231403241</v>
      </c>
      <c r="H26" s="577">
        <f>('State_Production_Pulp &amp; Paper'!H13*0.25)+('State_Production_Pulp &amp; Paper'!I13*0.75)</f>
        <v>31043.874802162136</v>
      </c>
      <c r="I26" s="577">
        <f>('State_Production_Pulp &amp; Paper'!I13*0.25)+('State_Production_Pulp &amp; Paper'!J13*0.75)</f>
        <v>30109.156041157901</v>
      </c>
      <c r="J26" s="577">
        <f>('State_Production_Pulp &amp; Paper'!J13*0.25)+('State_Production_Pulp &amp; Paper'!K13*0.75)</f>
        <v>31140</v>
      </c>
      <c r="K26" s="577">
        <f>('State_Production_Pulp &amp; Paper'!K13*0.25)+('State_Production_Pulp &amp; Paper'!L13*0.75)</f>
        <v>41394.5</v>
      </c>
      <c r="L26" s="577">
        <f>('State_Production_Pulp &amp; Paper'!L13*0.25)+('State_Production_Pulp &amp; Paper'!M13*0.75)</f>
        <v>44343</v>
      </c>
      <c r="M26" s="577">
        <f>('State_Production_Pulp &amp; Paper'!M13*0.25)+('State_Production_Pulp &amp; Paper'!N13*0.75)</f>
        <v>42704.5</v>
      </c>
      <c r="N26" s="577">
        <f>('State_Production_Pulp &amp; Paper'!N13*0.25)+('State_Production_Pulp &amp; Paper'!O13*0.75)</f>
        <v>37153.5</v>
      </c>
      <c r="O26" s="577">
        <f>('State_Production_Pulp &amp; Paper'!O13*0.25)+('State_Production_Pulp &amp; Paper'!P13*0.75)</f>
        <v>40661.671271744628</v>
      </c>
      <c r="P26" s="577">
        <f>('State_Production_Pulp &amp; Paper'!P13*0.25)+('State_Production_Pulp &amp; Paper'!Q13*0.75)</f>
        <v>45374.364756853742</v>
      </c>
      <c r="Q26" s="581">
        <f>('State_Production_Pulp &amp; Paper'!Q13*0.25)+('State_Production_Pulp &amp; Paper'!R13*0.75)</f>
        <v>47027.780495606916</v>
      </c>
    </row>
    <row r="27" spans="2:17" s="18" customFormat="1" x14ac:dyDescent="0.3">
      <c r="B27" s="504" t="s">
        <v>139</v>
      </c>
      <c r="C27" s="20"/>
      <c r="D27" s="577">
        <f>('State_Production_Pulp &amp; Paper'!D14*0.25)+('State_Production_Pulp &amp; Paper'!E14*0.75)</f>
        <v>0</v>
      </c>
      <c r="E27" s="577">
        <f>('State_Production_Pulp &amp; Paper'!E14*0.25)+('State_Production_Pulp &amp; Paper'!F14*0.75)</f>
        <v>0</v>
      </c>
      <c r="F27" s="577">
        <f>('State_Production_Pulp &amp; Paper'!F14*0.25)+('State_Production_Pulp &amp; Paper'!G14*0.75)</f>
        <v>0</v>
      </c>
      <c r="G27" s="577">
        <f>('State_Production_Pulp &amp; Paper'!G14*0.25)+('State_Production_Pulp &amp; Paper'!H14*0.75)</f>
        <v>0</v>
      </c>
      <c r="H27" s="577">
        <f>('State_Production_Pulp &amp; Paper'!H14*0.25)+('State_Production_Pulp &amp; Paper'!I14*0.75)</f>
        <v>0</v>
      </c>
      <c r="I27" s="577">
        <f>('State_Production_Pulp &amp; Paper'!I14*0.25)+('State_Production_Pulp &amp; Paper'!J14*0.75)</f>
        <v>0</v>
      </c>
      <c r="J27" s="577">
        <f>('State_Production_Pulp &amp; Paper'!J14*0.25)+('State_Production_Pulp &amp; Paper'!K14*0.75)</f>
        <v>0</v>
      </c>
      <c r="K27" s="577">
        <f>('State_Production_Pulp &amp; Paper'!K14*0.25)+('State_Production_Pulp &amp; Paper'!L14*0.75)</f>
        <v>0</v>
      </c>
      <c r="L27" s="577">
        <f>('State_Production_Pulp &amp; Paper'!L14*0.25)+('State_Production_Pulp &amp; Paper'!M14*0.75)</f>
        <v>0</v>
      </c>
      <c r="M27" s="577">
        <f>('State_Production_Pulp &amp; Paper'!M14*0.25)+('State_Production_Pulp &amp; Paper'!N14*0.75)</f>
        <v>0</v>
      </c>
      <c r="N27" s="577">
        <f>('State_Production_Pulp &amp; Paper'!N14*0.25)+('State_Production_Pulp &amp; Paper'!O14*0.75)</f>
        <v>0</v>
      </c>
      <c r="O27" s="577">
        <f>('State_Production_Pulp &amp; Paper'!O14*0.25)+('State_Production_Pulp &amp; Paper'!P14*0.75)</f>
        <v>0</v>
      </c>
      <c r="P27" s="577">
        <f>('State_Production_Pulp &amp; Paper'!P14*0.25)+('State_Production_Pulp &amp; Paper'!Q14*0.75)</f>
        <v>0</v>
      </c>
      <c r="Q27" s="581">
        <f>('State_Production_Pulp &amp; Paper'!Q14*0.25)+('State_Production_Pulp &amp; Paper'!R14*0.75)</f>
        <v>0</v>
      </c>
    </row>
    <row r="28" spans="2:17" s="18" customFormat="1" x14ac:dyDescent="0.3">
      <c r="B28" s="504" t="s">
        <v>140</v>
      </c>
      <c r="C28" s="20"/>
      <c r="D28" s="577">
        <f>('State_Production_Pulp &amp; Paper'!D15*0.25)+('State_Production_Pulp &amp; Paper'!E15*0.75)</f>
        <v>0</v>
      </c>
      <c r="E28" s="577">
        <f>('State_Production_Pulp &amp; Paper'!E15*0.25)+('State_Production_Pulp &amp; Paper'!F15*0.75)</f>
        <v>0</v>
      </c>
      <c r="F28" s="577">
        <f>('State_Production_Pulp &amp; Paper'!F15*0.25)+('State_Production_Pulp &amp; Paper'!G15*0.75)</f>
        <v>0</v>
      </c>
      <c r="G28" s="577">
        <f>('State_Production_Pulp &amp; Paper'!G15*0.25)+('State_Production_Pulp &amp; Paper'!H15*0.75)</f>
        <v>0</v>
      </c>
      <c r="H28" s="577">
        <f>('State_Production_Pulp &amp; Paper'!H15*0.25)+('State_Production_Pulp &amp; Paper'!I15*0.75)</f>
        <v>0</v>
      </c>
      <c r="I28" s="577">
        <f>('State_Production_Pulp &amp; Paper'!I15*0.25)+('State_Production_Pulp &amp; Paper'!J15*0.75)</f>
        <v>0</v>
      </c>
      <c r="J28" s="577">
        <f>('State_Production_Pulp &amp; Paper'!J15*0.25)+('State_Production_Pulp &amp; Paper'!K15*0.75)</f>
        <v>0</v>
      </c>
      <c r="K28" s="577">
        <f>('State_Production_Pulp &amp; Paper'!K15*0.25)+('State_Production_Pulp &amp; Paper'!L15*0.75)</f>
        <v>0</v>
      </c>
      <c r="L28" s="577">
        <f>('State_Production_Pulp &amp; Paper'!L15*0.25)+('State_Production_Pulp &amp; Paper'!M15*0.75)</f>
        <v>0</v>
      </c>
      <c r="M28" s="577">
        <f>('State_Production_Pulp &amp; Paper'!M15*0.25)+('State_Production_Pulp &amp; Paper'!N15*0.75)</f>
        <v>0</v>
      </c>
      <c r="N28" s="577">
        <f>('State_Production_Pulp &amp; Paper'!N15*0.25)+('State_Production_Pulp &amp; Paper'!O15*0.75)</f>
        <v>0</v>
      </c>
      <c r="O28" s="577">
        <f>('State_Production_Pulp &amp; Paper'!O15*0.25)+('State_Production_Pulp &amp; Paper'!P15*0.75)</f>
        <v>0</v>
      </c>
      <c r="P28" s="577">
        <f>('State_Production_Pulp &amp; Paper'!P15*0.25)+('State_Production_Pulp &amp; Paper'!Q15*0.75)</f>
        <v>0</v>
      </c>
      <c r="Q28" s="581">
        <f>('State_Production_Pulp &amp; Paper'!Q15*0.25)+('State_Production_Pulp &amp; Paper'!R15*0.75)</f>
        <v>0</v>
      </c>
    </row>
    <row r="29" spans="2:17" s="18" customFormat="1" x14ac:dyDescent="0.3">
      <c r="B29" s="504" t="s">
        <v>141</v>
      </c>
      <c r="C29" s="20"/>
      <c r="D29" s="577">
        <f>('State_Production_Pulp &amp; Paper'!D16*0.25)+('State_Production_Pulp &amp; Paper'!E16*0.75)</f>
        <v>0</v>
      </c>
      <c r="E29" s="577">
        <f>('State_Production_Pulp &amp; Paper'!E16*0.25)+('State_Production_Pulp &amp; Paper'!F16*0.75)</f>
        <v>0</v>
      </c>
      <c r="F29" s="577">
        <f>('State_Production_Pulp &amp; Paper'!F16*0.25)+('State_Production_Pulp &amp; Paper'!G16*0.75)</f>
        <v>0</v>
      </c>
      <c r="G29" s="577">
        <f>('State_Production_Pulp &amp; Paper'!G16*0.25)+('State_Production_Pulp &amp; Paper'!H16*0.75)</f>
        <v>0</v>
      </c>
      <c r="H29" s="577">
        <f>('State_Production_Pulp &amp; Paper'!H16*0.25)+('State_Production_Pulp &amp; Paper'!I16*0.75)</f>
        <v>0</v>
      </c>
      <c r="I29" s="577">
        <f>('State_Production_Pulp &amp; Paper'!I16*0.25)+('State_Production_Pulp &amp; Paper'!J16*0.75)</f>
        <v>0</v>
      </c>
      <c r="J29" s="577">
        <f>('State_Production_Pulp &amp; Paper'!J16*0.25)+('State_Production_Pulp &amp; Paper'!K16*0.75)</f>
        <v>0</v>
      </c>
      <c r="K29" s="577">
        <f>('State_Production_Pulp &amp; Paper'!K16*0.25)+('State_Production_Pulp &amp; Paper'!L16*0.75)</f>
        <v>0</v>
      </c>
      <c r="L29" s="577">
        <f>('State_Production_Pulp &amp; Paper'!L16*0.25)+('State_Production_Pulp &amp; Paper'!M16*0.75)</f>
        <v>0</v>
      </c>
      <c r="M29" s="577">
        <f>('State_Production_Pulp &amp; Paper'!M16*0.25)+('State_Production_Pulp &amp; Paper'!N16*0.75)</f>
        <v>0</v>
      </c>
      <c r="N29" s="577">
        <f>('State_Production_Pulp &amp; Paper'!N16*0.25)+('State_Production_Pulp &amp; Paper'!O16*0.75)</f>
        <v>0</v>
      </c>
      <c r="O29" s="577">
        <f>('State_Production_Pulp &amp; Paper'!O16*0.25)+('State_Production_Pulp &amp; Paper'!P16*0.75)</f>
        <v>0</v>
      </c>
      <c r="P29" s="577">
        <f>('State_Production_Pulp &amp; Paper'!P16*0.25)+('State_Production_Pulp &amp; Paper'!Q16*0.75)</f>
        <v>0</v>
      </c>
      <c r="Q29" s="581">
        <f>('State_Production_Pulp &amp; Paper'!Q16*0.25)+('State_Production_Pulp &amp; Paper'!R16*0.75)</f>
        <v>0</v>
      </c>
    </row>
    <row r="30" spans="2:17" s="18" customFormat="1" x14ac:dyDescent="0.3">
      <c r="B30" s="504" t="s">
        <v>142</v>
      </c>
      <c r="C30" s="20"/>
      <c r="D30" s="577">
        <f>('State_Production_Pulp &amp; Paper'!D17*0.25)+('State_Production_Pulp &amp; Paper'!E17*0.75)</f>
        <v>0</v>
      </c>
      <c r="E30" s="577">
        <f>('State_Production_Pulp &amp; Paper'!E17*0.25)+('State_Production_Pulp &amp; Paper'!F17*0.75)</f>
        <v>0</v>
      </c>
      <c r="F30" s="577">
        <f>('State_Production_Pulp &amp; Paper'!F17*0.25)+('State_Production_Pulp &amp; Paper'!G17*0.75)</f>
        <v>0</v>
      </c>
      <c r="G30" s="577">
        <f>('State_Production_Pulp &amp; Paper'!G17*0.25)+('State_Production_Pulp &amp; Paper'!H17*0.75)</f>
        <v>0</v>
      </c>
      <c r="H30" s="577">
        <f>('State_Production_Pulp &amp; Paper'!H17*0.25)+('State_Production_Pulp &amp; Paper'!I17*0.75)</f>
        <v>0</v>
      </c>
      <c r="I30" s="577">
        <f>('State_Production_Pulp &amp; Paper'!I17*0.25)+('State_Production_Pulp &amp; Paper'!J17*0.75)</f>
        <v>0</v>
      </c>
      <c r="J30" s="577">
        <f>('State_Production_Pulp &amp; Paper'!J17*0.25)+('State_Production_Pulp &amp; Paper'!K17*0.75)</f>
        <v>0</v>
      </c>
      <c r="K30" s="577">
        <f>('State_Production_Pulp &amp; Paper'!K17*0.25)+('State_Production_Pulp &amp; Paper'!L17*0.75)</f>
        <v>0</v>
      </c>
      <c r="L30" s="577">
        <f>('State_Production_Pulp &amp; Paper'!L17*0.25)+('State_Production_Pulp &amp; Paper'!M17*0.75)</f>
        <v>0</v>
      </c>
      <c r="M30" s="577">
        <f>('State_Production_Pulp &amp; Paper'!M17*0.25)+('State_Production_Pulp &amp; Paper'!N17*0.75)</f>
        <v>0</v>
      </c>
      <c r="N30" s="577">
        <f>('State_Production_Pulp &amp; Paper'!N17*0.25)+('State_Production_Pulp &amp; Paper'!O17*0.75)</f>
        <v>0</v>
      </c>
      <c r="O30" s="577">
        <f>('State_Production_Pulp &amp; Paper'!O17*0.25)+('State_Production_Pulp &amp; Paper'!P17*0.75)</f>
        <v>0</v>
      </c>
      <c r="P30" s="577">
        <f>('State_Production_Pulp &amp; Paper'!P17*0.25)+('State_Production_Pulp &amp; Paper'!Q17*0.75)</f>
        <v>0</v>
      </c>
      <c r="Q30" s="581">
        <f>('State_Production_Pulp &amp; Paper'!Q17*0.25)+('State_Production_Pulp &amp; Paper'!R17*0.75)</f>
        <v>0</v>
      </c>
    </row>
    <row r="31" spans="2:17" s="18" customFormat="1" x14ac:dyDescent="0.3">
      <c r="B31" s="504" t="s">
        <v>143</v>
      </c>
      <c r="C31" s="20"/>
      <c r="D31" s="577">
        <f>('State_Production_Pulp &amp; Paper'!D18*0.25)+('State_Production_Pulp &amp; Paper'!E18*0.75)</f>
        <v>1724384.0387555254</v>
      </c>
      <c r="E31" s="577">
        <f>('State_Production_Pulp &amp; Paper'!E18*0.25)+('State_Production_Pulp &amp; Paper'!F18*0.75)</f>
        <v>1828051.8806794386</v>
      </c>
      <c r="F31" s="577">
        <f>('State_Production_Pulp &amp; Paper'!F18*0.25)+('State_Production_Pulp &amp; Paper'!G18*0.75)</f>
        <v>1944736.0432759984</v>
      </c>
      <c r="G31" s="577">
        <f>('State_Production_Pulp &amp; Paper'!G18*0.25)+('State_Production_Pulp &amp; Paper'!H18*0.75)</f>
        <v>2068868.1311446789</v>
      </c>
      <c r="H31" s="577">
        <f>('State_Production_Pulp &amp; Paper'!H18*0.25)+('State_Production_Pulp &amp; Paper'!I18*0.75)</f>
        <v>2200923.5437709354</v>
      </c>
      <c r="I31" s="577">
        <f>('State_Production_Pulp &amp; Paper'!I18*0.25)+('State_Production_Pulp &amp; Paper'!J18*0.75)</f>
        <v>2391528.3779900852</v>
      </c>
      <c r="J31" s="577">
        <f>('State_Production_Pulp &amp; Paper'!J18*0.25)+('State_Production_Pulp &amp; Paper'!K18*0.75)</f>
        <v>2391998.0294999997</v>
      </c>
      <c r="K31" s="577">
        <f>('State_Production_Pulp &amp; Paper'!K18*0.25)+('State_Production_Pulp &amp; Paper'!L18*0.75)</f>
        <v>2690399.7467499999</v>
      </c>
      <c r="L31" s="577">
        <f>('State_Production_Pulp &amp; Paper'!L18*0.25)+('State_Production_Pulp &amp; Paper'!M18*0.75)</f>
        <v>2914120.15</v>
      </c>
      <c r="M31" s="577">
        <f>('State_Production_Pulp &amp; Paper'!M18*0.25)+('State_Production_Pulp &amp; Paper'!N18*0.75)</f>
        <v>3057183.4237500001</v>
      </c>
      <c r="N31" s="577">
        <f>('State_Production_Pulp &amp; Paper'!N18*0.25)+('State_Production_Pulp &amp; Paper'!O18*0.75)</f>
        <v>3083715.8574999999</v>
      </c>
      <c r="O31" s="577">
        <f>('State_Production_Pulp &amp; Paper'!O18*0.25)+('State_Production_Pulp &amp; Paper'!P18*0.75)</f>
        <v>3063660.8657125384</v>
      </c>
      <c r="P31" s="577">
        <f>('State_Production_Pulp &amp; Paper'!P18*0.25)+('State_Production_Pulp &amp; Paper'!Q18*0.75)</f>
        <v>3273075.9926461624</v>
      </c>
      <c r="Q31" s="581">
        <f>('State_Production_Pulp &amp; Paper'!Q18*0.25)+('State_Production_Pulp &amp; Paper'!R18*0.75)</f>
        <v>3392344.998160094</v>
      </c>
    </row>
    <row r="32" spans="2:17" s="18" customFormat="1" x14ac:dyDescent="0.3">
      <c r="B32" s="504" t="s">
        <v>144</v>
      </c>
      <c r="C32" s="20"/>
      <c r="D32" s="577">
        <f>('State_Production_Pulp &amp; Paper'!D19*0.25)+('State_Production_Pulp &amp; Paper'!E19*0.75)</f>
        <v>116775.59613515653</v>
      </c>
      <c r="E32" s="577">
        <f>('State_Production_Pulp &amp; Paper'!E19*0.25)+('State_Production_Pulp &amp; Paper'!F19*0.75)</f>
        <v>127682.95008744669</v>
      </c>
      <c r="F32" s="577">
        <f>('State_Production_Pulp &amp; Paper'!F19*0.25)+('State_Production_Pulp &amp; Paper'!G19*0.75)</f>
        <v>135832.92562494331</v>
      </c>
      <c r="G32" s="577">
        <f>('State_Production_Pulp &amp; Paper'!G19*0.25)+('State_Production_Pulp &amp; Paper'!H19*0.75)</f>
        <v>144503.11236696094</v>
      </c>
      <c r="H32" s="577">
        <f>('State_Production_Pulp &amp; Paper'!H19*0.25)+('State_Production_Pulp &amp; Paper'!I19*0.75)</f>
        <v>153726.71528400102</v>
      </c>
      <c r="I32" s="577">
        <f>('State_Production_Pulp &amp; Paper'!I19*0.25)+('State_Production_Pulp &amp; Paper'!J19*0.75)</f>
        <v>174034.93281319822</v>
      </c>
      <c r="J32" s="577">
        <f>('State_Production_Pulp &amp; Paper'!J19*0.25)+('State_Production_Pulp &amp; Paper'!K19*0.75)</f>
        <v>183596.25</v>
      </c>
      <c r="K32" s="577">
        <f>('State_Production_Pulp &amp; Paper'!K19*0.25)+('State_Production_Pulp &amp; Paper'!L19*0.75)</f>
        <v>187412</v>
      </c>
      <c r="L32" s="577">
        <f>('State_Production_Pulp &amp; Paper'!L19*0.25)+('State_Production_Pulp &amp; Paper'!M19*0.75)</f>
        <v>182271.25</v>
      </c>
      <c r="M32" s="577">
        <f>('State_Production_Pulp &amp; Paper'!M19*0.25)+('State_Production_Pulp &amp; Paper'!N19*0.75)</f>
        <v>179654</v>
      </c>
      <c r="N32" s="577">
        <f>('State_Production_Pulp &amp; Paper'!N19*0.25)+('State_Production_Pulp &amp; Paper'!O19*0.75)</f>
        <v>174488</v>
      </c>
      <c r="O32" s="577">
        <f>('State_Production_Pulp &amp; Paper'!O19*0.25)+('State_Production_Pulp &amp; Paper'!P19*0.75)</f>
        <v>188483.62911492001</v>
      </c>
      <c r="P32" s="577">
        <f>('State_Production_Pulp &amp; Paper'!P19*0.25)+('State_Production_Pulp &amp; Paper'!Q19*0.75)</f>
        <v>207332.78357851855</v>
      </c>
      <c r="Q32" s="581">
        <f>('State_Production_Pulp &amp; Paper'!Q19*0.25)+('State_Production_Pulp &amp; Paper'!R19*0.75)</f>
        <v>214887.8708919216</v>
      </c>
    </row>
    <row r="33" spans="2:17" s="18" customFormat="1" x14ac:dyDescent="0.3">
      <c r="B33" s="504" t="s">
        <v>145</v>
      </c>
      <c r="C33" s="20"/>
      <c r="D33" s="577">
        <f>('State_Production_Pulp &amp; Paper'!D20*0.25)+('State_Production_Pulp &amp; Paper'!E20*0.75)</f>
        <v>101007.95081093466</v>
      </c>
      <c r="E33" s="577">
        <f>('State_Production_Pulp &amp; Paper'!E20*0.25)+('State_Production_Pulp &amp; Paper'!F20*0.75)</f>
        <v>109090.41715353983</v>
      </c>
      <c r="F33" s="577">
        <f>('State_Production_Pulp &amp; Paper'!F20*0.25)+('State_Production_Pulp &amp; Paper'!G20*0.75)</f>
        <v>116053.63526972322</v>
      </c>
      <c r="G33" s="577">
        <f>('State_Production_Pulp &amp; Paper'!G20*0.25)+('State_Production_Pulp &amp; Paper'!H20*0.75)</f>
        <v>123461.31411672683</v>
      </c>
      <c r="H33" s="577">
        <f>('State_Production_Pulp &amp; Paper'!H20*0.25)+('State_Production_Pulp &amp; Paper'!I20*0.75)</f>
        <v>131341.82352843281</v>
      </c>
      <c r="I33" s="577">
        <f>('State_Production_Pulp &amp; Paper'!I20*0.25)+('State_Production_Pulp &amp; Paper'!J20*0.75)</f>
        <v>143945.953205186</v>
      </c>
      <c r="J33" s="577">
        <f>('State_Production_Pulp &amp; Paper'!J20*0.25)+('State_Production_Pulp &amp; Paper'!K20*0.75)</f>
        <v>154935.08749999999</v>
      </c>
      <c r="K33" s="577">
        <f>('State_Production_Pulp &amp; Paper'!K20*0.25)+('State_Production_Pulp &amp; Paper'!L20*0.75)</f>
        <v>159653.12800000003</v>
      </c>
      <c r="L33" s="577">
        <f>('State_Production_Pulp &amp; Paper'!L20*0.25)+('State_Production_Pulp &amp; Paper'!M20*0.75)</f>
        <v>162197.1335</v>
      </c>
      <c r="M33" s="577">
        <f>('State_Production_Pulp &amp; Paper'!M20*0.25)+('State_Production_Pulp &amp; Paper'!N20*0.75)</f>
        <v>168161.75</v>
      </c>
      <c r="N33" s="577">
        <f>('State_Production_Pulp &amp; Paper'!N20*0.25)+('State_Production_Pulp &amp; Paper'!O20*0.75)</f>
        <v>164823.75</v>
      </c>
      <c r="O33" s="577">
        <f>('State_Production_Pulp &amp; Paper'!O20*0.25)+('State_Production_Pulp &amp; Paper'!P20*0.75)</f>
        <v>171304.64848022617</v>
      </c>
      <c r="P33" s="577">
        <f>('State_Production_Pulp &amp; Paper'!P20*0.25)+('State_Production_Pulp &amp; Paper'!Q20*0.75)</f>
        <v>186283.07560879717</v>
      </c>
      <c r="Q33" s="581">
        <f>('State_Production_Pulp &amp; Paper'!Q20*0.25)+('State_Production_Pulp &amp; Paper'!R20*0.75)</f>
        <v>193071.12367790891</v>
      </c>
    </row>
    <row r="34" spans="2:17" s="18" customFormat="1" x14ac:dyDescent="0.3">
      <c r="B34" s="504" t="s">
        <v>146</v>
      </c>
      <c r="C34" s="20"/>
      <c r="D34" s="577">
        <f>('State_Production_Pulp &amp; Paper'!D21*0.25)+('State_Production_Pulp &amp; Paper'!E21*0.75)</f>
        <v>21582.612699280566</v>
      </c>
      <c r="E34" s="577">
        <f>('State_Production_Pulp &amp; Paper'!E21*0.25)+('State_Production_Pulp &amp; Paper'!F21*0.75)</f>
        <v>23401.157427510119</v>
      </c>
      <c r="F34" s="577">
        <f>('State_Production_Pulp &amp; Paper'!F21*0.25)+('State_Production_Pulp &amp; Paper'!G21*0.75)</f>
        <v>24894.848327138425</v>
      </c>
      <c r="G34" s="577">
        <f>('State_Production_Pulp &amp; Paper'!G21*0.25)+('State_Production_Pulp &amp; Paper'!H21*0.75)</f>
        <v>26483.881199083429</v>
      </c>
      <c r="H34" s="577">
        <f>('State_Production_Pulp &amp; Paper'!H21*0.25)+('State_Production_Pulp &amp; Paper'!I21*0.75)</f>
        <v>28174.341701152578</v>
      </c>
      <c r="I34" s="577">
        <f>('State_Production_Pulp &amp; Paper'!I21*0.25)+('State_Production_Pulp &amp; Paper'!J21*0.75)</f>
        <v>30910.848147500656</v>
      </c>
      <c r="J34" s="577">
        <f>('State_Production_Pulp &amp; Paper'!J21*0.25)+('State_Production_Pulp &amp; Paper'!K21*0.75)</f>
        <v>33660</v>
      </c>
      <c r="K34" s="577">
        <f>('State_Production_Pulp &amp; Paper'!K21*0.25)+('State_Production_Pulp &amp; Paper'!L21*0.75)</f>
        <v>34320</v>
      </c>
      <c r="L34" s="577">
        <f>('State_Production_Pulp &amp; Paper'!L21*0.25)+('State_Production_Pulp &amp; Paper'!M21*0.75)</f>
        <v>34320</v>
      </c>
      <c r="M34" s="577">
        <f>('State_Production_Pulp &amp; Paper'!M21*0.25)+('State_Production_Pulp &amp; Paper'!N21*0.75)</f>
        <v>35310</v>
      </c>
      <c r="N34" s="577">
        <f>('State_Production_Pulp &amp; Paper'!N21*0.25)+('State_Production_Pulp &amp; Paper'!O21*0.75)</f>
        <v>34155</v>
      </c>
      <c r="O34" s="577">
        <f>('State_Production_Pulp &amp; Paper'!O21*0.25)+('State_Production_Pulp &amp; Paper'!P21*0.75)</f>
        <v>36047.984264259911</v>
      </c>
      <c r="P34" s="577">
        <f>('State_Production_Pulp &amp; Paper'!P21*0.25)+('State_Production_Pulp &amp; Paper'!Q21*0.75)</f>
        <v>39437.056989695062</v>
      </c>
      <c r="Q34" s="581">
        <f>('State_Production_Pulp &amp; Paper'!Q21*0.25)+('State_Production_Pulp &amp; Paper'!R21*0.75)</f>
        <v>40874.120650338788</v>
      </c>
    </row>
    <row r="35" spans="2:17" s="18" customFormat="1" x14ac:dyDescent="0.3">
      <c r="B35" s="504" t="s">
        <v>147</v>
      </c>
      <c r="C35" s="20"/>
      <c r="D35" s="577">
        <f>('State_Production_Pulp &amp; Paper'!D22*0.25)+('State_Production_Pulp &amp; Paper'!E22*0.75)</f>
        <v>0</v>
      </c>
      <c r="E35" s="577">
        <f>('State_Production_Pulp &amp; Paper'!E22*0.25)+('State_Production_Pulp &amp; Paper'!F22*0.75)</f>
        <v>0</v>
      </c>
      <c r="F35" s="577">
        <f>('State_Production_Pulp &amp; Paper'!F22*0.25)+('State_Production_Pulp &amp; Paper'!G22*0.75)</f>
        <v>0</v>
      </c>
      <c r="G35" s="577">
        <f>('State_Production_Pulp &amp; Paper'!G22*0.25)+('State_Production_Pulp &amp; Paper'!H22*0.75)</f>
        <v>0</v>
      </c>
      <c r="H35" s="577">
        <f>('State_Production_Pulp &amp; Paper'!H22*0.25)+('State_Production_Pulp &amp; Paper'!I22*0.75)</f>
        <v>0</v>
      </c>
      <c r="I35" s="577">
        <f>('State_Production_Pulp &amp; Paper'!I22*0.25)+('State_Production_Pulp &amp; Paper'!J22*0.75)</f>
        <v>0</v>
      </c>
      <c r="J35" s="577">
        <f>('State_Production_Pulp &amp; Paper'!J22*0.25)+('State_Production_Pulp &amp; Paper'!K22*0.75)</f>
        <v>0</v>
      </c>
      <c r="K35" s="577">
        <f>('State_Production_Pulp &amp; Paper'!K22*0.25)+('State_Production_Pulp &amp; Paper'!L22*0.75)</f>
        <v>0</v>
      </c>
      <c r="L35" s="577">
        <f>('State_Production_Pulp &amp; Paper'!L22*0.25)+('State_Production_Pulp &amp; Paper'!M22*0.75)</f>
        <v>0</v>
      </c>
      <c r="M35" s="577">
        <f>('State_Production_Pulp &amp; Paper'!M22*0.25)+('State_Production_Pulp &amp; Paper'!N22*0.75)</f>
        <v>0</v>
      </c>
      <c r="N35" s="577">
        <f>('State_Production_Pulp &amp; Paper'!N22*0.25)+('State_Production_Pulp &amp; Paper'!O22*0.75)</f>
        <v>0</v>
      </c>
      <c r="O35" s="577">
        <f>('State_Production_Pulp &amp; Paper'!O22*0.25)+('State_Production_Pulp &amp; Paper'!P22*0.75)</f>
        <v>0</v>
      </c>
      <c r="P35" s="577">
        <f>('State_Production_Pulp &amp; Paper'!P22*0.25)+('State_Production_Pulp &amp; Paper'!Q22*0.75)</f>
        <v>0</v>
      </c>
      <c r="Q35" s="581">
        <f>('State_Production_Pulp &amp; Paper'!Q22*0.25)+('State_Production_Pulp &amp; Paper'!R22*0.75)</f>
        <v>0</v>
      </c>
    </row>
    <row r="36" spans="2:17" s="18" customFormat="1" x14ac:dyDescent="0.3">
      <c r="B36" s="504" t="s">
        <v>148</v>
      </c>
      <c r="C36" s="20"/>
      <c r="D36" s="577">
        <f>('State_Production_Pulp &amp; Paper'!D23*0.25)+('State_Production_Pulp &amp; Paper'!E23*0.75)</f>
        <v>442381.39349417819</v>
      </c>
      <c r="E36" s="577">
        <f>('State_Production_Pulp &amp; Paper'!E23*0.25)+('State_Production_Pulp &amp; Paper'!F23*0.75)</f>
        <v>475527.64505330473</v>
      </c>
      <c r="F36" s="577">
        <f>('State_Production_Pulp &amp; Paper'!F23*0.25)+('State_Production_Pulp &amp; Paper'!G23*0.75)</f>
        <v>505880.47346096241</v>
      </c>
      <c r="G36" s="577">
        <f>('State_Production_Pulp &amp; Paper'!G23*0.25)+('State_Production_Pulp &amp; Paper'!H23*0.75)</f>
        <v>538170.71644783241</v>
      </c>
      <c r="H36" s="577">
        <f>('State_Production_Pulp &amp; Paper'!H23*0.25)+('State_Production_Pulp &amp; Paper'!I23*0.75)</f>
        <v>572522.03877428977</v>
      </c>
      <c r="I36" s="577">
        <f>('State_Production_Pulp &amp; Paper'!I23*0.25)+('State_Production_Pulp &amp; Paper'!J23*0.75)</f>
        <v>601722.66212545428</v>
      </c>
      <c r="J36" s="577">
        <f>('State_Production_Pulp &amp; Paper'!J23*0.25)+('State_Production_Pulp &amp; Paper'!K23*0.75)</f>
        <v>667142.25</v>
      </c>
      <c r="K36" s="577">
        <f>('State_Production_Pulp &amp; Paper'!K23*0.25)+('State_Production_Pulp &amp; Paper'!L23*0.75)</f>
        <v>715058.25</v>
      </c>
      <c r="L36" s="577">
        <f>('State_Production_Pulp &amp; Paper'!L23*0.25)+('State_Production_Pulp &amp; Paper'!M23*0.75)</f>
        <v>724462.25</v>
      </c>
      <c r="M36" s="577">
        <f>('State_Production_Pulp &amp; Paper'!M23*0.25)+('State_Production_Pulp &amp; Paper'!N23*0.75)</f>
        <v>717198.75</v>
      </c>
      <c r="N36" s="577">
        <f>('State_Production_Pulp &amp; Paper'!N23*0.25)+('State_Production_Pulp &amp; Paper'!O23*0.75)</f>
        <v>736562.5</v>
      </c>
      <c r="O36" s="577">
        <f>('State_Production_Pulp &amp; Paper'!O23*0.25)+('State_Production_Pulp &amp; Paper'!P23*0.75)</f>
        <v>762523.66804796294</v>
      </c>
      <c r="P36" s="577">
        <f>('State_Production_Pulp &amp; Paper'!P23*0.25)+('State_Production_Pulp &amp; Paper'!Q23*0.75)</f>
        <v>822862.68773223949</v>
      </c>
      <c r="Q36" s="581">
        <f>('State_Production_Pulp &amp; Paper'!Q23*0.25)+('State_Production_Pulp &amp; Paper'!R23*0.75)</f>
        <v>852847.33051500632</v>
      </c>
    </row>
    <row r="37" spans="2:17" s="18" customFormat="1" x14ac:dyDescent="0.3">
      <c r="B37" s="504" t="s">
        <v>149</v>
      </c>
      <c r="C37" s="20"/>
      <c r="D37" s="577">
        <f>('State_Production_Pulp &amp; Paper'!D24*0.25)+('State_Production_Pulp &amp; Paper'!E24*0.75)</f>
        <v>153636.58086131734</v>
      </c>
      <c r="E37" s="577">
        <f>('State_Production_Pulp &amp; Paper'!E24*0.25)+('State_Production_Pulp &amp; Paper'!F24*0.75)</f>
        <v>166592.21003581106</v>
      </c>
      <c r="F37" s="577">
        <f>('State_Production_Pulp &amp; Paper'!F24*0.25)+('State_Production_Pulp &amp; Paper'!G24*0.75)</f>
        <v>177225.75535724577</v>
      </c>
      <c r="G37" s="577">
        <f>('State_Production_Pulp &amp; Paper'!G24*0.25)+('State_Production_Pulp &amp; Paper'!H24*0.75)</f>
        <v>188538.03761409124</v>
      </c>
      <c r="H37" s="577">
        <f>('State_Production_Pulp &amp; Paper'!H24*0.25)+('State_Production_Pulp &amp; Paper'!I24*0.75)</f>
        <v>200572.38044052263</v>
      </c>
      <c r="I37" s="577">
        <f>('State_Production_Pulp &amp; Paper'!I24*0.25)+('State_Production_Pulp &amp; Paper'!J24*0.75)</f>
        <v>228520.94554327984</v>
      </c>
      <c r="J37" s="577">
        <f>('State_Production_Pulp &amp; Paper'!J24*0.25)+('State_Production_Pulp &amp; Paper'!K24*0.75)</f>
        <v>233872.25</v>
      </c>
      <c r="K37" s="577">
        <f>('State_Production_Pulp &amp; Paper'!K24*0.25)+('State_Production_Pulp &amp; Paper'!L24*0.75)</f>
        <v>241113.75</v>
      </c>
      <c r="L37" s="577">
        <f>('State_Production_Pulp &amp; Paper'!L24*0.25)+('State_Production_Pulp &amp; Paper'!M24*0.75)</f>
        <v>244155.75</v>
      </c>
      <c r="M37" s="577">
        <f>('State_Production_Pulp &amp; Paper'!M24*0.25)+('State_Production_Pulp &amp; Paper'!N24*0.75)</f>
        <v>245588.75</v>
      </c>
      <c r="N37" s="577">
        <f>('State_Production_Pulp &amp; Paper'!N24*0.25)+('State_Production_Pulp &amp; Paper'!O24*0.75)</f>
        <v>228642</v>
      </c>
      <c r="O37" s="577">
        <f>('State_Production_Pulp &amp; Paper'!O24*0.25)+('State_Production_Pulp &amp; Paper'!P24*0.75)</f>
        <v>246584.97392530667</v>
      </c>
      <c r="P37" s="577">
        <f>('State_Production_Pulp &amp; Paper'!P24*0.25)+('State_Production_Pulp &amp; Paper'!Q24*0.75)</f>
        <v>272409.88002926606</v>
      </c>
      <c r="Q37" s="581">
        <f>('State_Production_Pulp &amp; Paper'!Q24*0.25)+('State_Production_Pulp &amp; Paper'!R24*0.75)</f>
        <v>282336.3392854085</v>
      </c>
    </row>
    <row r="38" spans="2:17" s="18" customFormat="1" x14ac:dyDescent="0.3">
      <c r="B38" s="504" t="s">
        <v>150</v>
      </c>
      <c r="C38" s="20"/>
      <c r="D38" s="577">
        <f>('State_Production_Pulp &amp; Paper'!D25*0.25)+('State_Production_Pulp &amp; Paper'!E25*0.75)</f>
        <v>0</v>
      </c>
      <c r="E38" s="577">
        <f>('State_Production_Pulp &amp; Paper'!E25*0.25)+('State_Production_Pulp &amp; Paper'!F25*0.75)</f>
        <v>0</v>
      </c>
      <c r="F38" s="577">
        <f>('State_Production_Pulp &amp; Paper'!F25*0.25)+('State_Production_Pulp &amp; Paper'!G25*0.75)</f>
        <v>0</v>
      </c>
      <c r="G38" s="577">
        <f>('State_Production_Pulp &amp; Paper'!G25*0.25)+('State_Production_Pulp &amp; Paper'!H25*0.75)</f>
        <v>0</v>
      </c>
      <c r="H38" s="577">
        <f>('State_Production_Pulp &amp; Paper'!H25*0.25)+('State_Production_Pulp &amp; Paper'!I25*0.75)</f>
        <v>0</v>
      </c>
      <c r="I38" s="577">
        <f>('State_Production_Pulp &amp; Paper'!I25*0.25)+('State_Production_Pulp &amp; Paper'!J25*0.75)</f>
        <v>0</v>
      </c>
      <c r="J38" s="577">
        <f>('State_Production_Pulp &amp; Paper'!J25*0.25)+('State_Production_Pulp &amp; Paper'!K25*0.75)</f>
        <v>0</v>
      </c>
      <c r="K38" s="577">
        <f>('State_Production_Pulp &amp; Paper'!K25*0.25)+('State_Production_Pulp &amp; Paper'!L25*0.75)</f>
        <v>0</v>
      </c>
      <c r="L38" s="577">
        <f>('State_Production_Pulp &amp; Paper'!L25*0.25)+('State_Production_Pulp &amp; Paper'!M25*0.75)</f>
        <v>0</v>
      </c>
      <c r="M38" s="577">
        <f>('State_Production_Pulp &amp; Paper'!M25*0.25)+('State_Production_Pulp &amp; Paper'!N25*0.75)</f>
        <v>0</v>
      </c>
      <c r="N38" s="577">
        <f>('State_Production_Pulp &amp; Paper'!N25*0.25)+('State_Production_Pulp &amp; Paper'!O25*0.75)</f>
        <v>0</v>
      </c>
      <c r="O38" s="577">
        <f>('State_Production_Pulp &amp; Paper'!O25*0.25)+('State_Production_Pulp &amp; Paper'!P25*0.75)</f>
        <v>0</v>
      </c>
      <c r="P38" s="577">
        <f>('State_Production_Pulp &amp; Paper'!P25*0.25)+('State_Production_Pulp &amp; Paper'!Q25*0.75)</f>
        <v>0</v>
      </c>
      <c r="Q38" s="581">
        <f>('State_Production_Pulp &amp; Paper'!Q25*0.25)+('State_Production_Pulp &amp; Paper'!R25*0.75)</f>
        <v>0</v>
      </c>
    </row>
    <row r="39" spans="2:17" s="18" customFormat="1" x14ac:dyDescent="0.3">
      <c r="B39" s="504" t="s">
        <v>151</v>
      </c>
      <c r="C39" s="20"/>
      <c r="D39" s="577">
        <f>('State_Production_Pulp &amp; Paper'!D26*0.25)+('State_Production_Pulp &amp; Paper'!E26*0.75)</f>
        <v>132048.62005812131</v>
      </c>
      <c r="E39" s="577">
        <f>('State_Production_Pulp &amp; Paper'!E26*0.25)+('State_Production_Pulp &amp; Paper'!F26*0.75)</f>
        <v>141939.18361170156</v>
      </c>
      <c r="F39" s="577">
        <f>('State_Production_Pulp &amp; Paper'!F26*0.25)+('State_Production_Pulp &amp; Paper'!G26*0.75)</f>
        <v>150999.13150181019</v>
      </c>
      <c r="G39" s="577">
        <f>('State_Production_Pulp &amp; Paper'!G26*0.25)+('State_Production_Pulp &amp; Paper'!H26*0.75)</f>
        <v>160637.37393809593</v>
      </c>
      <c r="H39" s="577">
        <f>('State_Production_Pulp &amp; Paper'!H26*0.25)+('State_Production_Pulp &amp; Paper'!I26*0.75)</f>
        <v>170890.8233383999</v>
      </c>
      <c r="I39" s="577">
        <f>('State_Production_Pulp &amp; Paper'!I26*0.25)+('State_Production_Pulp &amp; Paper'!J26*0.75)</f>
        <v>184467.05541583753</v>
      </c>
      <c r="J39" s="577">
        <f>('State_Production_Pulp &amp; Paper'!J26*0.25)+('State_Production_Pulp &amp; Paper'!K26*0.75)</f>
        <v>197035</v>
      </c>
      <c r="K39" s="577">
        <f>('State_Production_Pulp &amp; Paper'!K26*0.25)+('State_Production_Pulp &amp; Paper'!L26*0.75)</f>
        <v>210625</v>
      </c>
      <c r="L39" s="577">
        <f>('State_Production_Pulp &amp; Paper'!L26*0.25)+('State_Production_Pulp &amp; Paper'!M26*0.75)</f>
        <v>215736.25</v>
      </c>
      <c r="M39" s="577">
        <f>('State_Production_Pulp &amp; Paper'!M26*0.25)+('State_Production_Pulp &amp; Paper'!N26*0.75)</f>
        <v>407211.5</v>
      </c>
      <c r="N39" s="577">
        <f>('State_Production_Pulp &amp; Paper'!N26*0.25)+('State_Production_Pulp &amp; Paper'!O26*0.75)</f>
        <v>493938.75</v>
      </c>
      <c r="O39" s="577">
        <f>('State_Production_Pulp &amp; Paper'!O26*0.25)+('State_Production_Pulp &amp; Paper'!P26*0.75)</f>
        <v>382539.67868814751</v>
      </c>
      <c r="P39" s="577">
        <f>('State_Production_Pulp &amp; Paper'!P26*0.25)+('State_Production_Pulp &amp; Paper'!Q26*0.75)</f>
        <v>366971.81992971658</v>
      </c>
      <c r="Q39" s="581">
        <f>('State_Production_Pulp &amp; Paper'!Q26*0.25)+('State_Production_Pulp &amp; Paper'!R26*0.75)</f>
        <v>380344.06185535231</v>
      </c>
    </row>
    <row r="40" spans="2:17" s="18" customFormat="1" x14ac:dyDescent="0.3">
      <c r="B40" s="504" t="s">
        <v>152</v>
      </c>
      <c r="C40" s="20"/>
      <c r="D40" s="577">
        <f>('State_Production_Pulp &amp; Paper'!D27*0.25)+('State_Production_Pulp &amp; Paper'!E27*0.75)</f>
        <v>877438.08146677341</v>
      </c>
      <c r="E40" s="577">
        <f>('State_Production_Pulp &amp; Paper'!E27*0.25)+('State_Production_Pulp &amp; Paper'!F27*0.75)</f>
        <v>946002.33619800501</v>
      </c>
      <c r="F40" s="577">
        <f>('State_Production_Pulp &amp; Paper'!F27*0.25)+('State_Production_Pulp &amp; Paper'!G27*0.75)</f>
        <v>1006385.4640404307</v>
      </c>
      <c r="G40" s="577">
        <f>('State_Production_Pulp &amp; Paper'!G27*0.25)+('State_Production_Pulp &amp; Paper'!H27*0.75)</f>
        <v>1070622.8340855646</v>
      </c>
      <c r="H40" s="577">
        <f>('State_Production_Pulp &amp; Paper'!H27*0.25)+('State_Production_Pulp &amp; Paper'!I27*0.75)</f>
        <v>1138960.4617931538</v>
      </c>
      <c r="I40" s="577">
        <f>('State_Production_Pulp &amp; Paper'!I27*0.25)+('State_Production_Pulp &amp; Paper'!J27*0.75)</f>
        <v>1243541.722088364</v>
      </c>
      <c r="J40" s="577">
        <f>('State_Production_Pulp &amp; Paper'!J27*0.25)+('State_Production_Pulp &amp; Paper'!K27*0.75)</f>
        <v>1328173.57375</v>
      </c>
      <c r="K40" s="577">
        <f>('State_Production_Pulp &amp; Paper'!K27*0.25)+('State_Production_Pulp &amp; Paper'!L27*0.75)</f>
        <v>1392865.33375</v>
      </c>
      <c r="L40" s="577">
        <f>('State_Production_Pulp &amp; Paper'!L27*0.25)+('State_Production_Pulp &amp; Paper'!M27*0.75)</f>
        <v>1418981.9257499999</v>
      </c>
      <c r="M40" s="577">
        <f>('State_Production_Pulp &amp; Paper'!M27*0.25)+('State_Production_Pulp &amp; Paper'!N27*0.75)</f>
        <v>1547081.75</v>
      </c>
      <c r="N40" s="577">
        <f>('State_Production_Pulp &amp; Paper'!N27*0.25)+('State_Production_Pulp &amp; Paper'!O27*0.75)</f>
        <v>1604712</v>
      </c>
      <c r="O40" s="577">
        <f>('State_Production_Pulp &amp; Paper'!O27*0.25)+('State_Production_Pulp &amp; Paper'!P27*0.75)</f>
        <v>1585767.1260384945</v>
      </c>
      <c r="P40" s="577">
        <f>('State_Production_Pulp &amp; Paper'!P27*0.25)+('State_Production_Pulp &amp; Paper'!Q27*0.75)</f>
        <v>1688696.5497693887</v>
      </c>
      <c r="Q40" s="581">
        <f>('State_Production_Pulp &amp; Paper'!Q27*0.25)+('State_Production_Pulp &amp; Paper'!R27*0.75)</f>
        <v>1750231.6801966447</v>
      </c>
    </row>
    <row r="41" spans="2:17" s="18" customFormat="1" x14ac:dyDescent="0.3">
      <c r="B41" s="504" t="s">
        <v>153</v>
      </c>
      <c r="C41" s="20"/>
      <c r="D41" s="577">
        <f>('State_Production_Pulp &amp; Paper'!D28*0.25)+('State_Production_Pulp &amp; Paper'!E28*0.75)</f>
        <v>0</v>
      </c>
      <c r="E41" s="577">
        <f>('State_Production_Pulp &amp; Paper'!E28*0.25)+('State_Production_Pulp &amp; Paper'!F28*0.75)</f>
        <v>0</v>
      </c>
      <c r="F41" s="577">
        <f>('State_Production_Pulp &amp; Paper'!F28*0.25)+('State_Production_Pulp &amp; Paper'!G28*0.75)</f>
        <v>0</v>
      </c>
      <c r="G41" s="577">
        <f>('State_Production_Pulp &amp; Paper'!G28*0.25)+('State_Production_Pulp &amp; Paper'!H28*0.75)</f>
        <v>0</v>
      </c>
      <c r="H41" s="577">
        <f>('State_Production_Pulp &amp; Paper'!H28*0.25)+('State_Production_Pulp &amp; Paper'!I28*0.75)</f>
        <v>0</v>
      </c>
      <c r="I41" s="577">
        <f>('State_Production_Pulp &amp; Paper'!I28*0.25)+('State_Production_Pulp &amp; Paper'!J28*0.75)</f>
        <v>0</v>
      </c>
      <c r="J41" s="577">
        <f>('State_Production_Pulp &amp; Paper'!J28*0.25)+('State_Production_Pulp &amp; Paper'!K28*0.75)</f>
        <v>0</v>
      </c>
      <c r="K41" s="577">
        <f>('State_Production_Pulp &amp; Paper'!K28*0.25)+('State_Production_Pulp &amp; Paper'!L28*0.75)</f>
        <v>0</v>
      </c>
      <c r="L41" s="577">
        <f>('State_Production_Pulp &amp; Paper'!L28*0.25)+('State_Production_Pulp &amp; Paper'!M28*0.75)</f>
        <v>0</v>
      </c>
      <c r="M41" s="577">
        <f>('State_Production_Pulp &amp; Paper'!M28*0.25)+('State_Production_Pulp &amp; Paper'!N28*0.75)</f>
        <v>0</v>
      </c>
      <c r="N41" s="577">
        <f>('State_Production_Pulp &amp; Paper'!N28*0.25)+('State_Production_Pulp &amp; Paper'!O28*0.75)</f>
        <v>0</v>
      </c>
      <c r="O41" s="577">
        <f>('State_Production_Pulp &amp; Paper'!O28*0.25)+('State_Production_Pulp &amp; Paper'!P28*0.75)</f>
        <v>0</v>
      </c>
      <c r="P41" s="577">
        <f>('State_Production_Pulp &amp; Paper'!P28*0.25)+('State_Production_Pulp &amp; Paper'!Q28*0.75)</f>
        <v>0</v>
      </c>
      <c r="Q41" s="581">
        <f>('State_Production_Pulp &amp; Paper'!Q28*0.25)+('State_Production_Pulp &amp; Paper'!R28*0.75)</f>
        <v>0</v>
      </c>
    </row>
    <row r="42" spans="2:17" s="18" customFormat="1" x14ac:dyDescent="0.3">
      <c r="B42" s="504" t="s">
        <v>154</v>
      </c>
      <c r="C42" s="20"/>
      <c r="D42" s="577">
        <f>('State_Production_Pulp &amp; Paper'!D29*0.25)+('State_Production_Pulp &amp; Paper'!E29*0.75)</f>
        <v>0</v>
      </c>
      <c r="E42" s="577">
        <f>('State_Production_Pulp &amp; Paper'!E29*0.25)+('State_Production_Pulp &amp; Paper'!F29*0.75)</f>
        <v>0</v>
      </c>
      <c r="F42" s="577">
        <f>('State_Production_Pulp &amp; Paper'!F29*0.25)+('State_Production_Pulp &amp; Paper'!G29*0.75)</f>
        <v>0</v>
      </c>
      <c r="G42" s="577">
        <f>('State_Production_Pulp &amp; Paper'!G29*0.25)+('State_Production_Pulp &amp; Paper'!H29*0.75)</f>
        <v>0</v>
      </c>
      <c r="H42" s="577">
        <f>('State_Production_Pulp &amp; Paper'!H29*0.25)+('State_Production_Pulp &amp; Paper'!I29*0.75)</f>
        <v>0</v>
      </c>
      <c r="I42" s="577">
        <f>('State_Production_Pulp &amp; Paper'!I29*0.25)+('State_Production_Pulp &amp; Paper'!J29*0.75)</f>
        <v>0</v>
      </c>
      <c r="J42" s="577">
        <f>('State_Production_Pulp &amp; Paper'!J29*0.25)+('State_Production_Pulp &amp; Paper'!K29*0.75)</f>
        <v>0</v>
      </c>
      <c r="K42" s="577">
        <f>('State_Production_Pulp &amp; Paper'!K29*0.25)+('State_Production_Pulp &amp; Paper'!L29*0.75)</f>
        <v>0</v>
      </c>
      <c r="L42" s="577">
        <f>('State_Production_Pulp &amp; Paper'!L29*0.25)+('State_Production_Pulp &amp; Paper'!M29*0.75)</f>
        <v>0</v>
      </c>
      <c r="M42" s="577">
        <f>('State_Production_Pulp &amp; Paper'!M29*0.25)+('State_Production_Pulp &amp; Paper'!N29*0.75)</f>
        <v>0</v>
      </c>
      <c r="N42" s="577">
        <f>('State_Production_Pulp &amp; Paper'!N29*0.25)+('State_Production_Pulp &amp; Paper'!O29*0.75)</f>
        <v>0</v>
      </c>
      <c r="O42" s="577">
        <f>('State_Production_Pulp &amp; Paper'!O29*0.25)+('State_Production_Pulp &amp; Paper'!P29*0.75)</f>
        <v>0</v>
      </c>
      <c r="P42" s="577">
        <f>('State_Production_Pulp &amp; Paper'!P29*0.25)+('State_Production_Pulp &amp; Paper'!Q29*0.75)</f>
        <v>0</v>
      </c>
      <c r="Q42" s="581">
        <f>('State_Production_Pulp &amp; Paper'!Q29*0.25)+('State_Production_Pulp &amp; Paper'!R29*0.75)</f>
        <v>0</v>
      </c>
    </row>
    <row r="43" spans="2:17" s="18" customFormat="1" x14ac:dyDescent="0.3">
      <c r="B43" s="504" t="s">
        <v>155</v>
      </c>
      <c r="C43" s="20"/>
      <c r="D43" s="577">
        <f>('State_Production_Pulp &amp; Paper'!D30*0.25)+('State_Production_Pulp &amp; Paper'!E30*0.75)</f>
        <v>0</v>
      </c>
      <c r="E43" s="577">
        <f>('State_Production_Pulp &amp; Paper'!E30*0.25)+('State_Production_Pulp &amp; Paper'!F30*0.75)</f>
        <v>0</v>
      </c>
      <c r="F43" s="577">
        <f>('State_Production_Pulp &amp; Paper'!F30*0.25)+('State_Production_Pulp &amp; Paper'!G30*0.75)</f>
        <v>0</v>
      </c>
      <c r="G43" s="577">
        <f>('State_Production_Pulp &amp; Paper'!G30*0.25)+('State_Production_Pulp &amp; Paper'!H30*0.75)</f>
        <v>0</v>
      </c>
      <c r="H43" s="577">
        <f>('State_Production_Pulp &amp; Paper'!H30*0.25)+('State_Production_Pulp &amp; Paper'!I30*0.75)</f>
        <v>0</v>
      </c>
      <c r="I43" s="577">
        <f>('State_Production_Pulp &amp; Paper'!I30*0.25)+('State_Production_Pulp &amp; Paper'!J30*0.75)</f>
        <v>0</v>
      </c>
      <c r="J43" s="577">
        <f>('State_Production_Pulp &amp; Paper'!J30*0.25)+('State_Production_Pulp &amp; Paper'!K30*0.75)</f>
        <v>0</v>
      </c>
      <c r="K43" s="577">
        <f>('State_Production_Pulp &amp; Paper'!K30*0.25)+('State_Production_Pulp &amp; Paper'!L30*0.75)</f>
        <v>0</v>
      </c>
      <c r="L43" s="577">
        <f>('State_Production_Pulp &amp; Paper'!L30*0.25)+('State_Production_Pulp &amp; Paper'!M30*0.75)</f>
        <v>0</v>
      </c>
      <c r="M43" s="577">
        <f>('State_Production_Pulp &amp; Paper'!M30*0.25)+('State_Production_Pulp &amp; Paper'!N30*0.75)</f>
        <v>0</v>
      </c>
      <c r="N43" s="577">
        <f>('State_Production_Pulp &amp; Paper'!N30*0.25)+('State_Production_Pulp &amp; Paper'!O30*0.75)</f>
        <v>0</v>
      </c>
      <c r="O43" s="577">
        <f>('State_Production_Pulp &amp; Paper'!O30*0.25)+('State_Production_Pulp &amp; Paper'!P30*0.75)</f>
        <v>0</v>
      </c>
      <c r="P43" s="577">
        <f>('State_Production_Pulp &amp; Paper'!P30*0.25)+('State_Production_Pulp &amp; Paper'!Q30*0.75)</f>
        <v>0</v>
      </c>
      <c r="Q43" s="581">
        <f>('State_Production_Pulp &amp; Paper'!Q30*0.25)+('State_Production_Pulp &amp; Paper'!R30*0.75)</f>
        <v>0</v>
      </c>
    </row>
    <row r="44" spans="2:17" s="18" customFormat="1" x14ac:dyDescent="0.3">
      <c r="B44" s="504" t="s">
        <v>156</v>
      </c>
      <c r="C44" s="20"/>
      <c r="D44" s="577">
        <f>('State_Production_Pulp &amp; Paper'!D31*0.25)+('State_Production_Pulp &amp; Paper'!E31*0.75)</f>
        <v>0</v>
      </c>
      <c r="E44" s="577">
        <f>('State_Production_Pulp &amp; Paper'!E31*0.25)+('State_Production_Pulp &amp; Paper'!F31*0.75)</f>
        <v>0</v>
      </c>
      <c r="F44" s="577">
        <f>('State_Production_Pulp &amp; Paper'!F31*0.25)+('State_Production_Pulp &amp; Paper'!G31*0.75)</f>
        <v>0</v>
      </c>
      <c r="G44" s="577">
        <f>('State_Production_Pulp &amp; Paper'!G31*0.25)+('State_Production_Pulp &amp; Paper'!H31*0.75)</f>
        <v>0</v>
      </c>
      <c r="H44" s="577">
        <f>('State_Production_Pulp &amp; Paper'!H31*0.25)+('State_Production_Pulp &amp; Paper'!I31*0.75)</f>
        <v>0</v>
      </c>
      <c r="I44" s="577">
        <f>('State_Production_Pulp &amp; Paper'!I31*0.25)+('State_Production_Pulp &amp; Paper'!J31*0.75)</f>
        <v>0</v>
      </c>
      <c r="J44" s="577">
        <f>('State_Production_Pulp &amp; Paper'!J31*0.25)+('State_Production_Pulp &amp; Paper'!K31*0.75)</f>
        <v>0</v>
      </c>
      <c r="K44" s="577">
        <f>('State_Production_Pulp &amp; Paper'!K31*0.25)+('State_Production_Pulp &amp; Paper'!L31*0.75)</f>
        <v>0</v>
      </c>
      <c r="L44" s="577">
        <f>('State_Production_Pulp &amp; Paper'!L31*0.25)+('State_Production_Pulp &amp; Paper'!M31*0.75)</f>
        <v>0</v>
      </c>
      <c r="M44" s="577">
        <f>('State_Production_Pulp &amp; Paper'!M31*0.25)+('State_Production_Pulp &amp; Paper'!N31*0.75)</f>
        <v>0</v>
      </c>
      <c r="N44" s="577">
        <f>('State_Production_Pulp &amp; Paper'!N31*0.25)+('State_Production_Pulp &amp; Paper'!O31*0.75)</f>
        <v>0</v>
      </c>
      <c r="O44" s="577">
        <f>('State_Production_Pulp &amp; Paper'!O31*0.25)+('State_Production_Pulp &amp; Paper'!P31*0.75)</f>
        <v>0</v>
      </c>
      <c r="P44" s="577">
        <f>('State_Production_Pulp &amp; Paper'!P31*0.25)+('State_Production_Pulp &amp; Paper'!Q31*0.75)</f>
        <v>0</v>
      </c>
      <c r="Q44" s="581">
        <f>('State_Production_Pulp &amp; Paper'!Q31*0.25)+('State_Production_Pulp &amp; Paper'!R31*0.75)</f>
        <v>0</v>
      </c>
    </row>
    <row r="45" spans="2:17" s="18" customFormat="1" x14ac:dyDescent="0.3">
      <c r="B45" s="504" t="s">
        <v>157</v>
      </c>
      <c r="C45" s="20"/>
      <c r="D45" s="577">
        <f>('State_Production_Pulp &amp; Paper'!D32*0.25)+('State_Production_Pulp &amp; Paper'!E32*0.75)</f>
        <v>246274.64090357497</v>
      </c>
      <c r="E45" s="577">
        <f>('State_Production_Pulp &amp; Paper'!E32*0.25)+('State_Production_Pulp &amp; Paper'!F32*0.75)</f>
        <v>266136.50609713583</v>
      </c>
      <c r="F45" s="577">
        <f>('State_Production_Pulp &amp; Paper'!F32*0.25)+('State_Production_Pulp &amp; Paper'!G32*0.75)</f>
        <v>283123.94265652751</v>
      </c>
      <c r="G45" s="577">
        <f>('State_Production_Pulp &amp; Paper'!G32*0.25)+('State_Production_Pulp &amp; Paper'!H32*0.75)</f>
        <v>301195.68367715692</v>
      </c>
      <c r="H45" s="577">
        <f>('State_Production_Pulp &amp; Paper'!H32*0.25)+('State_Production_Pulp &amp; Paper'!I32*0.75)</f>
        <v>320420.94008208183</v>
      </c>
      <c r="I45" s="577">
        <f>('State_Production_Pulp &amp; Paper'!I32*0.25)+('State_Production_Pulp &amp; Paper'!J32*0.75)</f>
        <v>357301.86169595981</v>
      </c>
      <c r="J45" s="577">
        <f>('State_Production_Pulp &amp; Paper'!J32*0.25)+('State_Production_Pulp &amp; Paper'!K32*0.75)</f>
        <v>379752.25</v>
      </c>
      <c r="K45" s="577">
        <f>('State_Production_Pulp &amp; Paper'!K32*0.25)+('State_Production_Pulp &amp; Paper'!L32*0.75)</f>
        <v>383290</v>
      </c>
      <c r="L45" s="577">
        <f>('State_Production_Pulp &amp; Paper'!L32*0.25)+('State_Production_Pulp &amp; Paper'!M32*0.75)</f>
        <v>392892.75</v>
      </c>
      <c r="M45" s="577">
        <f>('State_Production_Pulp &amp; Paper'!M32*0.25)+('State_Production_Pulp &amp; Paper'!N32*0.75)</f>
        <v>458003.75</v>
      </c>
      <c r="N45" s="577">
        <f>('State_Production_Pulp &amp; Paper'!N32*0.25)+('State_Production_Pulp &amp; Paper'!O32*0.75)</f>
        <v>576325.5</v>
      </c>
      <c r="O45" s="577">
        <f>('State_Production_Pulp &amp; Paper'!O32*0.25)+('State_Production_Pulp &amp; Paper'!P32*0.75)</f>
        <v>513234.80147332879</v>
      </c>
      <c r="P45" s="577">
        <f>('State_Production_Pulp &amp; Paper'!P32*0.25)+('State_Production_Pulp &amp; Paper'!Q32*0.75)</f>
        <v>515226.3994544514</v>
      </c>
      <c r="Q45" s="581">
        <f>('State_Production_Pulp &amp; Paper'!Q32*0.25)+('State_Production_Pulp &amp; Paper'!R32*0.75)</f>
        <v>534000.95293732837</v>
      </c>
    </row>
    <row r="46" spans="2:17" s="18" customFormat="1" x14ac:dyDescent="0.3">
      <c r="B46" s="504" t="s">
        <v>158</v>
      </c>
      <c r="C46" s="20"/>
      <c r="D46" s="577">
        <f>('State_Production_Pulp &amp; Paper'!D33*0.25)+('State_Production_Pulp &amp; Paper'!E33*0.75)</f>
        <v>0</v>
      </c>
      <c r="E46" s="577">
        <f>('State_Production_Pulp &amp; Paper'!E33*0.25)+('State_Production_Pulp &amp; Paper'!F33*0.75)</f>
        <v>0</v>
      </c>
      <c r="F46" s="577">
        <f>('State_Production_Pulp &amp; Paper'!F33*0.25)+('State_Production_Pulp &amp; Paper'!G33*0.75)</f>
        <v>0</v>
      </c>
      <c r="G46" s="577">
        <f>('State_Production_Pulp &amp; Paper'!G33*0.25)+('State_Production_Pulp &amp; Paper'!H33*0.75)</f>
        <v>0</v>
      </c>
      <c r="H46" s="577">
        <f>('State_Production_Pulp &amp; Paper'!H33*0.25)+('State_Production_Pulp &amp; Paper'!I33*0.75)</f>
        <v>0</v>
      </c>
      <c r="I46" s="577">
        <f>('State_Production_Pulp &amp; Paper'!I33*0.25)+('State_Production_Pulp &amp; Paper'!J33*0.75)</f>
        <v>0</v>
      </c>
      <c r="J46" s="577">
        <f>('State_Production_Pulp &amp; Paper'!J33*0.25)+('State_Production_Pulp &amp; Paper'!K33*0.75)</f>
        <v>0</v>
      </c>
      <c r="K46" s="577">
        <f>('State_Production_Pulp &amp; Paper'!K33*0.25)+('State_Production_Pulp &amp; Paper'!L33*0.75)</f>
        <v>0</v>
      </c>
      <c r="L46" s="577">
        <f>('State_Production_Pulp &amp; Paper'!L33*0.25)+('State_Production_Pulp &amp; Paper'!M33*0.75)</f>
        <v>0</v>
      </c>
      <c r="M46" s="577">
        <f>('State_Production_Pulp &amp; Paper'!M33*0.25)+('State_Production_Pulp &amp; Paper'!N33*0.75)</f>
        <v>0</v>
      </c>
      <c r="N46" s="577">
        <f>('State_Production_Pulp &amp; Paper'!N33*0.25)+('State_Production_Pulp &amp; Paper'!O33*0.75)</f>
        <v>0</v>
      </c>
      <c r="O46" s="577">
        <f>('State_Production_Pulp &amp; Paper'!O33*0.25)+('State_Production_Pulp &amp; Paper'!P33*0.75)</f>
        <v>0</v>
      </c>
      <c r="P46" s="577">
        <f>('State_Production_Pulp &amp; Paper'!P33*0.25)+('State_Production_Pulp &amp; Paper'!Q33*0.75)</f>
        <v>0</v>
      </c>
      <c r="Q46" s="581">
        <f>('State_Production_Pulp &amp; Paper'!Q33*0.25)+('State_Production_Pulp &amp; Paper'!R33*0.75)</f>
        <v>0</v>
      </c>
    </row>
    <row r="47" spans="2:17" s="18" customFormat="1" x14ac:dyDescent="0.3">
      <c r="B47" s="504" t="s">
        <v>159</v>
      </c>
      <c r="C47" s="20"/>
      <c r="D47" s="577">
        <f>('State_Production_Pulp &amp; Paper'!D34*0.25)+('State_Production_Pulp &amp; Paper'!E34*0.75)</f>
        <v>781141.60439176473</v>
      </c>
      <c r="E47" s="577">
        <f>('State_Production_Pulp &amp; Paper'!E34*0.25)+('State_Production_Pulp &amp; Paper'!F34*0.75)</f>
        <v>830311.41052931093</v>
      </c>
      <c r="F47" s="577">
        <f>('State_Production_Pulp &amp; Paper'!F34*0.25)+('State_Production_Pulp &amp; Paper'!G34*0.75)</f>
        <v>883310.01120139449</v>
      </c>
      <c r="G47" s="577">
        <f>('State_Production_Pulp &amp; Paper'!G34*0.25)+('State_Production_Pulp &amp; Paper'!H34*0.75)</f>
        <v>939691.50127807935</v>
      </c>
      <c r="H47" s="577">
        <f>('State_Production_Pulp &amp; Paper'!H34*0.25)+('State_Production_Pulp &amp; Paper'!I34*0.75)</f>
        <v>999671.80987029709</v>
      </c>
      <c r="I47" s="577">
        <f>('State_Production_Pulp &amp; Paper'!I34*0.25)+('State_Production_Pulp &amp; Paper'!J34*0.75)</f>
        <v>1079113.9866117504</v>
      </c>
      <c r="J47" s="577">
        <f>('State_Production_Pulp &amp; Paper'!J34*0.25)+('State_Production_Pulp &amp; Paper'!K34*0.75)</f>
        <v>1151733.2105</v>
      </c>
      <c r="K47" s="577">
        <f>('State_Production_Pulp &amp; Paper'!K34*0.25)+('State_Production_Pulp &amp; Paper'!L34*0.75)</f>
        <v>1188796.031</v>
      </c>
      <c r="L47" s="577">
        <f>('State_Production_Pulp &amp; Paper'!L34*0.25)+('State_Production_Pulp &amp; Paper'!M34*0.75)</f>
        <v>1293932.5867499998</v>
      </c>
      <c r="M47" s="577">
        <f>('State_Production_Pulp &amp; Paper'!M34*0.25)+('State_Production_Pulp &amp; Paper'!N34*0.75)</f>
        <v>1319329.5477500001</v>
      </c>
      <c r="N47" s="577">
        <f>('State_Production_Pulp &amp; Paper'!N34*0.25)+('State_Production_Pulp &amp; Paper'!O34*0.75)</f>
        <v>1242394.6624999999</v>
      </c>
      <c r="O47" s="577">
        <f>('State_Production_Pulp &amp; Paper'!O34*0.25)+('State_Production_Pulp &amp; Paper'!P34*0.75)</f>
        <v>1303045.5084729616</v>
      </c>
      <c r="P47" s="577">
        <f>('State_Production_Pulp &amp; Paper'!P34*0.25)+('State_Production_Pulp &amp; Paper'!Q34*0.75)</f>
        <v>1425249.1308243936</v>
      </c>
      <c r="Q47" s="581">
        <f>('State_Production_Pulp &amp; Paper'!Q34*0.25)+('State_Production_Pulp &amp; Paper'!R34*0.75)</f>
        <v>1477184.3889195141</v>
      </c>
    </row>
    <row r="48" spans="2:17" s="18" customFormat="1" x14ac:dyDescent="0.3">
      <c r="B48" s="504" t="s">
        <v>160</v>
      </c>
      <c r="C48" s="20"/>
      <c r="D48" s="577">
        <f>('State_Production_Pulp &amp; Paper'!D35*0.25)+('State_Production_Pulp &amp; Paper'!E35*0.75)</f>
        <v>43025.316837481405</v>
      </c>
      <c r="E48" s="577">
        <f>('State_Production_Pulp &amp; Paper'!E35*0.25)+('State_Production_Pulp &amp; Paper'!F35*0.75)</f>
        <v>42315.205568518344</v>
      </c>
      <c r="F48" s="577">
        <f>('State_Production_Pulp &amp; Paper'!F35*0.25)+('State_Production_Pulp &amp; Paper'!G35*0.75)</f>
        <v>45016.176136721639</v>
      </c>
      <c r="G48" s="577">
        <f>('State_Production_Pulp &amp; Paper'!G35*0.25)+('State_Production_Pulp &amp; Paper'!H35*0.75)</f>
        <v>47889.549081618767</v>
      </c>
      <c r="H48" s="577">
        <f>('State_Production_Pulp &amp; Paper'!H35*0.25)+('State_Production_Pulp &amp; Paper'!I35*0.75)</f>
        <v>50946.328810232728</v>
      </c>
      <c r="I48" s="577">
        <f>('State_Production_Pulp &amp; Paper'!I35*0.25)+('State_Production_Pulp &amp; Paper'!J35*0.75)</f>
        <v>48818.040307165669</v>
      </c>
      <c r="J48" s="577">
        <f>('State_Production_Pulp &amp; Paper'!J35*0.25)+('State_Production_Pulp &amp; Paper'!K35*0.75)</f>
        <v>52800</v>
      </c>
      <c r="K48" s="577">
        <f>('State_Production_Pulp &amp; Paper'!K35*0.25)+('State_Production_Pulp &amp; Paper'!L35*0.75)</f>
        <v>54450</v>
      </c>
      <c r="L48" s="577">
        <f>('State_Production_Pulp &amp; Paper'!L35*0.25)+('State_Production_Pulp &amp; Paper'!M35*0.75)</f>
        <v>81450</v>
      </c>
      <c r="M48" s="577">
        <f>('State_Production_Pulp &amp; Paper'!M35*0.25)+('State_Production_Pulp &amp; Paper'!N35*0.75)</f>
        <v>100350</v>
      </c>
      <c r="N48" s="577">
        <f>('State_Production_Pulp &amp; Paper'!N35*0.25)+('State_Production_Pulp &amp; Paper'!O35*0.75)</f>
        <v>103464.375</v>
      </c>
      <c r="O48" s="577">
        <f>('State_Production_Pulp &amp; Paper'!O35*0.25)+('State_Production_Pulp &amp; Paper'!P35*0.75)</f>
        <v>91043.437536026293</v>
      </c>
      <c r="P48" s="577">
        <f>('State_Production_Pulp &amp; Paper'!P35*0.25)+('State_Production_Pulp &amp; Paper'!Q35*0.75)</f>
        <v>93041.440573868269</v>
      </c>
      <c r="Q48" s="581">
        <f>('State_Production_Pulp &amp; Paper'!Q35*0.25)+('State_Production_Pulp &amp; Paper'!R35*0.75)</f>
        <v>96431.817122949666</v>
      </c>
    </row>
    <row r="49" spans="2:17" s="18" customFormat="1" x14ac:dyDescent="0.3">
      <c r="B49" s="504" t="s">
        <v>161</v>
      </c>
      <c r="C49" s="20"/>
      <c r="D49" s="577">
        <f>('State_Production_Pulp &amp; Paper'!D36*0.25)+('State_Production_Pulp &amp; Paper'!E36*0.75)</f>
        <v>0</v>
      </c>
      <c r="E49" s="577">
        <f>('State_Production_Pulp &amp; Paper'!E36*0.25)+('State_Production_Pulp &amp; Paper'!F36*0.75)</f>
        <v>0</v>
      </c>
      <c r="F49" s="577">
        <f>('State_Production_Pulp &amp; Paper'!F36*0.25)+('State_Production_Pulp &amp; Paper'!G36*0.75)</f>
        <v>0</v>
      </c>
      <c r="G49" s="577">
        <f>('State_Production_Pulp &amp; Paper'!G36*0.25)+('State_Production_Pulp &amp; Paper'!H36*0.75)</f>
        <v>0</v>
      </c>
      <c r="H49" s="577">
        <f>('State_Production_Pulp &amp; Paper'!H36*0.25)+('State_Production_Pulp &amp; Paper'!I36*0.75)</f>
        <v>0</v>
      </c>
      <c r="I49" s="577">
        <f>('State_Production_Pulp &amp; Paper'!I36*0.25)+('State_Production_Pulp &amp; Paper'!J36*0.75)</f>
        <v>0</v>
      </c>
      <c r="J49" s="577">
        <f>('State_Production_Pulp &amp; Paper'!J36*0.25)+('State_Production_Pulp &amp; Paper'!K36*0.75)</f>
        <v>0</v>
      </c>
      <c r="K49" s="577">
        <f>('State_Production_Pulp &amp; Paper'!K36*0.25)+('State_Production_Pulp &amp; Paper'!L36*0.75)</f>
        <v>0</v>
      </c>
      <c r="L49" s="577">
        <f>('State_Production_Pulp &amp; Paper'!L36*0.25)+('State_Production_Pulp &amp; Paper'!M36*0.75)</f>
        <v>0</v>
      </c>
      <c r="M49" s="577">
        <f>('State_Production_Pulp &amp; Paper'!M36*0.25)+('State_Production_Pulp &amp; Paper'!N36*0.75)</f>
        <v>0</v>
      </c>
      <c r="N49" s="577">
        <f>('State_Production_Pulp &amp; Paper'!N36*0.25)+('State_Production_Pulp &amp; Paper'!O36*0.75)</f>
        <v>0</v>
      </c>
      <c r="O49" s="577">
        <f>('State_Production_Pulp &amp; Paper'!O36*0.25)+('State_Production_Pulp &amp; Paper'!P36*0.75)</f>
        <v>0</v>
      </c>
      <c r="P49" s="577">
        <f>('State_Production_Pulp &amp; Paper'!P36*0.25)+('State_Production_Pulp &amp; Paper'!Q36*0.75)</f>
        <v>0</v>
      </c>
      <c r="Q49" s="581">
        <f>('State_Production_Pulp &amp; Paper'!Q36*0.25)+('State_Production_Pulp &amp; Paper'!R36*0.75)</f>
        <v>0</v>
      </c>
    </row>
    <row r="50" spans="2:17" s="18" customFormat="1" x14ac:dyDescent="0.3">
      <c r="B50" s="504" t="s">
        <v>162</v>
      </c>
      <c r="C50" s="20"/>
      <c r="D50" s="577">
        <f>('State_Production_Pulp &amp; Paper'!D37*0.25)+('State_Production_Pulp &amp; Paper'!E37*0.75)</f>
        <v>1087333.8284786574</v>
      </c>
      <c r="E50" s="577">
        <f>('State_Production_Pulp &amp; Paper'!E37*0.25)+('State_Production_Pulp &amp; Paper'!F37*0.75)</f>
        <v>1140091.7640989868</v>
      </c>
      <c r="F50" s="577">
        <f>('State_Production_Pulp &amp; Paper'!F37*0.25)+('State_Production_Pulp &amp; Paper'!G37*0.75)</f>
        <v>1212863.5788287092</v>
      </c>
      <c r="G50" s="577">
        <f>('State_Production_Pulp &amp; Paper'!G37*0.25)+('State_Production_Pulp &amp; Paper'!H37*0.75)</f>
        <v>1290280.4030092652</v>
      </c>
      <c r="H50" s="577">
        <f>('State_Production_Pulp &amp; Paper'!H37*0.25)+('State_Production_Pulp &amp; Paper'!I37*0.75)</f>
        <v>1372638.7266056011</v>
      </c>
      <c r="I50" s="577">
        <f>('State_Production_Pulp &amp; Paper'!I37*0.25)+('State_Production_Pulp &amp; Paper'!J37*0.75)</f>
        <v>1471792.0586054823</v>
      </c>
      <c r="J50" s="577">
        <f>('State_Production_Pulp &amp; Paper'!J37*0.25)+('State_Production_Pulp &amp; Paper'!K37*0.75)</f>
        <v>1483803.24</v>
      </c>
      <c r="K50" s="577">
        <f>('State_Production_Pulp &amp; Paper'!K37*0.25)+('State_Production_Pulp &amp; Paper'!L37*0.75)</f>
        <v>1641755.76675</v>
      </c>
      <c r="L50" s="577">
        <f>('State_Production_Pulp &amp; Paper'!L37*0.25)+('State_Production_Pulp &amp; Paper'!M37*0.75)</f>
        <v>1868892.1112500001</v>
      </c>
      <c r="M50" s="577">
        <f>('State_Production_Pulp &amp; Paper'!M37*0.25)+('State_Production_Pulp &amp; Paper'!N37*0.75)</f>
        <v>2024228.4855</v>
      </c>
      <c r="N50" s="577">
        <f>('State_Production_Pulp &amp; Paper'!N37*0.25)+('State_Production_Pulp &amp; Paper'!O37*0.75)</f>
        <v>2098052.1825000001</v>
      </c>
      <c r="O50" s="577">
        <f>('State_Production_Pulp &amp; Paper'!O37*0.25)+('State_Production_Pulp &amp; Paper'!P37*0.75)</f>
        <v>2015027.079058181</v>
      </c>
      <c r="P50" s="577">
        <f>('State_Production_Pulp &amp; Paper'!P37*0.25)+('State_Production_Pulp &amp; Paper'!Q37*0.75)</f>
        <v>2122314.8993870071</v>
      </c>
      <c r="Q50" s="577">
        <f>('State_Production_Pulp &amp; Paper'!Q37*0.25)+('State_Production_Pulp &amp; Paper'!R37*0.75)</f>
        <v>2199650.8329265895</v>
      </c>
    </row>
    <row r="51" spans="2:17" s="18" customFormat="1" x14ac:dyDescent="0.3">
      <c r="B51" s="504" t="s">
        <v>182</v>
      </c>
      <c r="C51" s="20"/>
      <c r="D51" s="577">
        <f>('State_Production_Pulp &amp; Paper'!D39*0.25)+('State_Production_Pulp &amp; Paper'!E39*0.75)</f>
        <v>0</v>
      </c>
      <c r="E51" s="577">
        <f>('State_Production_Pulp &amp; Paper'!E39*0.25)+('State_Production_Pulp &amp; Paper'!F39*0.75)</f>
        <v>0</v>
      </c>
      <c r="F51" s="577">
        <f>('State_Production_Pulp &amp; Paper'!F39*0.25)+('State_Production_Pulp &amp; Paper'!G39*0.75)</f>
        <v>0</v>
      </c>
      <c r="G51" s="577">
        <f>('State_Production_Pulp &amp; Paper'!G39*0.25)+('State_Production_Pulp &amp; Paper'!H39*0.75)</f>
        <v>0</v>
      </c>
      <c r="H51" s="577">
        <f>('State_Production_Pulp &amp; Paper'!H39*0.25)+('State_Production_Pulp &amp; Paper'!I39*0.75)</f>
        <v>0</v>
      </c>
      <c r="I51" s="577">
        <f>('State_Production_Pulp &amp; Paper'!I39*0.25)+('State_Production_Pulp &amp; Paper'!J39*0.75)</f>
        <v>0</v>
      </c>
      <c r="J51" s="577">
        <f>('State_Production_Pulp &amp; Paper'!J39*0.25)+('State_Production_Pulp &amp; Paper'!K39*0.75)</f>
        <v>0</v>
      </c>
      <c r="K51" s="577">
        <f>('State_Production_Pulp &amp; Paper'!K39*0.25)+('State_Production_Pulp &amp; Paper'!L39*0.75)</f>
        <v>0</v>
      </c>
      <c r="L51" s="577">
        <f>('State_Production_Pulp &amp; Paper'!L39*0.25)+('State_Production_Pulp &amp; Paper'!M39*0.75)</f>
        <v>0</v>
      </c>
      <c r="M51" s="577">
        <f>('State_Production_Pulp &amp; Paper'!M38*0.25)+('State_Production_Pulp &amp; Paper'!N38*0.75)</f>
        <v>207612.75</v>
      </c>
      <c r="N51" s="577">
        <f>('State_Production_Pulp &amp; Paper'!N38*0.25)+('State_Production_Pulp &amp; Paper'!O38*0.75)</f>
        <v>288716.5</v>
      </c>
      <c r="O51" s="577">
        <f>('State_Production_Pulp &amp; Paper'!O38*0.25)+('State_Production_Pulp &amp; Paper'!P38*0.75)</f>
        <v>164526.74987516558</v>
      </c>
      <c r="P51" s="577">
        <f>('State_Production_Pulp &amp; Paper'!P38*0.25)+('State_Production_Pulp &amp; Paper'!Q38*0.75)</f>
        <v>130380.84265430942</v>
      </c>
      <c r="Q51" s="577">
        <f>('State_Production_Pulp &amp; Paper'!Q38*0.25)+('State_Production_Pulp &amp; Paper'!R38*0.75)</f>
        <v>135131.84552634353</v>
      </c>
    </row>
    <row r="52" spans="2:17" s="18" customFormat="1" x14ac:dyDescent="0.3">
      <c r="B52" s="663" t="s">
        <v>163</v>
      </c>
      <c r="C52" s="20"/>
      <c r="D52" s="577">
        <f>('State_Production_Pulp &amp; Paper'!D38*0.25)+('State_Production_Pulp &amp; Paper'!E38*0.75)</f>
        <v>0</v>
      </c>
      <c r="E52" s="577">
        <f>('State_Production_Pulp &amp; Paper'!E38*0.25)+('State_Production_Pulp &amp; Paper'!F38*0.75)</f>
        <v>0</v>
      </c>
      <c r="F52" s="577">
        <f>('State_Production_Pulp &amp; Paper'!F38*0.25)+('State_Production_Pulp &amp; Paper'!G38*0.75)</f>
        <v>0</v>
      </c>
      <c r="G52" s="577">
        <f>('State_Production_Pulp &amp; Paper'!G38*0.25)+('State_Production_Pulp &amp; Paper'!H38*0.75)</f>
        <v>0</v>
      </c>
      <c r="H52" s="577">
        <f>('State_Production_Pulp &amp; Paper'!H38*0.25)+('State_Production_Pulp &amp; Paper'!I38*0.75)</f>
        <v>0</v>
      </c>
      <c r="I52" s="577">
        <f>('State_Production_Pulp &amp; Paper'!I38*0.25)+('State_Production_Pulp &amp; Paper'!J38*0.75)</f>
        <v>0</v>
      </c>
      <c r="J52" s="577">
        <f>('State_Production_Pulp &amp; Paper'!J38*0.25)+('State_Production_Pulp &amp; Paper'!K38*0.75)</f>
        <v>0</v>
      </c>
      <c r="K52" s="577">
        <f>('State_Production_Pulp &amp; Paper'!K38*0.25)+('State_Production_Pulp &amp; Paper'!L38*0.75)</f>
        <v>0</v>
      </c>
      <c r="L52" s="577">
        <f>('State_Production_Pulp &amp; Paper'!L38*0.25)+('State_Production_Pulp &amp; Paper'!M38*0.75)</f>
        <v>0</v>
      </c>
      <c r="M52" s="577">
        <f>('State_Production_Pulp &amp; Paper'!M39*0.25)+('State_Production_Pulp &amp; Paper'!N39*0.75)</f>
        <v>0</v>
      </c>
      <c r="N52" s="577">
        <f>('State_Production_Pulp &amp; Paper'!N39*0.25)+('State_Production_Pulp &amp; Paper'!O39*0.75)</f>
        <v>0</v>
      </c>
      <c r="O52" s="577">
        <f>('State_Production_Pulp &amp; Paper'!O39*0.25)+('State_Production_Pulp &amp; Paper'!P39*0.75)</f>
        <v>0</v>
      </c>
      <c r="P52" s="577">
        <f>('State_Production_Pulp &amp; Paper'!P39*0.25)+('State_Production_Pulp &amp; Paper'!Q39*0.75)</f>
        <v>0</v>
      </c>
      <c r="Q52" s="577">
        <f>('State_Production_Pulp &amp; Paper'!Q39*0.25)+('State_Production_Pulp &amp; Paper'!R39*0.75)</f>
        <v>0</v>
      </c>
    </row>
    <row r="53" spans="2:17" s="18" customFormat="1" x14ac:dyDescent="0.3">
      <c r="B53" s="504" t="s">
        <v>164</v>
      </c>
      <c r="C53" s="20"/>
      <c r="D53" s="577">
        <f>('State_Production_Pulp &amp; Paper'!D40*0.25)+('State_Production_Pulp &amp; Paper'!E40*0.75)</f>
        <v>1587645.0622301935</v>
      </c>
      <c r="E53" s="577">
        <f>('State_Production_Pulp &amp; Paper'!E40*0.25)+('State_Production_Pulp &amp; Paper'!F40*0.75)</f>
        <v>1675758.028917216</v>
      </c>
      <c r="F53" s="577">
        <f>('State_Production_Pulp &amp; Paper'!F40*0.25)+('State_Production_Pulp &amp; Paper'!G40*0.75)</f>
        <v>1782721.3073587406</v>
      </c>
      <c r="G53" s="577">
        <f>('State_Production_Pulp &amp; Paper'!G40*0.25)+('State_Production_Pulp &amp; Paper'!H40*0.75)</f>
        <v>1896512.029105043</v>
      </c>
      <c r="H53" s="577">
        <f>('State_Production_Pulp &amp; Paper'!H40*0.25)+('State_Production_Pulp &amp; Paper'!I40*0.75)</f>
        <v>2017565.9884096202</v>
      </c>
      <c r="I53" s="577">
        <f>('State_Production_Pulp &amp; Paper'!I40*0.25)+('State_Production_Pulp &amp; Paper'!J40*0.75)</f>
        <v>2162042.4703907664</v>
      </c>
      <c r="J53" s="577">
        <f>('State_Production_Pulp &amp; Paper'!J40*0.25)+('State_Production_Pulp &amp; Paper'!K40*0.75)</f>
        <v>2213257.6115000001</v>
      </c>
      <c r="K53" s="577">
        <f>('State_Production_Pulp &amp; Paper'!K40*0.25)+('State_Production_Pulp &amp; Paper'!L40*0.75)</f>
        <v>2442901.8904999997</v>
      </c>
      <c r="L53" s="577">
        <f>('State_Production_Pulp &amp; Paper'!L40*0.25)+('State_Production_Pulp &amp; Paper'!M40*0.75)</f>
        <v>2696999.3080000002</v>
      </c>
      <c r="M53" s="577">
        <f>('State_Production_Pulp &amp; Paper'!M40*0.25)+('State_Production_Pulp &amp; Paper'!N40*0.75)</f>
        <v>2794983.2062499998</v>
      </c>
      <c r="N53" s="577">
        <f>('State_Production_Pulp &amp; Paper'!N40*0.25)+('State_Production_Pulp &amp; Paper'!O40*0.75)</f>
        <v>2879529.8867499996</v>
      </c>
      <c r="O53" s="577">
        <f>('State_Production_Pulp &amp; Paper'!O40*0.25)+('State_Production_Pulp &amp; Paper'!P40*0.75)</f>
        <v>2843902.7736188741</v>
      </c>
      <c r="P53" s="577">
        <f>('State_Production_Pulp &amp; Paper'!P40*0.25)+('State_Production_Pulp &amp; Paper'!Q40*0.75)</f>
        <v>3022808.4882847955</v>
      </c>
      <c r="Q53" s="581">
        <f>('State_Production_Pulp &amp; Paper'!Q40*0.25)+('State_Production_Pulp &amp; Paper'!R40*0.75)</f>
        <v>3132957.8899689666</v>
      </c>
    </row>
    <row r="54" spans="2:17" s="18" customFormat="1" x14ac:dyDescent="0.3">
      <c r="B54" s="504" t="s">
        <v>293</v>
      </c>
      <c r="C54" s="20"/>
      <c r="D54" s="577">
        <f>('State_Production_Pulp &amp; Paper'!D41*0.25)+('State_Production_Pulp &amp; Paper'!E41*0.75)</f>
        <v>831358.48107632995</v>
      </c>
      <c r="E54" s="577">
        <f>('State_Production_Pulp &amp; Paper'!E41*0.25)+('State_Production_Pulp &amp; Paper'!F41*0.75)</f>
        <v>906540.77233220253</v>
      </c>
      <c r="F54" s="577">
        <f>('State_Production_Pulp &amp; Paper'!F41*0.25)+('State_Production_Pulp &amp; Paper'!G41*0.75)</f>
        <v>964405.07694915147</v>
      </c>
      <c r="G54" s="577">
        <f>('State_Production_Pulp &amp; Paper'!G41*0.25)+('State_Production_Pulp &amp; Paper'!H41*0.75)</f>
        <v>1025962.8478182463</v>
      </c>
      <c r="H54" s="577">
        <f>('State_Production_Pulp &amp; Paper'!H41*0.25)+('State_Production_Pulp &amp; Paper'!I41*0.75)</f>
        <v>1091449.8381045172</v>
      </c>
      <c r="I54" s="577">
        <f>('State_Production_Pulp &amp; Paper'!I41*0.25)+('State_Production_Pulp &amp; Paper'!J41*0.75)</f>
        <v>1206182.8194072377</v>
      </c>
      <c r="J54" s="577">
        <f>('State_Production_Pulp &amp; Paper'!J41*0.25)+('State_Production_Pulp &amp; Paper'!K41*0.75)</f>
        <v>1294894.929</v>
      </c>
      <c r="K54" s="577">
        <f>('State_Production_Pulp &amp; Paper'!K41*0.25)+('State_Production_Pulp &amp; Paper'!L41*0.75)</f>
        <v>1352539.1035</v>
      </c>
      <c r="L54" s="577">
        <f>('State_Production_Pulp &amp; Paper'!L41*0.25)+('State_Production_Pulp &amp; Paper'!M41*0.75)</f>
        <v>1313321.4387500002</v>
      </c>
      <c r="M54" s="577">
        <f>('State_Production_Pulp &amp; Paper'!M41*0.25)+('State_Production_Pulp &amp; Paper'!N41*0.75)</f>
        <v>1369525.63475</v>
      </c>
      <c r="N54" s="577">
        <f>('State_Production_Pulp &amp; Paper'!N41*0.25)+('State_Production_Pulp &amp; Paper'!O41*0.75)</f>
        <v>1430044.61625</v>
      </c>
      <c r="O54" s="577">
        <f>('State_Production_Pulp &amp; Paper'!O41*0.25)+('State_Production_Pulp &amp; Paper'!P41*0.75)</f>
        <v>1453110.4750395846</v>
      </c>
      <c r="P54" s="577">
        <f>('State_Production_Pulp &amp; Paper'!P41*0.25)+('State_Production_Pulp &amp; Paper'!Q41*0.75)</f>
        <v>1559330.5602296374</v>
      </c>
      <c r="Q54" s="581">
        <f>('State_Production_Pulp &amp; Paper'!Q41*0.25)+('State_Production_Pulp &amp; Paper'!R41*0.75)</f>
        <v>1616151.6684483052</v>
      </c>
    </row>
    <row r="55" spans="2:17" s="18" customFormat="1" x14ac:dyDescent="0.3">
      <c r="B55" s="504" t="s">
        <v>166</v>
      </c>
      <c r="C55" s="20"/>
      <c r="D55" s="577">
        <f>('State_Production_Pulp &amp; Paper'!D42*0.25)+('State_Production_Pulp &amp; Paper'!E42*0.75)</f>
        <v>404575.78285014408</v>
      </c>
      <c r="E55" s="577">
        <f>('State_Production_Pulp &amp; Paper'!E42*0.25)+('State_Production_Pulp &amp; Paper'!F42*0.75)</f>
        <v>426581.5140903318</v>
      </c>
      <c r="F55" s="577">
        <f>('State_Production_Pulp &amp; Paper'!F42*0.25)+('State_Production_Pulp &amp; Paper'!G42*0.75)</f>
        <v>453810.12137269333</v>
      </c>
      <c r="G55" s="577">
        <f>('State_Production_Pulp &amp; Paper'!G42*0.25)+('State_Production_Pulp &amp; Paper'!H42*0.75)</f>
        <v>482776.7248645674</v>
      </c>
      <c r="H55" s="577">
        <f>('State_Production_Pulp &amp; Paper'!H42*0.25)+('State_Production_Pulp &amp; Paper'!I42*0.75)</f>
        <v>513592.26049422059</v>
      </c>
      <c r="I55" s="577">
        <f>('State_Production_Pulp &amp; Paper'!I42*0.25)+('State_Production_Pulp &amp; Paper'!J42*0.75)</f>
        <v>382773.74960767018</v>
      </c>
      <c r="J55" s="577">
        <f>('State_Production_Pulp &amp; Paper'!J42*0.25)+('State_Production_Pulp &amp; Paper'!K42*0.75)</f>
        <v>642231.13300000003</v>
      </c>
      <c r="K55" s="577">
        <f>('State_Production_Pulp &amp; Paper'!K42*0.25)+('State_Production_Pulp &amp; Paper'!L42*0.75)</f>
        <v>711138.80449999997</v>
      </c>
      <c r="L55" s="577">
        <f>('State_Production_Pulp &amp; Paper'!L42*0.25)+('State_Production_Pulp &amp; Paper'!M42*0.75)</f>
        <v>703600.90650000004</v>
      </c>
      <c r="M55" s="577">
        <f>('State_Production_Pulp &amp; Paper'!M42*0.25)+('State_Production_Pulp &amp; Paper'!N42*0.75)</f>
        <v>714407.75</v>
      </c>
      <c r="N55" s="577">
        <f>('State_Production_Pulp &amp; Paper'!N42*0.25)+('State_Production_Pulp &amp; Paper'!O42*0.75)</f>
        <v>682203.72500000009</v>
      </c>
      <c r="O55" s="577">
        <f>('State_Production_Pulp &amp; Paper'!O42*0.25)+('State_Production_Pulp &amp; Paper'!P42*0.75)</f>
        <v>734991.42171668401</v>
      </c>
      <c r="P55" s="577">
        <f>('State_Production_Pulp &amp; Paper'!P42*0.25)+('State_Production_Pulp &amp; Paper'!Q42*0.75)</f>
        <v>809767.20063941239</v>
      </c>
      <c r="Q55" s="581">
        <f>('State_Production_Pulp &amp; Paper'!Q42*0.25)+('State_Production_Pulp &amp; Paper'!R42*0.75)</f>
        <v>839274.65140898083</v>
      </c>
    </row>
    <row r="56" spans="2:17" s="18" customFormat="1" x14ac:dyDescent="0.3">
      <c r="B56" s="162" t="s">
        <v>170</v>
      </c>
      <c r="C56" s="156" t="s">
        <v>167</v>
      </c>
      <c r="D56" s="177">
        <f t="shared" ref="D56:Q56" si="0">SUM(D21:D55)</f>
        <v>9681338.9388579372</v>
      </c>
      <c r="E56" s="177">
        <f t="shared" si="0"/>
        <v>10299296.743465891</v>
      </c>
      <c r="F56" s="177">
        <f t="shared" si="0"/>
        <v>10956698.663261585</v>
      </c>
      <c r="G56" s="177">
        <f t="shared" si="0"/>
        <v>11656062.407725088</v>
      </c>
      <c r="H56" s="177">
        <f t="shared" si="0"/>
        <v>12400066.391196903</v>
      </c>
      <c r="I56" s="177">
        <f t="shared" si="0"/>
        <v>13191559.990635002</v>
      </c>
      <c r="J56" s="177">
        <f t="shared" si="0"/>
        <v>13949123.3235</v>
      </c>
      <c r="K56" s="177">
        <f t="shared" si="0"/>
        <v>15221987.886499999</v>
      </c>
      <c r="L56" s="177">
        <f t="shared" si="0"/>
        <v>16196198.947500004</v>
      </c>
      <c r="M56" s="177">
        <f t="shared" si="0"/>
        <v>17197535.298</v>
      </c>
      <c r="N56" s="177">
        <f t="shared" si="0"/>
        <v>17587561.805500001</v>
      </c>
      <c r="O56" s="177">
        <f t="shared" si="0"/>
        <v>17434742.35275</v>
      </c>
      <c r="P56" s="177">
        <f t="shared" si="0"/>
        <v>18592500</v>
      </c>
      <c r="Q56" s="178">
        <f t="shared" si="0"/>
        <v>19270000.000000004</v>
      </c>
    </row>
    <row r="57" spans="2:17" s="18" customFormat="1" x14ac:dyDescent="0.3">
      <c r="F57" s="28"/>
      <c r="G57" s="28"/>
      <c r="H57" s="28"/>
      <c r="I57" s="28"/>
      <c r="J57" s="28"/>
      <c r="K57" s="28"/>
      <c r="L57" s="28"/>
      <c r="M57" s="28"/>
      <c r="N57" s="28"/>
      <c r="O57" s="35"/>
    </row>
    <row r="58" spans="2:17" s="18" customFormat="1" x14ac:dyDescent="0.3">
      <c r="B58" s="29"/>
      <c r="C58" s="29"/>
      <c r="D58" s="29"/>
      <c r="E58" s="29"/>
      <c r="F58" s="30"/>
      <c r="G58" s="30"/>
      <c r="H58" s="30"/>
      <c r="I58" s="30"/>
      <c r="J58" s="30"/>
      <c r="K58" s="30"/>
      <c r="L58" s="30"/>
      <c r="M58" s="30"/>
      <c r="N58" s="30"/>
      <c r="O58" s="35"/>
    </row>
    <row r="59" spans="2:17" s="18" customFormat="1" ht="18" x14ac:dyDescent="0.3">
      <c r="B59" s="15" t="s">
        <v>66</v>
      </c>
      <c r="C59" s="16" t="s">
        <v>67</v>
      </c>
      <c r="D59" s="16">
        <v>2005</v>
      </c>
      <c r="E59" s="16">
        <v>2006</v>
      </c>
      <c r="F59" s="16">
        <v>2007</v>
      </c>
      <c r="G59" s="16">
        <v>2008</v>
      </c>
      <c r="H59" s="16">
        <v>2009</v>
      </c>
      <c r="I59" s="16">
        <v>2010</v>
      </c>
      <c r="J59" s="16">
        <v>2011</v>
      </c>
      <c r="K59" s="16">
        <v>2012</v>
      </c>
      <c r="L59" s="16">
        <v>2013</v>
      </c>
      <c r="M59" s="16">
        <v>2014</v>
      </c>
      <c r="N59" s="16">
        <v>2015</v>
      </c>
      <c r="O59" s="16">
        <v>2016</v>
      </c>
      <c r="P59" s="16">
        <v>2017</v>
      </c>
      <c r="Q59" s="17">
        <v>2018</v>
      </c>
    </row>
    <row r="60" spans="2:17" s="18" customFormat="1" x14ac:dyDescent="0.3">
      <c r="B60" s="22" t="s">
        <v>27</v>
      </c>
      <c r="C60" s="23" t="s">
        <v>10</v>
      </c>
      <c r="D60" s="121">
        <v>127.5</v>
      </c>
      <c r="E60" s="121">
        <v>127.5</v>
      </c>
      <c r="F60" s="121">
        <v>127.5</v>
      </c>
      <c r="G60" s="121">
        <v>127.5</v>
      </c>
      <c r="H60" s="121">
        <v>127.5</v>
      </c>
      <c r="I60" s="121">
        <v>127.5</v>
      </c>
      <c r="J60" s="121">
        <v>127.5</v>
      </c>
      <c r="K60" s="121">
        <v>127.5</v>
      </c>
      <c r="L60" s="121">
        <v>127.5</v>
      </c>
      <c r="M60" s="121">
        <v>127.5</v>
      </c>
      <c r="N60" s="639">
        <v>57</v>
      </c>
      <c r="O60" s="639">
        <v>57</v>
      </c>
      <c r="P60" s="639">
        <v>57</v>
      </c>
      <c r="Q60" s="640">
        <v>57</v>
      </c>
    </row>
    <row r="61" spans="2:17" s="18" customFormat="1" x14ac:dyDescent="0.3">
      <c r="B61" s="26"/>
      <c r="C61" s="27"/>
      <c r="D61" s="149"/>
      <c r="E61" s="149"/>
      <c r="F61" s="120"/>
      <c r="G61" s="120"/>
      <c r="H61" s="120"/>
      <c r="I61" s="120"/>
      <c r="J61" s="120"/>
      <c r="K61" s="120"/>
      <c r="L61" s="120"/>
      <c r="M61" s="120"/>
      <c r="N61" s="120"/>
      <c r="O61" s="35"/>
    </row>
    <row r="62" spans="2:17" x14ac:dyDescent="0.3">
      <c r="B62" s="34"/>
      <c r="C62" s="34"/>
      <c r="D62" s="34"/>
      <c r="E62" s="34"/>
      <c r="F62" s="34"/>
      <c r="G62" s="34"/>
      <c r="H62" s="34"/>
      <c r="I62" s="34"/>
      <c r="J62" s="34"/>
      <c r="K62" s="34"/>
      <c r="L62" s="34"/>
      <c r="M62" s="34"/>
      <c r="N62" s="34"/>
      <c r="O62" s="11"/>
    </row>
    <row r="63" spans="2:17" s="18" customFormat="1" ht="18" x14ac:dyDescent="0.3">
      <c r="B63" s="15" t="s">
        <v>68</v>
      </c>
      <c r="C63" s="16" t="s">
        <v>13</v>
      </c>
      <c r="D63" s="16">
        <v>2005</v>
      </c>
      <c r="E63" s="16">
        <v>2006</v>
      </c>
      <c r="F63" s="16">
        <v>2007</v>
      </c>
      <c r="G63" s="16">
        <v>2008</v>
      </c>
      <c r="H63" s="16">
        <v>2009</v>
      </c>
      <c r="I63" s="16">
        <v>2010</v>
      </c>
      <c r="J63" s="16">
        <v>2011</v>
      </c>
      <c r="K63" s="16">
        <v>2012</v>
      </c>
      <c r="L63" s="16">
        <v>2013</v>
      </c>
      <c r="M63" s="16">
        <v>2014</v>
      </c>
      <c r="N63" s="16">
        <v>2015</v>
      </c>
      <c r="O63" s="16">
        <v>2016</v>
      </c>
      <c r="P63" s="16">
        <v>2017</v>
      </c>
      <c r="Q63" s="17">
        <v>2018</v>
      </c>
    </row>
    <row r="64" spans="2:17" s="18" customFormat="1" x14ac:dyDescent="0.3">
      <c r="B64" s="163" t="s">
        <v>27</v>
      </c>
      <c r="C64" s="37"/>
      <c r="D64" s="164"/>
      <c r="E64" s="164"/>
      <c r="F64" s="164"/>
      <c r="G64" s="164"/>
      <c r="H64" s="164"/>
      <c r="I64" s="164"/>
      <c r="J64" s="164"/>
      <c r="K64" s="164"/>
      <c r="L64" s="174"/>
      <c r="M64" s="174"/>
      <c r="N64" s="164"/>
      <c r="O64" s="35"/>
      <c r="Q64" s="419"/>
    </row>
    <row r="65" spans="2:17" s="18" customFormat="1" x14ac:dyDescent="0.3">
      <c r="B65" s="152" t="s">
        <v>132</v>
      </c>
      <c r="C65" s="20"/>
      <c r="D65" s="21">
        <f>D20*D$60*$C$12</f>
        <v>0</v>
      </c>
      <c r="E65" s="21">
        <f>E20*E$60*$C$12</f>
        <v>0</v>
      </c>
      <c r="F65" s="21">
        <f t="shared" ref="F65:Q65" si="1">F20*F$60*$C$12</f>
        <v>0</v>
      </c>
      <c r="G65" s="21">
        <f t="shared" si="1"/>
        <v>0</v>
      </c>
      <c r="H65" s="21">
        <f t="shared" si="1"/>
        <v>0</v>
      </c>
      <c r="I65" s="21">
        <f t="shared" si="1"/>
        <v>0</v>
      </c>
      <c r="J65" s="21">
        <f t="shared" si="1"/>
        <v>0</v>
      </c>
      <c r="K65" s="21">
        <f t="shared" si="1"/>
        <v>0</v>
      </c>
      <c r="L65" s="21">
        <f t="shared" si="1"/>
        <v>0</v>
      </c>
      <c r="M65" s="21">
        <f t="shared" si="1"/>
        <v>0</v>
      </c>
      <c r="N65" s="21">
        <f t="shared" si="1"/>
        <v>0</v>
      </c>
      <c r="O65" s="21">
        <f t="shared" si="1"/>
        <v>0</v>
      </c>
      <c r="P65" s="21">
        <f t="shared" si="1"/>
        <v>0</v>
      </c>
      <c r="Q65" s="118">
        <f t="shared" si="1"/>
        <v>0</v>
      </c>
    </row>
    <row r="66" spans="2:17" s="18" customFormat="1" x14ac:dyDescent="0.3">
      <c r="B66" s="152" t="s">
        <v>133</v>
      </c>
      <c r="C66" s="20"/>
      <c r="D66" s="21">
        <f t="shared" ref="D66:D100" si="2">D21*D$60*$C$12</f>
        <v>717627656.6342802</v>
      </c>
      <c r="E66" s="21">
        <f t="shared" ref="E66:L100" si="3">E21*E$60*$C$12</f>
        <v>759654467.21274638</v>
      </c>
      <c r="F66" s="21">
        <f t="shared" si="3"/>
        <v>808143050.22632575</v>
      </c>
      <c r="G66" s="21">
        <f t="shared" si="3"/>
        <v>859726649.17694223</v>
      </c>
      <c r="H66" s="21">
        <f t="shared" si="3"/>
        <v>914602818.27334273</v>
      </c>
      <c r="I66" s="21">
        <f t="shared" si="3"/>
        <v>952550162.40635931</v>
      </c>
      <c r="J66" s="21">
        <f t="shared" si="3"/>
        <v>986936783.86312509</v>
      </c>
      <c r="K66" s="21">
        <f t="shared" si="3"/>
        <v>1155548900.994375</v>
      </c>
      <c r="L66" s="21">
        <f t="shared" si="3"/>
        <v>1228352238.9881251</v>
      </c>
      <c r="M66" s="21">
        <f t="shared" ref="M66:Q66" si="4">M21*M$60*$C$12</f>
        <v>1115259145.125</v>
      </c>
      <c r="N66" s="21">
        <f t="shared" si="4"/>
        <v>465957606.45000005</v>
      </c>
      <c r="O66" s="21">
        <f t="shared" si="4"/>
        <v>512988047.96897054</v>
      </c>
      <c r="P66" s="21">
        <f t="shared" si="4"/>
        <v>567633123.81523645</v>
      </c>
      <c r="Q66" s="118">
        <f t="shared" si="4"/>
        <v>588317348.17370462</v>
      </c>
    </row>
    <row r="67" spans="2:17" s="18" customFormat="1" x14ac:dyDescent="0.3">
      <c r="B67" s="152" t="s">
        <v>134</v>
      </c>
      <c r="C67" s="20"/>
      <c r="D67" s="21">
        <f t="shared" si="2"/>
        <v>0</v>
      </c>
      <c r="E67" s="21">
        <f t="shared" si="3"/>
        <v>0</v>
      </c>
      <c r="F67" s="21">
        <f t="shared" si="3"/>
        <v>0</v>
      </c>
      <c r="G67" s="21">
        <f t="shared" si="3"/>
        <v>0</v>
      </c>
      <c r="H67" s="21">
        <f t="shared" si="3"/>
        <v>0</v>
      </c>
      <c r="I67" s="21">
        <f t="shared" si="3"/>
        <v>0</v>
      </c>
      <c r="J67" s="21">
        <f t="shared" si="3"/>
        <v>0</v>
      </c>
      <c r="K67" s="21">
        <f t="shared" si="3"/>
        <v>0</v>
      </c>
      <c r="L67" s="21">
        <f t="shared" si="3"/>
        <v>0</v>
      </c>
      <c r="M67" s="21">
        <f t="shared" ref="M67:Q67" si="5">M22*M$60*$C$12</f>
        <v>0</v>
      </c>
      <c r="N67" s="21">
        <f t="shared" si="5"/>
        <v>0</v>
      </c>
      <c r="O67" s="21">
        <f t="shared" si="5"/>
        <v>0</v>
      </c>
      <c r="P67" s="21">
        <f t="shared" si="5"/>
        <v>0</v>
      </c>
      <c r="Q67" s="118">
        <f t="shared" si="5"/>
        <v>0</v>
      </c>
    </row>
    <row r="68" spans="2:17" s="18" customFormat="1" x14ac:dyDescent="0.3">
      <c r="B68" s="152" t="s">
        <v>135</v>
      </c>
      <c r="C68" s="20"/>
      <c r="D68" s="21">
        <f t="shared" si="2"/>
        <v>114393538.67613764</v>
      </c>
      <c r="E68" s="21">
        <f t="shared" si="3"/>
        <v>118589295.43053924</v>
      </c>
      <c r="F68" s="21">
        <f t="shared" si="3"/>
        <v>126158824.92610556</v>
      </c>
      <c r="G68" s="21">
        <f t="shared" si="3"/>
        <v>134211515.87883569</v>
      </c>
      <c r="H68" s="21">
        <f t="shared" si="3"/>
        <v>142778208.38174009</v>
      </c>
      <c r="I68" s="21">
        <f t="shared" si="3"/>
        <v>141788045.61175641</v>
      </c>
      <c r="J68" s="21">
        <f t="shared" si="3"/>
        <v>148282569.34406251</v>
      </c>
      <c r="K68" s="21">
        <f t="shared" si="3"/>
        <v>179149153.1270625</v>
      </c>
      <c r="L68" s="21">
        <f t="shared" si="3"/>
        <v>204324538.57012501</v>
      </c>
      <c r="M68" s="21">
        <f t="shared" ref="M68:Q68" si="6">M23*M$60*$C$12</f>
        <v>245560916.8125</v>
      </c>
      <c r="N68" s="21">
        <f t="shared" si="6"/>
        <v>115383689.25</v>
      </c>
      <c r="O68" s="21">
        <f t="shared" si="6"/>
        <v>105227486.88879357</v>
      </c>
      <c r="P68" s="21">
        <f t="shared" si="6"/>
        <v>108981231.07509746</v>
      </c>
      <c r="Q68" s="118">
        <f t="shared" si="6"/>
        <v>112952444.41668028</v>
      </c>
    </row>
    <row r="69" spans="2:17" s="18" customFormat="1" x14ac:dyDescent="0.3">
      <c r="B69" s="152" t="s">
        <v>136</v>
      </c>
      <c r="C69" s="20"/>
      <c r="D69" s="21">
        <f t="shared" si="2"/>
        <v>0</v>
      </c>
      <c r="E69" s="21">
        <f t="shared" si="3"/>
        <v>0</v>
      </c>
      <c r="F69" s="21">
        <f t="shared" si="3"/>
        <v>0</v>
      </c>
      <c r="G69" s="21">
        <f t="shared" si="3"/>
        <v>0</v>
      </c>
      <c r="H69" s="21">
        <f t="shared" si="3"/>
        <v>0</v>
      </c>
      <c r="I69" s="21">
        <f t="shared" si="3"/>
        <v>0</v>
      </c>
      <c r="J69" s="21">
        <f t="shared" si="3"/>
        <v>0</v>
      </c>
      <c r="K69" s="21">
        <f t="shared" si="3"/>
        <v>0</v>
      </c>
      <c r="L69" s="21">
        <f t="shared" si="3"/>
        <v>0</v>
      </c>
      <c r="M69" s="21">
        <f t="shared" ref="M69:Q69" si="7">M24*M$60*$C$12</f>
        <v>0</v>
      </c>
      <c r="N69" s="21">
        <f t="shared" si="7"/>
        <v>0</v>
      </c>
      <c r="O69" s="21">
        <f t="shared" si="7"/>
        <v>0</v>
      </c>
      <c r="P69" s="21">
        <f t="shared" si="7"/>
        <v>0</v>
      </c>
      <c r="Q69" s="118">
        <f t="shared" si="7"/>
        <v>0</v>
      </c>
    </row>
    <row r="70" spans="2:17" s="18" customFormat="1" x14ac:dyDescent="0.3">
      <c r="B70" s="152" t="s">
        <v>137</v>
      </c>
      <c r="C70" s="20"/>
      <c r="D70" s="21">
        <f t="shared" si="2"/>
        <v>0</v>
      </c>
      <c r="E70" s="21">
        <f t="shared" si="3"/>
        <v>0</v>
      </c>
      <c r="F70" s="21">
        <f t="shared" si="3"/>
        <v>0</v>
      </c>
      <c r="G70" s="21">
        <f t="shared" si="3"/>
        <v>0</v>
      </c>
      <c r="H70" s="21">
        <f t="shared" si="3"/>
        <v>0</v>
      </c>
      <c r="I70" s="21">
        <f t="shared" si="3"/>
        <v>0</v>
      </c>
      <c r="J70" s="21">
        <f t="shared" si="3"/>
        <v>0</v>
      </c>
      <c r="K70" s="21">
        <f t="shared" si="3"/>
        <v>0</v>
      </c>
      <c r="L70" s="21">
        <f t="shared" si="3"/>
        <v>0</v>
      </c>
      <c r="M70" s="21">
        <f t="shared" ref="M70:Q70" si="8">M25*M$60*$C$12</f>
        <v>0</v>
      </c>
      <c r="N70" s="21">
        <f t="shared" si="8"/>
        <v>0</v>
      </c>
      <c r="O70" s="21">
        <f t="shared" si="8"/>
        <v>0</v>
      </c>
      <c r="P70" s="21">
        <f t="shared" si="8"/>
        <v>0</v>
      </c>
      <c r="Q70" s="118">
        <f t="shared" si="8"/>
        <v>0</v>
      </c>
    </row>
    <row r="71" spans="2:17" s="18" customFormat="1" x14ac:dyDescent="0.3">
      <c r="B71" s="152" t="s">
        <v>138</v>
      </c>
      <c r="C71" s="20"/>
      <c r="D71" s="21">
        <f t="shared" si="2"/>
        <v>18569956.578528341</v>
      </c>
      <c r="E71" s="21">
        <f t="shared" si="3"/>
        <v>19396424.509353809</v>
      </c>
      <c r="F71" s="21">
        <f t="shared" si="3"/>
        <v>20634494.158887025</v>
      </c>
      <c r="G71" s="21">
        <f t="shared" si="3"/>
        <v>21951589.530730881</v>
      </c>
      <c r="H71" s="21">
        <f t="shared" si="3"/>
        <v>23352754.819926471</v>
      </c>
      <c r="I71" s="21">
        <f t="shared" si="3"/>
        <v>22649612.631961033</v>
      </c>
      <c r="J71" s="21">
        <f t="shared" si="3"/>
        <v>23425065</v>
      </c>
      <c r="K71" s="21">
        <f t="shared" si="3"/>
        <v>31139012.625000004</v>
      </c>
      <c r="L71" s="21">
        <f t="shared" si="3"/>
        <v>33357021.750000004</v>
      </c>
      <c r="M71" s="21">
        <f t="shared" ref="M71:Q71" si="9">M26*M$60*$C$12</f>
        <v>32124460.125000004</v>
      </c>
      <c r="N71" s="21">
        <f t="shared" si="9"/>
        <v>12494722.050000001</v>
      </c>
      <c r="O71" s="21">
        <f t="shared" si="9"/>
        <v>13674520.048687719</v>
      </c>
      <c r="P71" s="21">
        <f t="shared" si="9"/>
        <v>15259398.867729915</v>
      </c>
      <c r="Q71" s="118">
        <f t="shared" si="9"/>
        <v>15815442.580672607</v>
      </c>
    </row>
    <row r="72" spans="2:17" s="18" customFormat="1" x14ac:dyDescent="0.3">
      <c r="B72" s="152" t="s">
        <v>139</v>
      </c>
      <c r="C72" s="20"/>
      <c r="D72" s="21">
        <f t="shared" si="2"/>
        <v>0</v>
      </c>
      <c r="E72" s="21">
        <f t="shared" si="3"/>
        <v>0</v>
      </c>
      <c r="F72" s="21">
        <f t="shared" si="3"/>
        <v>0</v>
      </c>
      <c r="G72" s="21">
        <f t="shared" si="3"/>
        <v>0</v>
      </c>
      <c r="H72" s="21">
        <f t="shared" si="3"/>
        <v>0</v>
      </c>
      <c r="I72" s="21">
        <f t="shared" si="3"/>
        <v>0</v>
      </c>
      <c r="J72" s="21">
        <f t="shared" si="3"/>
        <v>0</v>
      </c>
      <c r="K72" s="21">
        <f t="shared" si="3"/>
        <v>0</v>
      </c>
      <c r="L72" s="21">
        <f t="shared" si="3"/>
        <v>0</v>
      </c>
      <c r="M72" s="21">
        <f t="shared" ref="M72:Q72" si="10">M27*M$60*$C$12</f>
        <v>0</v>
      </c>
      <c r="N72" s="21">
        <f t="shared" si="10"/>
        <v>0</v>
      </c>
      <c r="O72" s="21">
        <f t="shared" si="10"/>
        <v>0</v>
      </c>
      <c r="P72" s="21">
        <f t="shared" si="10"/>
        <v>0</v>
      </c>
      <c r="Q72" s="118">
        <f t="shared" si="10"/>
        <v>0</v>
      </c>
    </row>
    <row r="73" spans="2:17" s="18" customFormat="1" x14ac:dyDescent="0.3">
      <c r="B73" s="152" t="s">
        <v>140</v>
      </c>
      <c r="C73" s="20"/>
      <c r="D73" s="21">
        <f t="shared" si="2"/>
        <v>0</v>
      </c>
      <c r="E73" s="21">
        <f t="shared" si="3"/>
        <v>0</v>
      </c>
      <c r="F73" s="21">
        <f t="shared" si="3"/>
        <v>0</v>
      </c>
      <c r="G73" s="21">
        <f t="shared" si="3"/>
        <v>0</v>
      </c>
      <c r="H73" s="21">
        <f t="shared" si="3"/>
        <v>0</v>
      </c>
      <c r="I73" s="21">
        <f t="shared" si="3"/>
        <v>0</v>
      </c>
      <c r="J73" s="21">
        <f t="shared" si="3"/>
        <v>0</v>
      </c>
      <c r="K73" s="21">
        <f t="shared" si="3"/>
        <v>0</v>
      </c>
      <c r="L73" s="21">
        <f t="shared" si="3"/>
        <v>0</v>
      </c>
      <c r="M73" s="21">
        <f t="shared" ref="M73:Q73" si="11">M28*M$60*$C$12</f>
        <v>0</v>
      </c>
      <c r="N73" s="21">
        <f t="shared" si="11"/>
        <v>0</v>
      </c>
      <c r="O73" s="21">
        <f t="shared" si="11"/>
        <v>0</v>
      </c>
      <c r="P73" s="21">
        <f t="shared" si="11"/>
        <v>0</v>
      </c>
      <c r="Q73" s="118">
        <f t="shared" si="11"/>
        <v>0</v>
      </c>
    </row>
    <row r="74" spans="2:17" s="18" customFormat="1" x14ac:dyDescent="0.3">
      <c r="B74" s="152" t="s">
        <v>141</v>
      </c>
      <c r="C74" s="20"/>
      <c r="D74" s="21">
        <f t="shared" si="2"/>
        <v>0</v>
      </c>
      <c r="E74" s="21">
        <f t="shared" si="3"/>
        <v>0</v>
      </c>
      <c r="F74" s="21">
        <f t="shared" si="3"/>
        <v>0</v>
      </c>
      <c r="G74" s="21">
        <f t="shared" si="3"/>
        <v>0</v>
      </c>
      <c r="H74" s="21">
        <f t="shared" si="3"/>
        <v>0</v>
      </c>
      <c r="I74" s="21">
        <f t="shared" si="3"/>
        <v>0</v>
      </c>
      <c r="J74" s="21">
        <f t="shared" si="3"/>
        <v>0</v>
      </c>
      <c r="K74" s="21">
        <f t="shared" si="3"/>
        <v>0</v>
      </c>
      <c r="L74" s="21">
        <f t="shared" si="3"/>
        <v>0</v>
      </c>
      <c r="M74" s="21">
        <f t="shared" ref="M74:Q74" si="12">M29*M$60*$C$12</f>
        <v>0</v>
      </c>
      <c r="N74" s="21">
        <f t="shared" si="12"/>
        <v>0</v>
      </c>
      <c r="O74" s="21">
        <f t="shared" si="12"/>
        <v>0</v>
      </c>
      <c r="P74" s="21">
        <f t="shared" si="12"/>
        <v>0</v>
      </c>
      <c r="Q74" s="118">
        <f t="shared" si="12"/>
        <v>0</v>
      </c>
    </row>
    <row r="75" spans="2:17" s="18" customFormat="1" x14ac:dyDescent="0.3">
      <c r="B75" s="152" t="s">
        <v>142</v>
      </c>
      <c r="C75" s="20"/>
      <c r="D75" s="21">
        <f t="shared" si="2"/>
        <v>0</v>
      </c>
      <c r="E75" s="21">
        <f t="shared" si="3"/>
        <v>0</v>
      </c>
      <c r="F75" s="21">
        <f t="shared" si="3"/>
        <v>0</v>
      </c>
      <c r="G75" s="21">
        <f t="shared" si="3"/>
        <v>0</v>
      </c>
      <c r="H75" s="21">
        <f t="shared" si="3"/>
        <v>0</v>
      </c>
      <c r="I75" s="21">
        <f t="shared" si="3"/>
        <v>0</v>
      </c>
      <c r="J75" s="21">
        <f t="shared" si="3"/>
        <v>0</v>
      </c>
      <c r="K75" s="21">
        <f t="shared" si="3"/>
        <v>0</v>
      </c>
      <c r="L75" s="21">
        <f t="shared" si="3"/>
        <v>0</v>
      </c>
      <c r="M75" s="21">
        <f t="shared" ref="M75:Q75" si="13">M30*M$60*$C$12</f>
        <v>0</v>
      </c>
      <c r="N75" s="21">
        <f t="shared" si="13"/>
        <v>0</v>
      </c>
      <c r="O75" s="21">
        <f t="shared" si="13"/>
        <v>0</v>
      </c>
      <c r="P75" s="21">
        <f t="shared" si="13"/>
        <v>0</v>
      </c>
      <c r="Q75" s="118">
        <f t="shared" si="13"/>
        <v>0</v>
      </c>
    </row>
    <row r="76" spans="2:17" s="18" customFormat="1" x14ac:dyDescent="0.3">
      <c r="B76" s="152" t="s">
        <v>143</v>
      </c>
      <c r="C76" s="20"/>
      <c r="D76" s="21">
        <f t="shared" si="2"/>
        <v>1297167893.1538441</v>
      </c>
      <c r="E76" s="21">
        <f t="shared" si="3"/>
        <v>1375152027.2411077</v>
      </c>
      <c r="F76" s="21">
        <f t="shared" si="3"/>
        <v>1462927688.5543699</v>
      </c>
      <c r="G76" s="21">
        <f t="shared" si="3"/>
        <v>1556306051.6535847</v>
      </c>
      <c r="H76" s="21">
        <f t="shared" si="3"/>
        <v>1655644735.8016863</v>
      </c>
      <c r="I76" s="21">
        <f t="shared" si="3"/>
        <v>1799027222.3430417</v>
      </c>
      <c r="J76" s="21">
        <f t="shared" si="3"/>
        <v>1799380517.6913748</v>
      </c>
      <c r="K76" s="21">
        <f t="shared" si="3"/>
        <v>2023853209.4926875</v>
      </c>
      <c r="L76" s="21">
        <f t="shared" ref="L76:Q76" si="14">L31*L$60*$C$12</f>
        <v>2192146882.8375001</v>
      </c>
      <c r="M76" s="21">
        <f t="shared" si="14"/>
        <v>2299766230.5159378</v>
      </c>
      <c r="N76" s="21">
        <f t="shared" si="14"/>
        <v>1037053642.8772501</v>
      </c>
      <c r="O76" s="21">
        <f t="shared" si="14"/>
        <v>1030309149.1391267</v>
      </c>
      <c r="P76" s="21">
        <f t="shared" si="14"/>
        <v>1100735456.3269045</v>
      </c>
      <c r="Q76" s="118">
        <f t="shared" si="14"/>
        <v>1140845622.8812397</v>
      </c>
    </row>
    <row r="77" spans="2:17" s="18" customFormat="1" x14ac:dyDescent="0.3">
      <c r="B77" s="152" t="s">
        <v>144</v>
      </c>
      <c r="C77" s="20"/>
      <c r="D77" s="21">
        <f t="shared" si="2"/>
        <v>87844442.192671508</v>
      </c>
      <c r="E77" s="21">
        <f t="shared" si="3"/>
        <v>96049499.203281775</v>
      </c>
      <c r="F77" s="21">
        <f t="shared" si="3"/>
        <v>102180318.3013636</v>
      </c>
      <c r="G77" s="21">
        <f t="shared" si="3"/>
        <v>108702466.27804637</v>
      </c>
      <c r="H77" s="21">
        <f t="shared" si="3"/>
        <v>115640921.57238978</v>
      </c>
      <c r="I77" s="21">
        <f t="shared" si="3"/>
        <v>130917778.20872837</v>
      </c>
      <c r="J77" s="21">
        <f t="shared" si="3"/>
        <v>138110279.0625</v>
      </c>
      <c r="K77" s="21">
        <f t="shared" si="3"/>
        <v>140980677</v>
      </c>
      <c r="L77" s="21">
        <f t="shared" ref="L77:Q77" si="15">L32*L$60*$C$12</f>
        <v>137113547.8125</v>
      </c>
      <c r="M77" s="21">
        <f t="shared" si="15"/>
        <v>135144721.5</v>
      </c>
      <c r="N77" s="21">
        <f t="shared" si="15"/>
        <v>58680314.400000006</v>
      </c>
      <c r="O77" s="21">
        <f t="shared" si="15"/>
        <v>63387044.4713476</v>
      </c>
      <c r="P77" s="21">
        <f t="shared" si="15"/>
        <v>69726015.117455795</v>
      </c>
      <c r="Q77" s="118">
        <f t="shared" si="15"/>
        <v>72266790.980953246</v>
      </c>
    </row>
    <row r="78" spans="2:17" s="18" customFormat="1" x14ac:dyDescent="0.3">
      <c r="B78" s="152" t="s">
        <v>145</v>
      </c>
      <c r="C78" s="20"/>
      <c r="D78" s="21">
        <f t="shared" si="2"/>
        <v>75983230.997525603</v>
      </c>
      <c r="E78" s="21">
        <f t="shared" si="3"/>
        <v>82063266.303750336</v>
      </c>
      <c r="F78" s="21">
        <f t="shared" si="3"/>
        <v>87301347.1316493</v>
      </c>
      <c r="G78" s="21">
        <f t="shared" si="3"/>
        <v>92873773.544307768</v>
      </c>
      <c r="H78" s="21">
        <f t="shared" si="3"/>
        <v>98801886.7492636</v>
      </c>
      <c r="I78" s="21">
        <f t="shared" si="3"/>
        <v>108283343.29860118</v>
      </c>
      <c r="J78" s="21">
        <f t="shared" si="3"/>
        <v>116549919.57187501</v>
      </c>
      <c r="K78" s="21">
        <f t="shared" si="3"/>
        <v>120099065.53800003</v>
      </c>
      <c r="L78" s="21">
        <f t="shared" ref="L78:Q78" si="16">L33*L$60*$C$12</f>
        <v>122012793.675375</v>
      </c>
      <c r="M78" s="21">
        <f t="shared" si="16"/>
        <v>126499676.43750001</v>
      </c>
      <c r="N78" s="21">
        <f t="shared" si="16"/>
        <v>55430227.125</v>
      </c>
      <c r="O78" s="21">
        <f t="shared" si="16"/>
        <v>57609753.283900067</v>
      </c>
      <c r="P78" s="21">
        <f t="shared" si="16"/>
        <v>62646998.327238493</v>
      </c>
      <c r="Q78" s="118">
        <f t="shared" si="16"/>
        <v>64929818.892880775</v>
      </c>
    </row>
    <row r="79" spans="2:17" s="18" customFormat="1" x14ac:dyDescent="0.3">
      <c r="B79" s="152" t="s">
        <v>146</v>
      </c>
      <c r="C79" s="20"/>
      <c r="D79" s="21">
        <f t="shared" si="2"/>
        <v>16235520.403033806</v>
      </c>
      <c r="E79" s="21">
        <f t="shared" si="3"/>
        <v>17603520.674844489</v>
      </c>
      <c r="F79" s="21">
        <f t="shared" si="3"/>
        <v>18727149.654089879</v>
      </c>
      <c r="G79" s="21">
        <f t="shared" si="3"/>
        <v>19922499.632010512</v>
      </c>
      <c r="H79" s="21">
        <f t="shared" si="3"/>
        <v>21194148.544692028</v>
      </c>
      <c r="I79" s="21">
        <f t="shared" si="3"/>
        <v>23252685.518957369</v>
      </c>
      <c r="J79" s="21">
        <f t="shared" si="3"/>
        <v>25320735</v>
      </c>
      <c r="K79" s="21">
        <f t="shared" si="3"/>
        <v>25817220</v>
      </c>
      <c r="L79" s="21">
        <f t="shared" ref="L79:Q79" si="17">L34*L$60*$C$12</f>
        <v>25817220</v>
      </c>
      <c r="M79" s="21">
        <f t="shared" si="17"/>
        <v>26561947.5</v>
      </c>
      <c r="N79" s="21">
        <f t="shared" si="17"/>
        <v>11486326.5</v>
      </c>
      <c r="O79" s="21">
        <f t="shared" si="17"/>
        <v>12122937.108070608</v>
      </c>
      <c r="P79" s="21">
        <f t="shared" si="17"/>
        <v>13262682.265634449</v>
      </c>
      <c r="Q79" s="118">
        <f t="shared" si="17"/>
        <v>13745966.774708934</v>
      </c>
    </row>
    <row r="80" spans="2:17" s="18" customFormat="1" x14ac:dyDescent="0.3">
      <c r="B80" s="152" t="s">
        <v>147</v>
      </c>
      <c r="C80" s="20"/>
      <c r="D80" s="21">
        <f t="shared" si="2"/>
        <v>0</v>
      </c>
      <c r="E80" s="21">
        <f t="shared" si="3"/>
        <v>0</v>
      </c>
      <c r="F80" s="21">
        <f t="shared" si="3"/>
        <v>0</v>
      </c>
      <c r="G80" s="21">
        <f t="shared" si="3"/>
        <v>0</v>
      </c>
      <c r="H80" s="21">
        <f t="shared" si="3"/>
        <v>0</v>
      </c>
      <c r="I80" s="21">
        <f t="shared" si="3"/>
        <v>0</v>
      </c>
      <c r="J80" s="21">
        <f t="shared" si="3"/>
        <v>0</v>
      </c>
      <c r="K80" s="21">
        <f t="shared" si="3"/>
        <v>0</v>
      </c>
      <c r="L80" s="21">
        <f t="shared" ref="L80:Q80" si="18">L35*L$60*$C$12</f>
        <v>0</v>
      </c>
      <c r="M80" s="21">
        <f t="shared" si="18"/>
        <v>0</v>
      </c>
      <c r="N80" s="21">
        <f t="shared" si="18"/>
        <v>0</v>
      </c>
      <c r="O80" s="21">
        <f t="shared" si="18"/>
        <v>0</v>
      </c>
      <c r="P80" s="21">
        <f t="shared" si="18"/>
        <v>0</v>
      </c>
      <c r="Q80" s="118">
        <f t="shared" si="18"/>
        <v>0</v>
      </c>
    </row>
    <row r="81" spans="2:17" s="18" customFormat="1" x14ac:dyDescent="0.3">
      <c r="B81" s="152" t="s">
        <v>148</v>
      </c>
      <c r="C81" s="20"/>
      <c r="D81" s="21">
        <f t="shared" si="2"/>
        <v>332781403.25599557</v>
      </c>
      <c r="E81" s="21">
        <f t="shared" si="3"/>
        <v>357715670.99134851</v>
      </c>
      <c r="F81" s="21">
        <f t="shared" si="3"/>
        <v>380548586.16100901</v>
      </c>
      <c r="G81" s="21">
        <f t="shared" si="3"/>
        <v>404838921.44788194</v>
      </c>
      <c r="H81" s="21">
        <f t="shared" si="3"/>
        <v>430679703.66795951</v>
      </c>
      <c r="I81" s="21">
        <f t="shared" si="3"/>
        <v>452645872.58387297</v>
      </c>
      <c r="J81" s="21">
        <f t="shared" si="3"/>
        <v>501857757.56250006</v>
      </c>
      <c r="K81" s="21">
        <f t="shared" si="3"/>
        <v>537902568.5625</v>
      </c>
      <c r="L81" s="21">
        <f t="shared" ref="L81:Q81" si="19">L36*L$60*$C$12</f>
        <v>544976727.5625</v>
      </c>
      <c r="M81" s="21">
        <f t="shared" si="19"/>
        <v>539512759.6875</v>
      </c>
      <c r="N81" s="21">
        <f t="shared" si="19"/>
        <v>247705968.75000003</v>
      </c>
      <c r="O81" s="21">
        <f t="shared" si="19"/>
        <v>256436709.56452999</v>
      </c>
      <c r="P81" s="21">
        <f t="shared" si="19"/>
        <v>276728721.88435215</v>
      </c>
      <c r="Q81" s="118">
        <f t="shared" si="19"/>
        <v>286812557.25219661</v>
      </c>
    </row>
    <row r="82" spans="2:17" s="18" customFormat="1" x14ac:dyDescent="0.3">
      <c r="B82" s="152" t="s">
        <v>149</v>
      </c>
      <c r="C82" s="20"/>
      <c r="D82" s="21">
        <f t="shared" si="2"/>
        <v>115573117.95292598</v>
      </c>
      <c r="E82" s="21">
        <f t="shared" si="3"/>
        <v>125318989.99943888</v>
      </c>
      <c r="F82" s="21">
        <f t="shared" si="3"/>
        <v>133318074.46748814</v>
      </c>
      <c r="G82" s="21">
        <f t="shared" si="3"/>
        <v>141827738.79520014</v>
      </c>
      <c r="H82" s="21">
        <f t="shared" si="3"/>
        <v>150880573.18638316</v>
      </c>
      <c r="I82" s="21">
        <f t="shared" si="3"/>
        <v>171904881.28493226</v>
      </c>
      <c r="J82" s="21">
        <f t="shared" si="3"/>
        <v>175930400.0625</v>
      </c>
      <c r="K82" s="21">
        <f t="shared" si="3"/>
        <v>181377818.4375</v>
      </c>
      <c r="L82" s="21">
        <f t="shared" ref="L82:Q82" si="20">L37*L$60*$C$12</f>
        <v>183666162.9375</v>
      </c>
      <c r="M82" s="21">
        <f t="shared" si="20"/>
        <v>184744137.1875</v>
      </c>
      <c r="N82" s="21">
        <f t="shared" si="20"/>
        <v>76892304.600000009</v>
      </c>
      <c r="O82" s="21">
        <f t="shared" si="20"/>
        <v>82926526.731080636</v>
      </c>
      <c r="P82" s="21">
        <f t="shared" si="20"/>
        <v>91611442.653842181</v>
      </c>
      <c r="Q82" s="118">
        <f t="shared" si="20"/>
        <v>94949710.901682884</v>
      </c>
    </row>
    <row r="83" spans="2:17" s="18" customFormat="1" x14ac:dyDescent="0.3">
      <c r="B83" s="152" t="s">
        <v>150</v>
      </c>
      <c r="C83" s="20"/>
      <c r="D83" s="21">
        <f t="shared" si="2"/>
        <v>0</v>
      </c>
      <c r="E83" s="21">
        <f t="shared" si="3"/>
        <v>0</v>
      </c>
      <c r="F83" s="21">
        <f t="shared" si="3"/>
        <v>0</v>
      </c>
      <c r="G83" s="21">
        <f t="shared" si="3"/>
        <v>0</v>
      </c>
      <c r="H83" s="21">
        <f t="shared" si="3"/>
        <v>0</v>
      </c>
      <c r="I83" s="21">
        <f t="shared" si="3"/>
        <v>0</v>
      </c>
      <c r="J83" s="21">
        <f t="shared" si="3"/>
        <v>0</v>
      </c>
      <c r="K83" s="21">
        <f t="shared" si="3"/>
        <v>0</v>
      </c>
      <c r="L83" s="21">
        <f t="shared" ref="L83:Q83" si="21">L38*L$60*$C$12</f>
        <v>0</v>
      </c>
      <c r="M83" s="21">
        <f t="shared" si="21"/>
        <v>0</v>
      </c>
      <c r="N83" s="21">
        <f t="shared" si="21"/>
        <v>0</v>
      </c>
      <c r="O83" s="21">
        <f t="shared" si="21"/>
        <v>0</v>
      </c>
      <c r="P83" s="21">
        <f t="shared" si="21"/>
        <v>0</v>
      </c>
      <c r="Q83" s="118">
        <f t="shared" si="21"/>
        <v>0</v>
      </c>
    </row>
    <row r="84" spans="2:17" s="18" customFormat="1" x14ac:dyDescent="0.3">
      <c r="B84" s="152" t="s">
        <v>151</v>
      </c>
      <c r="C84" s="20"/>
      <c r="D84" s="21">
        <f t="shared" si="2"/>
        <v>99333574.438721761</v>
      </c>
      <c r="E84" s="21">
        <f t="shared" si="3"/>
        <v>106773750.87190251</v>
      </c>
      <c r="F84" s="21">
        <f t="shared" si="3"/>
        <v>113589096.67223673</v>
      </c>
      <c r="G84" s="21">
        <f t="shared" si="3"/>
        <v>120839464.54493266</v>
      </c>
      <c r="H84" s="21">
        <f t="shared" si="3"/>
        <v>128552621.85631135</v>
      </c>
      <c r="I84" s="21">
        <f t="shared" si="3"/>
        <v>138765342.43656379</v>
      </c>
      <c r="J84" s="21">
        <f t="shared" si="3"/>
        <v>148219578.75</v>
      </c>
      <c r="K84" s="21">
        <f t="shared" si="3"/>
        <v>158442656.25</v>
      </c>
      <c r="L84" s="21">
        <f t="shared" ref="L84:Q84" si="22">L39*L$60*$C$12</f>
        <v>162287594.0625</v>
      </c>
      <c r="M84" s="21">
        <f t="shared" si="22"/>
        <v>306324850.875</v>
      </c>
      <c r="N84" s="21">
        <f t="shared" si="22"/>
        <v>166111601.625</v>
      </c>
      <c r="O84" s="21">
        <f t="shared" si="22"/>
        <v>128648093.94282401</v>
      </c>
      <c r="P84" s="21">
        <f t="shared" si="22"/>
        <v>123412623.04236369</v>
      </c>
      <c r="Q84" s="118">
        <f t="shared" si="22"/>
        <v>127909708.00195499</v>
      </c>
    </row>
    <row r="85" spans="2:17" s="18" customFormat="1" x14ac:dyDescent="0.3">
      <c r="B85" s="152" t="s">
        <v>152</v>
      </c>
      <c r="C85" s="20"/>
      <c r="D85" s="21">
        <f t="shared" si="2"/>
        <v>660052796.78338039</v>
      </c>
      <c r="E85" s="21">
        <f t="shared" si="3"/>
        <v>711630257.40494931</v>
      </c>
      <c r="F85" s="21">
        <f t="shared" si="3"/>
        <v>757053465.32441401</v>
      </c>
      <c r="G85" s="21">
        <f t="shared" si="3"/>
        <v>805376026.94086599</v>
      </c>
      <c r="H85" s="21">
        <f t="shared" si="3"/>
        <v>856783007.38390005</v>
      </c>
      <c r="I85" s="21">
        <f t="shared" si="3"/>
        <v>935454260.44097197</v>
      </c>
      <c r="J85" s="21">
        <f t="shared" si="3"/>
        <v>999118570.85343754</v>
      </c>
      <c r="K85" s="21">
        <f t="shared" si="3"/>
        <v>1047782947.3134376</v>
      </c>
      <c r="L85" s="21">
        <f t="shared" ref="L85:Q85" si="23">L40*L$60*$C$12</f>
        <v>1067429153.6454375</v>
      </c>
      <c r="M85" s="21">
        <f t="shared" si="23"/>
        <v>1163792246.4375</v>
      </c>
      <c r="N85" s="21">
        <f t="shared" si="23"/>
        <v>539664645.60000002</v>
      </c>
      <c r="O85" s="21">
        <f t="shared" si="23"/>
        <v>533293484.48674577</v>
      </c>
      <c r="P85" s="21">
        <f t="shared" si="23"/>
        <v>567908649.68744552</v>
      </c>
      <c r="Q85" s="118">
        <f t="shared" si="23"/>
        <v>588602914.05013168</v>
      </c>
    </row>
    <row r="86" spans="2:17" s="18" customFormat="1" x14ac:dyDescent="0.3">
      <c r="B86" s="152" t="s">
        <v>153</v>
      </c>
      <c r="C86" s="20"/>
      <c r="D86" s="21">
        <f t="shared" si="2"/>
        <v>0</v>
      </c>
      <c r="E86" s="21">
        <f t="shared" si="3"/>
        <v>0</v>
      </c>
      <c r="F86" s="21">
        <f t="shared" si="3"/>
        <v>0</v>
      </c>
      <c r="G86" s="21">
        <f t="shared" si="3"/>
        <v>0</v>
      </c>
      <c r="H86" s="21">
        <f t="shared" si="3"/>
        <v>0</v>
      </c>
      <c r="I86" s="21">
        <f t="shared" si="3"/>
        <v>0</v>
      </c>
      <c r="J86" s="21">
        <f t="shared" si="3"/>
        <v>0</v>
      </c>
      <c r="K86" s="21">
        <f t="shared" si="3"/>
        <v>0</v>
      </c>
      <c r="L86" s="21">
        <f t="shared" ref="L86:Q86" si="24">L41*L$60*$C$12</f>
        <v>0</v>
      </c>
      <c r="M86" s="21">
        <f t="shared" si="24"/>
        <v>0</v>
      </c>
      <c r="N86" s="21">
        <f t="shared" si="24"/>
        <v>0</v>
      </c>
      <c r="O86" s="21">
        <f t="shared" si="24"/>
        <v>0</v>
      </c>
      <c r="P86" s="21">
        <f t="shared" si="24"/>
        <v>0</v>
      </c>
      <c r="Q86" s="118">
        <f t="shared" si="24"/>
        <v>0</v>
      </c>
    </row>
    <row r="87" spans="2:17" s="18" customFormat="1" x14ac:dyDescent="0.3">
      <c r="B87" s="152" t="s">
        <v>154</v>
      </c>
      <c r="C87" s="20"/>
      <c r="D87" s="21">
        <f t="shared" si="2"/>
        <v>0</v>
      </c>
      <c r="E87" s="21">
        <f t="shared" si="3"/>
        <v>0</v>
      </c>
      <c r="F87" s="21">
        <f t="shared" si="3"/>
        <v>0</v>
      </c>
      <c r="G87" s="21">
        <f t="shared" si="3"/>
        <v>0</v>
      </c>
      <c r="H87" s="21">
        <f t="shared" si="3"/>
        <v>0</v>
      </c>
      <c r="I87" s="21">
        <f t="shared" si="3"/>
        <v>0</v>
      </c>
      <c r="J87" s="21">
        <f t="shared" si="3"/>
        <v>0</v>
      </c>
      <c r="K87" s="21">
        <f t="shared" si="3"/>
        <v>0</v>
      </c>
      <c r="L87" s="21">
        <f t="shared" ref="L87:Q87" si="25">L42*L$60*$C$12</f>
        <v>0</v>
      </c>
      <c r="M87" s="21">
        <f t="shared" si="25"/>
        <v>0</v>
      </c>
      <c r="N87" s="21">
        <f t="shared" si="25"/>
        <v>0</v>
      </c>
      <c r="O87" s="21">
        <f t="shared" si="25"/>
        <v>0</v>
      </c>
      <c r="P87" s="21">
        <f t="shared" si="25"/>
        <v>0</v>
      </c>
      <c r="Q87" s="118">
        <f t="shared" si="25"/>
        <v>0</v>
      </c>
    </row>
    <row r="88" spans="2:17" s="18" customFormat="1" x14ac:dyDescent="0.3">
      <c r="B88" s="152" t="s">
        <v>155</v>
      </c>
      <c r="C88" s="20"/>
      <c r="D88" s="21">
        <f t="shared" si="2"/>
        <v>0</v>
      </c>
      <c r="E88" s="21">
        <f t="shared" si="3"/>
        <v>0</v>
      </c>
      <c r="F88" s="21">
        <f t="shared" si="3"/>
        <v>0</v>
      </c>
      <c r="G88" s="21">
        <f t="shared" si="3"/>
        <v>0</v>
      </c>
      <c r="H88" s="21">
        <f t="shared" si="3"/>
        <v>0</v>
      </c>
      <c r="I88" s="21">
        <f t="shared" si="3"/>
        <v>0</v>
      </c>
      <c r="J88" s="21">
        <f t="shared" si="3"/>
        <v>0</v>
      </c>
      <c r="K88" s="21">
        <f t="shared" si="3"/>
        <v>0</v>
      </c>
      <c r="L88" s="21">
        <f t="shared" ref="L88:Q88" si="26">L43*L$60*$C$12</f>
        <v>0</v>
      </c>
      <c r="M88" s="21">
        <f t="shared" si="26"/>
        <v>0</v>
      </c>
      <c r="N88" s="21">
        <f t="shared" si="26"/>
        <v>0</v>
      </c>
      <c r="O88" s="21">
        <f t="shared" si="26"/>
        <v>0</v>
      </c>
      <c r="P88" s="21">
        <f t="shared" si="26"/>
        <v>0</v>
      </c>
      <c r="Q88" s="118">
        <f t="shared" si="26"/>
        <v>0</v>
      </c>
    </row>
    <row r="89" spans="2:17" s="18" customFormat="1" x14ac:dyDescent="0.3">
      <c r="B89" s="152" t="s">
        <v>156</v>
      </c>
      <c r="C89" s="20"/>
      <c r="D89" s="21">
        <f t="shared" si="2"/>
        <v>0</v>
      </c>
      <c r="E89" s="21">
        <f t="shared" si="3"/>
        <v>0</v>
      </c>
      <c r="F89" s="21">
        <f t="shared" si="3"/>
        <v>0</v>
      </c>
      <c r="G89" s="21">
        <f t="shared" si="3"/>
        <v>0</v>
      </c>
      <c r="H89" s="21">
        <f t="shared" si="3"/>
        <v>0</v>
      </c>
      <c r="I89" s="21">
        <f t="shared" si="3"/>
        <v>0</v>
      </c>
      <c r="J89" s="21">
        <f t="shared" si="3"/>
        <v>0</v>
      </c>
      <c r="K89" s="21">
        <f t="shared" si="3"/>
        <v>0</v>
      </c>
      <c r="L89" s="21">
        <f t="shared" ref="L89:Q89" si="27">L44*L$60*$C$12</f>
        <v>0</v>
      </c>
      <c r="M89" s="21">
        <f t="shared" si="27"/>
        <v>0</v>
      </c>
      <c r="N89" s="21">
        <f t="shared" si="27"/>
        <v>0</v>
      </c>
      <c r="O89" s="21">
        <f t="shared" si="27"/>
        <v>0</v>
      </c>
      <c r="P89" s="21">
        <f t="shared" si="27"/>
        <v>0</v>
      </c>
      <c r="Q89" s="118">
        <f t="shared" si="27"/>
        <v>0</v>
      </c>
    </row>
    <row r="90" spans="2:17" s="18" customFormat="1" x14ac:dyDescent="0.3">
      <c r="B90" s="152" t="s">
        <v>157</v>
      </c>
      <c r="C90" s="20"/>
      <c r="D90" s="21">
        <f t="shared" si="2"/>
        <v>185260098.61971426</v>
      </c>
      <c r="E90" s="21">
        <f t="shared" si="3"/>
        <v>200201186.71157044</v>
      </c>
      <c r="F90" s="21">
        <f t="shared" si="3"/>
        <v>212979985.8633728</v>
      </c>
      <c r="G90" s="21">
        <f t="shared" si="3"/>
        <v>226574453.04614133</v>
      </c>
      <c r="H90" s="21">
        <f t="shared" si="3"/>
        <v>241036652.17674604</v>
      </c>
      <c r="I90" s="21">
        <f t="shared" si="3"/>
        <v>268780325.46078581</v>
      </c>
      <c r="J90" s="21">
        <f t="shared" si="3"/>
        <v>285668630.0625</v>
      </c>
      <c r="K90" s="21">
        <f t="shared" si="3"/>
        <v>288329902.5</v>
      </c>
      <c r="L90" s="21">
        <f t="shared" ref="L90:Q90" si="28">L45*L$60*$C$12</f>
        <v>295553571.1875</v>
      </c>
      <c r="M90" s="21">
        <f t="shared" si="28"/>
        <v>344533320.9375</v>
      </c>
      <c r="N90" s="21">
        <f t="shared" si="28"/>
        <v>193818265.65000001</v>
      </c>
      <c r="O90" s="21">
        <f t="shared" si="28"/>
        <v>172600863.73548049</v>
      </c>
      <c r="P90" s="21">
        <f t="shared" si="28"/>
        <v>173270638.13653201</v>
      </c>
      <c r="Q90" s="118">
        <f t="shared" si="28"/>
        <v>179584520.47282353</v>
      </c>
    </row>
    <row r="91" spans="2:17" s="18" customFormat="1" x14ac:dyDescent="0.3">
      <c r="B91" s="152" t="s">
        <v>158</v>
      </c>
      <c r="C91" s="20"/>
      <c r="D91" s="21">
        <f t="shared" si="2"/>
        <v>0</v>
      </c>
      <c r="E91" s="21">
        <f t="shared" si="3"/>
        <v>0</v>
      </c>
      <c r="F91" s="21">
        <f t="shared" si="3"/>
        <v>0</v>
      </c>
      <c r="G91" s="21">
        <f t="shared" si="3"/>
        <v>0</v>
      </c>
      <c r="H91" s="21">
        <f t="shared" si="3"/>
        <v>0</v>
      </c>
      <c r="I91" s="21">
        <f t="shared" si="3"/>
        <v>0</v>
      </c>
      <c r="J91" s="21">
        <f t="shared" si="3"/>
        <v>0</v>
      </c>
      <c r="K91" s="21">
        <f t="shared" si="3"/>
        <v>0</v>
      </c>
      <c r="L91" s="21">
        <f t="shared" ref="L91:Q91" si="29">L46*L$60*$C$12</f>
        <v>0</v>
      </c>
      <c r="M91" s="21">
        <f t="shared" si="29"/>
        <v>0</v>
      </c>
      <c r="N91" s="21">
        <f t="shared" si="29"/>
        <v>0</v>
      </c>
      <c r="O91" s="21">
        <f t="shared" si="29"/>
        <v>0</v>
      </c>
      <c r="P91" s="21">
        <f t="shared" si="29"/>
        <v>0</v>
      </c>
      <c r="Q91" s="118">
        <f t="shared" si="29"/>
        <v>0</v>
      </c>
    </row>
    <row r="92" spans="2:17" s="18" customFormat="1" x14ac:dyDescent="0.3">
      <c r="B92" s="152" t="s">
        <v>159</v>
      </c>
      <c r="C92" s="20"/>
      <c r="D92" s="21">
        <f t="shared" si="2"/>
        <v>587613771.90370512</v>
      </c>
      <c r="E92" s="21">
        <f t="shared" si="3"/>
        <v>624601758.57067418</v>
      </c>
      <c r="F92" s="21">
        <f t="shared" si="3"/>
        <v>664469955.92624903</v>
      </c>
      <c r="G92" s="21">
        <f t="shared" si="3"/>
        <v>706882931.8364352</v>
      </c>
      <c r="H92" s="21">
        <f t="shared" si="3"/>
        <v>752003118.974931</v>
      </c>
      <c r="I92" s="21">
        <f t="shared" si="3"/>
        <v>811763496.42868936</v>
      </c>
      <c r="J92" s="21">
        <f t="shared" si="3"/>
        <v>866391307.59862506</v>
      </c>
      <c r="K92" s="21">
        <f t="shared" si="3"/>
        <v>894271814.31974995</v>
      </c>
      <c r="L92" s="21">
        <f t="shared" ref="L92:Q92" si="30">L47*L$60*$C$12</f>
        <v>973360788.38268745</v>
      </c>
      <c r="M92" s="21">
        <f t="shared" si="30"/>
        <v>992465652.29493773</v>
      </c>
      <c r="N92" s="21">
        <f t="shared" si="30"/>
        <v>417817324.99874997</v>
      </c>
      <c r="O92" s="21">
        <f t="shared" si="30"/>
        <v>438214204.499457</v>
      </c>
      <c r="P92" s="21">
        <f t="shared" si="30"/>
        <v>479311282.69624358</v>
      </c>
      <c r="Q92" s="118">
        <f t="shared" si="30"/>
        <v>496777109.99363267</v>
      </c>
    </row>
    <row r="93" spans="2:17" s="18" customFormat="1" x14ac:dyDescent="0.3">
      <c r="B93" s="152" t="s">
        <v>160</v>
      </c>
      <c r="C93" s="20"/>
      <c r="D93" s="21">
        <f t="shared" si="2"/>
        <v>32365794.590995386</v>
      </c>
      <c r="E93" s="21">
        <f t="shared" si="3"/>
        <v>31831613.388917927</v>
      </c>
      <c r="F93" s="21">
        <f t="shared" si="3"/>
        <v>33863418.498848855</v>
      </c>
      <c r="G93" s="21">
        <f t="shared" si="3"/>
        <v>36024913.29664772</v>
      </c>
      <c r="H93" s="21">
        <f t="shared" si="3"/>
        <v>38324375.847497568</v>
      </c>
      <c r="I93" s="21">
        <f t="shared" si="3"/>
        <v>36723370.821065374</v>
      </c>
      <c r="J93" s="21">
        <f t="shared" si="3"/>
        <v>39718800</v>
      </c>
      <c r="K93" s="21">
        <f t="shared" si="3"/>
        <v>40960012.5</v>
      </c>
      <c r="L93" s="21">
        <f t="shared" ref="L93:Q93" si="31">L48*L$60*$C$12</f>
        <v>61270762.5</v>
      </c>
      <c r="M93" s="21">
        <f t="shared" si="31"/>
        <v>75488287.5</v>
      </c>
      <c r="N93" s="21">
        <f t="shared" si="31"/>
        <v>34795069.3125</v>
      </c>
      <c r="O93" s="21">
        <f t="shared" si="31"/>
        <v>30617908.043365642</v>
      </c>
      <c r="P93" s="21">
        <f t="shared" si="31"/>
        <v>31289836.464991905</v>
      </c>
      <c r="Q93" s="118">
        <f t="shared" si="31"/>
        <v>32430020.098447975</v>
      </c>
    </row>
    <row r="94" spans="2:17" s="18" customFormat="1" x14ac:dyDescent="0.3">
      <c r="B94" s="152" t="s">
        <v>161</v>
      </c>
      <c r="C94" s="20"/>
      <c r="D94" s="21">
        <f t="shared" si="2"/>
        <v>0</v>
      </c>
      <c r="E94" s="21">
        <f t="shared" si="3"/>
        <v>0</v>
      </c>
      <c r="F94" s="21">
        <f t="shared" si="3"/>
        <v>0</v>
      </c>
      <c r="G94" s="21">
        <f t="shared" si="3"/>
        <v>0</v>
      </c>
      <c r="H94" s="21">
        <f t="shared" si="3"/>
        <v>0</v>
      </c>
      <c r="I94" s="21">
        <f t="shared" si="3"/>
        <v>0</v>
      </c>
      <c r="J94" s="21">
        <f t="shared" si="3"/>
        <v>0</v>
      </c>
      <c r="K94" s="21">
        <f t="shared" si="3"/>
        <v>0</v>
      </c>
      <c r="L94" s="21">
        <f t="shared" ref="L94:Q94" si="32">L49*L$60*$C$12</f>
        <v>0</v>
      </c>
      <c r="M94" s="21">
        <f t="shared" si="32"/>
        <v>0</v>
      </c>
      <c r="N94" s="21">
        <f t="shared" si="32"/>
        <v>0</v>
      </c>
      <c r="O94" s="21">
        <f t="shared" si="32"/>
        <v>0</v>
      </c>
      <c r="P94" s="21">
        <f t="shared" si="32"/>
        <v>0</v>
      </c>
      <c r="Q94" s="118">
        <f t="shared" si="32"/>
        <v>0</v>
      </c>
    </row>
    <row r="95" spans="2:17" s="18" customFormat="1" x14ac:dyDescent="0.3">
      <c r="B95" s="152" t="s">
        <v>162</v>
      </c>
      <c r="C95" s="20"/>
      <c r="D95" s="21">
        <f t="shared" si="2"/>
        <v>817946872.47307014</v>
      </c>
      <c r="E95" s="21">
        <f t="shared" si="3"/>
        <v>857634029.54346275</v>
      </c>
      <c r="F95" s="21">
        <f t="shared" si="3"/>
        <v>912376627.17389655</v>
      </c>
      <c r="G95" s="21">
        <f t="shared" si="3"/>
        <v>970613433.16371989</v>
      </c>
      <c r="H95" s="21">
        <f t="shared" si="3"/>
        <v>1032567482.0890635</v>
      </c>
      <c r="I95" s="21">
        <f t="shared" si="3"/>
        <v>1107155576.0859742</v>
      </c>
      <c r="J95" s="21">
        <f t="shared" si="3"/>
        <v>1116190987.29</v>
      </c>
      <c r="K95" s="21">
        <f t="shared" si="3"/>
        <v>1235010775.5376875</v>
      </c>
      <c r="L95" s="21">
        <f t="shared" ref="L95:Q95" si="33">L50*L$60*$C$12</f>
        <v>1405874090.6878128</v>
      </c>
      <c r="M95" s="21">
        <f t="shared" si="33"/>
        <v>1522725878.217375</v>
      </c>
      <c r="N95" s="21">
        <f t="shared" si="33"/>
        <v>705574948.97475004</v>
      </c>
      <c r="O95" s="21">
        <f t="shared" si="33"/>
        <v>677653606.68726635</v>
      </c>
      <c r="P95" s="21">
        <f t="shared" si="33"/>
        <v>713734500.66385055</v>
      </c>
      <c r="Q95" s="118">
        <f t="shared" si="33"/>
        <v>739742575.11321211</v>
      </c>
    </row>
    <row r="96" spans="2:17" s="18" customFormat="1" x14ac:dyDescent="0.3">
      <c r="B96" s="152" t="s">
        <v>182</v>
      </c>
      <c r="C96" s="20"/>
      <c r="D96" s="21">
        <f t="shared" si="2"/>
        <v>0</v>
      </c>
      <c r="E96" s="21">
        <f t="shared" si="3"/>
        <v>0</v>
      </c>
      <c r="F96" s="21">
        <f t="shared" si="3"/>
        <v>0</v>
      </c>
      <c r="G96" s="21">
        <f t="shared" si="3"/>
        <v>0</v>
      </c>
      <c r="H96" s="21">
        <f t="shared" si="3"/>
        <v>0</v>
      </c>
      <c r="I96" s="21">
        <f t="shared" si="3"/>
        <v>0</v>
      </c>
      <c r="J96" s="21">
        <f t="shared" si="3"/>
        <v>0</v>
      </c>
      <c r="K96" s="21">
        <f t="shared" si="3"/>
        <v>0</v>
      </c>
      <c r="L96" s="21">
        <f t="shared" ref="L96:Q96" si="34">L51*L$60*$C$12</f>
        <v>0</v>
      </c>
      <c r="M96" s="21">
        <f t="shared" si="34"/>
        <v>156176691.1875</v>
      </c>
      <c r="N96" s="21">
        <f t="shared" si="34"/>
        <v>97095358.950000003</v>
      </c>
      <c r="O96" s="21">
        <f t="shared" si="34"/>
        <v>55330345.98301819</v>
      </c>
      <c r="P96" s="21">
        <f t="shared" si="34"/>
        <v>43847077.384644262</v>
      </c>
      <c r="Q96" s="118">
        <f t="shared" si="34"/>
        <v>45444839.650509335</v>
      </c>
    </row>
    <row r="97" spans="2:17" s="18" customFormat="1" x14ac:dyDescent="0.3">
      <c r="B97" s="152" t="s">
        <v>163</v>
      </c>
      <c r="C97" s="20"/>
      <c r="D97" s="21">
        <f t="shared" si="2"/>
        <v>0</v>
      </c>
      <c r="E97" s="21">
        <f t="shared" si="3"/>
        <v>0</v>
      </c>
      <c r="F97" s="21">
        <f t="shared" si="3"/>
        <v>0</v>
      </c>
      <c r="G97" s="21">
        <f t="shared" si="3"/>
        <v>0</v>
      </c>
      <c r="H97" s="21">
        <f t="shared" si="3"/>
        <v>0</v>
      </c>
      <c r="I97" s="21">
        <f t="shared" si="3"/>
        <v>0</v>
      </c>
      <c r="J97" s="21">
        <f t="shared" si="3"/>
        <v>0</v>
      </c>
      <c r="K97" s="21">
        <f t="shared" si="3"/>
        <v>0</v>
      </c>
      <c r="L97" s="21">
        <f t="shared" ref="L97:Q97" si="35">L52*L$60*$C$12</f>
        <v>0</v>
      </c>
      <c r="M97" s="21">
        <f t="shared" si="35"/>
        <v>0</v>
      </c>
      <c r="N97" s="21">
        <f t="shared" si="35"/>
        <v>0</v>
      </c>
      <c r="O97" s="21">
        <f t="shared" si="35"/>
        <v>0</v>
      </c>
      <c r="P97" s="21">
        <f t="shared" si="35"/>
        <v>0</v>
      </c>
      <c r="Q97" s="118">
        <f t="shared" si="35"/>
        <v>0</v>
      </c>
    </row>
    <row r="98" spans="2:17" s="18" customFormat="1" x14ac:dyDescent="0.3">
      <c r="B98" s="152" t="s">
        <v>164</v>
      </c>
      <c r="C98" s="20"/>
      <c r="D98" s="21">
        <f t="shared" si="2"/>
        <v>1194305998.0626633</v>
      </c>
      <c r="E98" s="21">
        <f t="shared" si="3"/>
        <v>1260588977.2529759</v>
      </c>
      <c r="F98" s="21">
        <f t="shared" si="3"/>
        <v>1341052103.4606128</v>
      </c>
      <c r="G98" s="21">
        <f t="shared" si="3"/>
        <v>1426651173.8942688</v>
      </c>
      <c r="H98" s="21">
        <f t="shared" si="3"/>
        <v>1517714014.7811368</v>
      </c>
      <c r="I98" s="21">
        <f t="shared" si="3"/>
        <v>1626396448.351454</v>
      </c>
      <c r="J98" s="21">
        <f t="shared" si="3"/>
        <v>1664923038.250875</v>
      </c>
      <c r="K98" s="21">
        <f t="shared" si="3"/>
        <v>1837672947.1286252</v>
      </c>
      <c r="L98" s="21">
        <f t="shared" ref="L98:Q98" si="36">L53*L$60*$C$12</f>
        <v>2028817729.4430003</v>
      </c>
      <c r="M98" s="21">
        <f t="shared" si="36"/>
        <v>2102526116.9015627</v>
      </c>
      <c r="N98" s="21">
        <f t="shared" si="36"/>
        <v>968385900.91402495</v>
      </c>
      <c r="O98" s="21">
        <f t="shared" si="36"/>
        <v>956404502.76802754</v>
      </c>
      <c r="P98" s="21">
        <f t="shared" si="36"/>
        <v>1016570494.6101768</v>
      </c>
      <c r="Q98" s="118">
        <f t="shared" si="36"/>
        <v>1053613738.3965635</v>
      </c>
    </row>
    <row r="99" spans="2:17" s="18" customFormat="1" x14ac:dyDescent="0.3">
      <c r="B99" s="152" t="s">
        <v>165</v>
      </c>
      <c r="C99" s="20"/>
      <c r="D99" s="21">
        <f t="shared" si="2"/>
        <v>625389417.3896693</v>
      </c>
      <c r="E99" s="21">
        <f t="shared" si="3"/>
        <v>681945295.98689938</v>
      </c>
      <c r="F99" s="21">
        <f t="shared" si="3"/>
        <v>725473719.13499928</v>
      </c>
      <c r="G99" s="21">
        <f t="shared" si="3"/>
        <v>771780552.27127588</v>
      </c>
      <c r="H99" s="21">
        <f t="shared" si="3"/>
        <v>821043140.71412301</v>
      </c>
      <c r="I99" s="21">
        <f t="shared" si="3"/>
        <v>907351025.8990947</v>
      </c>
      <c r="J99" s="21">
        <f t="shared" si="3"/>
        <v>974084710.34025002</v>
      </c>
      <c r="K99" s="21">
        <f t="shared" si="3"/>
        <v>1017447540.607875</v>
      </c>
      <c r="L99" s="21">
        <f t="shared" ref="L99:Q99" si="37">L54*L$60*$C$12</f>
        <v>987946052.29968762</v>
      </c>
      <c r="M99" s="21">
        <f t="shared" si="37"/>
        <v>1030225658.7406875</v>
      </c>
      <c r="N99" s="21">
        <f t="shared" si="37"/>
        <v>480924004.444875</v>
      </c>
      <c r="O99" s="21">
        <f t="shared" si="37"/>
        <v>488681052.75581235</v>
      </c>
      <c r="P99" s="21">
        <f t="shared" si="37"/>
        <v>524402867.40522707</v>
      </c>
      <c r="Q99" s="118">
        <f t="shared" si="37"/>
        <v>543511806.09916508</v>
      </c>
    </row>
    <row r="100" spans="2:17" s="18" customFormat="1" x14ac:dyDescent="0.3">
      <c r="B100" s="152" t="s">
        <v>166</v>
      </c>
      <c r="C100" s="20"/>
      <c r="D100" s="21">
        <f t="shared" si="2"/>
        <v>304342132.64902091</v>
      </c>
      <c r="E100" s="21">
        <f t="shared" si="3"/>
        <v>320895943.97445214</v>
      </c>
      <c r="F100" s="21">
        <f t="shared" si="3"/>
        <v>341378663.80260855</v>
      </c>
      <c r="G100" s="21">
        <f t="shared" si="3"/>
        <v>363168791.27937084</v>
      </c>
      <c r="H100" s="21">
        <f t="shared" si="3"/>
        <v>386349777.95677745</v>
      </c>
      <c r="I100" s="21">
        <f t="shared" si="3"/>
        <v>287941553.14236993</v>
      </c>
      <c r="J100" s="21">
        <f t="shared" si="3"/>
        <v>483118369.79925007</v>
      </c>
      <c r="K100" s="21">
        <f t="shared" si="3"/>
        <v>534954165.68512499</v>
      </c>
      <c r="L100" s="21">
        <f t="shared" ref="L100:Q100" si="38">L55*L$60*$C$12</f>
        <v>529283781.91462505</v>
      </c>
      <c r="M100" s="21">
        <f t="shared" si="38"/>
        <v>537413229.9375</v>
      </c>
      <c r="N100" s="21">
        <f t="shared" si="38"/>
        <v>229425112.71750003</v>
      </c>
      <c r="O100" s="21">
        <f t="shared" si="38"/>
        <v>247177615.12332085</v>
      </c>
      <c r="P100" s="21">
        <f t="shared" si="38"/>
        <v>272324709.57503438</v>
      </c>
      <c r="Q100" s="118">
        <f t="shared" si="38"/>
        <v>282248065.26884025</v>
      </c>
    </row>
    <row r="101" spans="2:17" s="60" customFormat="1" x14ac:dyDescent="0.3">
      <c r="B101" s="162" t="s">
        <v>170</v>
      </c>
      <c r="C101" s="156" t="s">
        <v>167</v>
      </c>
      <c r="D101" s="177">
        <f>SUM(D65:D100)</f>
        <v>7282787216.7558842</v>
      </c>
      <c r="E101" s="177">
        <f t="shared" ref="E101:L101" si="39">SUM(E65:E100)</f>
        <v>7747645975.2722149</v>
      </c>
      <c r="F101" s="177">
        <f t="shared" si="39"/>
        <v>8242176569.4385271</v>
      </c>
      <c r="G101" s="177">
        <f t="shared" si="39"/>
        <v>8768272946.2111988</v>
      </c>
      <c r="H101" s="177">
        <f t="shared" si="39"/>
        <v>9327949942.7778702</v>
      </c>
      <c r="I101" s="177">
        <f t="shared" si="39"/>
        <v>9923351002.9551792</v>
      </c>
      <c r="J101" s="177">
        <f t="shared" si="39"/>
        <v>10493228020.102875</v>
      </c>
      <c r="K101" s="177">
        <f t="shared" si="39"/>
        <v>11450740387.619627</v>
      </c>
      <c r="L101" s="177">
        <f t="shared" si="39"/>
        <v>12183590658.256878</v>
      </c>
      <c r="M101" s="177">
        <f t="shared" ref="M101:Q101" si="40">SUM(M65:M100)</f>
        <v>12936845927.920502</v>
      </c>
      <c r="N101" s="177">
        <f t="shared" si="40"/>
        <v>5914697035.1896496</v>
      </c>
      <c r="O101" s="177">
        <f t="shared" si="40"/>
        <v>5863303853.229825</v>
      </c>
      <c r="P101" s="177">
        <f t="shared" si="40"/>
        <v>6252657750.000001</v>
      </c>
      <c r="Q101" s="178">
        <f t="shared" si="40"/>
        <v>6480501000</v>
      </c>
    </row>
    <row r="102" spans="2:17" x14ac:dyDescent="0.3">
      <c r="F102" s="44"/>
      <c r="G102" s="44"/>
      <c r="H102" s="44"/>
      <c r="I102" s="44"/>
      <c r="J102" s="44"/>
      <c r="K102" s="44"/>
      <c r="O102" s="11"/>
    </row>
    <row r="103" spans="2:17" x14ac:dyDescent="0.3">
      <c r="B103" s="14"/>
      <c r="C103" s="14"/>
      <c r="D103" s="14"/>
      <c r="E103" s="14"/>
      <c r="F103" s="49"/>
      <c r="G103" s="49"/>
      <c r="H103" s="49"/>
      <c r="I103" s="49"/>
      <c r="J103" s="49"/>
      <c r="K103" s="49"/>
      <c r="O103" s="11"/>
    </row>
    <row r="104" spans="2:17" ht="76.5" customHeight="1" x14ac:dyDescent="0.3">
      <c r="B104" s="393" t="s">
        <v>557</v>
      </c>
      <c r="C104" s="17" t="s">
        <v>55</v>
      </c>
      <c r="D104" s="26"/>
      <c r="E104" s="26"/>
      <c r="F104" s="26"/>
      <c r="G104" s="26"/>
      <c r="H104" s="44"/>
      <c r="I104" s="44"/>
      <c r="J104" s="44"/>
      <c r="K104" s="44"/>
      <c r="O104" s="11"/>
    </row>
    <row r="105" spans="2:17" x14ac:dyDescent="0.3">
      <c r="B105" s="45" t="s">
        <v>56</v>
      </c>
      <c r="C105" s="46">
        <v>0.1</v>
      </c>
      <c r="D105" s="112"/>
      <c r="E105" s="112"/>
      <c r="F105" s="44"/>
      <c r="G105" s="44"/>
      <c r="H105" s="42"/>
      <c r="I105" s="42"/>
      <c r="J105" s="42"/>
      <c r="K105" s="42"/>
      <c r="O105" s="11"/>
    </row>
    <row r="106" spans="2:17" x14ac:dyDescent="0.3">
      <c r="B106" s="45" t="s">
        <v>57</v>
      </c>
      <c r="C106" s="46">
        <v>0</v>
      </c>
      <c r="D106" s="112"/>
      <c r="E106" s="112"/>
      <c r="F106" s="11"/>
      <c r="G106" s="44"/>
      <c r="H106" s="42"/>
      <c r="I106" s="42"/>
      <c r="J106" s="42"/>
      <c r="K106" s="42"/>
      <c r="O106" s="11"/>
    </row>
    <row r="107" spans="2:17" x14ac:dyDescent="0.3">
      <c r="B107" s="45" t="s">
        <v>58</v>
      </c>
      <c r="C107" s="46">
        <v>0.3</v>
      </c>
      <c r="D107" s="112"/>
      <c r="E107" s="112"/>
      <c r="F107" s="11"/>
      <c r="G107" s="44"/>
      <c r="H107" s="42"/>
      <c r="I107" s="42"/>
      <c r="J107" s="42"/>
      <c r="K107" s="42"/>
      <c r="O107" s="11"/>
    </row>
    <row r="108" spans="2:17" x14ac:dyDescent="0.3">
      <c r="B108" s="45" t="s">
        <v>59</v>
      </c>
      <c r="C108" s="46">
        <v>0.8</v>
      </c>
      <c r="D108" s="112"/>
      <c r="E108" s="112"/>
      <c r="F108" s="11"/>
      <c r="G108" s="44"/>
      <c r="H108" s="42"/>
      <c r="I108" s="42"/>
      <c r="J108" s="42"/>
      <c r="K108" s="42"/>
      <c r="O108" s="11"/>
    </row>
    <row r="109" spans="2:17" x14ac:dyDescent="0.3">
      <c r="B109" s="45" t="s">
        <v>60</v>
      </c>
      <c r="C109" s="46">
        <v>0.8</v>
      </c>
      <c r="D109" s="112"/>
      <c r="E109" s="112"/>
      <c r="F109" s="11"/>
      <c r="G109" s="44"/>
      <c r="H109" s="42"/>
      <c r="I109" s="42"/>
      <c r="J109" s="42"/>
      <c r="K109" s="42"/>
      <c r="O109" s="11"/>
    </row>
    <row r="110" spans="2:17" x14ac:dyDescent="0.3">
      <c r="B110" s="45" t="s">
        <v>61</v>
      </c>
      <c r="C110" s="46">
        <v>0.2</v>
      </c>
      <c r="D110" s="112"/>
      <c r="E110" s="112"/>
      <c r="F110" s="11"/>
      <c r="G110" s="44"/>
      <c r="H110" s="42"/>
      <c r="I110" s="42"/>
      <c r="J110" s="42"/>
      <c r="K110" s="42"/>
      <c r="O110" s="11"/>
    </row>
    <row r="111" spans="2:17" x14ac:dyDescent="0.3">
      <c r="B111" s="47" t="s">
        <v>62</v>
      </c>
      <c r="C111" s="48">
        <v>0.8</v>
      </c>
      <c r="D111" s="112"/>
      <c r="E111" s="112"/>
      <c r="F111" s="11"/>
      <c r="G111" s="44"/>
      <c r="H111" s="42"/>
      <c r="I111" s="42"/>
      <c r="J111" s="42"/>
      <c r="K111" s="42"/>
      <c r="O111" s="11"/>
    </row>
    <row r="112" spans="2:17" x14ac:dyDescent="0.3">
      <c r="B112" s="71"/>
      <c r="C112" s="72"/>
      <c r="D112" s="112"/>
      <c r="E112" s="112"/>
      <c r="F112" s="11"/>
      <c r="G112" s="44"/>
      <c r="H112" s="42"/>
      <c r="I112" s="42"/>
      <c r="J112" s="42"/>
      <c r="K112" s="42"/>
      <c r="O112" s="11"/>
    </row>
    <row r="113" spans="2:15" ht="16.2" thickBot="1" x14ac:dyDescent="0.35">
      <c r="B113" s="71"/>
      <c r="C113" s="72"/>
      <c r="D113" s="112"/>
      <c r="E113" s="112"/>
      <c r="F113" s="11"/>
      <c r="G113" s="44"/>
      <c r="H113" s="42"/>
      <c r="I113" s="42"/>
      <c r="J113" s="42"/>
      <c r="K113" s="42"/>
      <c r="O113" s="11"/>
    </row>
    <row r="114" spans="2:15" ht="33" customHeight="1" x14ac:dyDescent="0.3">
      <c r="B114" s="672" t="s">
        <v>954</v>
      </c>
      <c r="C114" s="673"/>
      <c r="D114" s="562"/>
      <c r="E114" s="562"/>
      <c r="O114" s="11"/>
    </row>
    <row r="115" spans="2:15" x14ac:dyDescent="0.3">
      <c r="B115" s="6" t="s">
        <v>3</v>
      </c>
      <c r="C115" s="7">
        <f>C106</f>
        <v>0</v>
      </c>
      <c r="D115" s="13"/>
      <c r="E115" s="12"/>
      <c r="O115" s="11"/>
    </row>
    <row r="116" spans="2:15" x14ac:dyDescent="0.3">
      <c r="B116" s="6" t="s">
        <v>4</v>
      </c>
      <c r="C116" s="7">
        <f>C107</f>
        <v>0.3</v>
      </c>
      <c r="D116" s="13"/>
      <c r="E116" s="12"/>
      <c r="O116" s="11"/>
    </row>
    <row r="117" spans="2:15" x14ac:dyDescent="0.3">
      <c r="B117" s="6" t="s">
        <v>1</v>
      </c>
      <c r="C117" s="7">
        <f>C111+C106</f>
        <v>0.8</v>
      </c>
      <c r="D117" s="13"/>
      <c r="E117" s="12"/>
      <c r="O117" s="11"/>
    </row>
    <row r="118" spans="2:15" x14ac:dyDescent="0.3">
      <c r="B118" s="8" t="s">
        <v>5</v>
      </c>
      <c r="C118" s="7">
        <f>C111+C106</f>
        <v>0.8</v>
      </c>
      <c r="D118" s="13"/>
      <c r="E118" s="12"/>
      <c r="O118" s="11"/>
    </row>
    <row r="119" spans="2:15" x14ac:dyDescent="0.3">
      <c r="B119" s="8" t="s">
        <v>49</v>
      </c>
      <c r="C119" s="7">
        <f>C107</f>
        <v>0.3</v>
      </c>
      <c r="D119" s="13"/>
      <c r="E119" s="12"/>
      <c r="O119" s="11"/>
    </row>
    <row r="120" spans="2:15" x14ac:dyDescent="0.3">
      <c r="B120" s="8" t="s">
        <v>6</v>
      </c>
      <c r="C120" s="7">
        <f>C110+C107</f>
        <v>0.5</v>
      </c>
      <c r="D120" s="13"/>
      <c r="E120" s="12"/>
      <c r="O120" s="11"/>
    </row>
    <row r="121" spans="2:15" x14ac:dyDescent="0.3">
      <c r="B121" s="6" t="s">
        <v>11</v>
      </c>
      <c r="C121" s="7">
        <f>C111+C106</f>
        <v>0.8</v>
      </c>
      <c r="D121" s="13"/>
      <c r="E121" s="12"/>
      <c r="O121" s="11"/>
    </row>
    <row r="122" spans="2:15" x14ac:dyDescent="0.3">
      <c r="B122" s="4" t="s">
        <v>7</v>
      </c>
      <c r="C122" s="5">
        <f>C111+C106</f>
        <v>0.8</v>
      </c>
      <c r="D122" s="13"/>
      <c r="E122" s="12"/>
      <c r="O122" s="11"/>
    </row>
    <row r="123" spans="2:15" s="13" customFormat="1" x14ac:dyDescent="0.3">
      <c r="B123" s="8" t="s">
        <v>8</v>
      </c>
      <c r="C123" s="7">
        <f>C106</f>
        <v>0</v>
      </c>
      <c r="E123" s="12"/>
      <c r="F123" s="2"/>
      <c r="G123" s="2"/>
      <c r="H123" s="2"/>
      <c r="I123" s="2"/>
      <c r="J123" s="2"/>
      <c r="K123" s="2"/>
    </row>
    <row r="124" spans="2:15" s="13" customFormat="1" x14ac:dyDescent="0.3">
      <c r="B124" s="6" t="s">
        <v>9</v>
      </c>
      <c r="C124" s="7">
        <f>C111+C106</f>
        <v>0.8</v>
      </c>
      <c r="E124" s="12"/>
      <c r="F124" s="2"/>
      <c r="G124" s="2"/>
      <c r="H124" s="2"/>
      <c r="I124" s="2"/>
      <c r="J124" s="2"/>
      <c r="K124" s="2"/>
    </row>
    <row r="125" spans="2:15" s="13" customFormat="1" ht="16.2" thickBot="1" x14ac:dyDescent="0.35">
      <c r="B125" s="9" t="s">
        <v>831</v>
      </c>
      <c r="C125" s="10">
        <f>C107</f>
        <v>0.3</v>
      </c>
      <c r="E125" s="12"/>
      <c r="F125" s="2"/>
      <c r="G125" s="2"/>
      <c r="H125" s="2"/>
      <c r="I125" s="2"/>
      <c r="J125" s="2"/>
      <c r="K125" s="2"/>
    </row>
    <row r="126" spans="2:15" x14ac:dyDescent="0.3">
      <c r="B126" s="13"/>
      <c r="C126" s="14"/>
      <c r="D126" s="14"/>
      <c r="E126" s="14"/>
      <c r="O126" s="11"/>
    </row>
    <row r="127" spans="2:15" ht="16.2" thickBot="1" x14ac:dyDescent="0.35">
      <c r="B127" s="13"/>
      <c r="C127" s="14"/>
      <c r="D127" s="14"/>
      <c r="E127" s="14"/>
      <c r="O127" s="11"/>
    </row>
    <row r="128" spans="2:15" ht="86.25" customHeight="1" x14ac:dyDescent="0.3">
      <c r="B128" s="344" t="s">
        <v>560</v>
      </c>
      <c r="C128" s="345" t="s">
        <v>12</v>
      </c>
      <c r="D128" s="27"/>
      <c r="E128" s="27"/>
      <c r="O128" s="11"/>
    </row>
    <row r="129" spans="2:15" ht="16.2" thickBot="1" x14ac:dyDescent="0.35">
      <c r="B129" s="9"/>
      <c r="C129" s="347">
        <v>0.25</v>
      </c>
      <c r="D129" s="69"/>
      <c r="E129" s="69"/>
      <c r="O129" s="11"/>
    </row>
    <row r="130" spans="2:15" x14ac:dyDescent="0.3">
      <c r="B130" s="11"/>
      <c r="C130" s="348"/>
      <c r="D130" s="52"/>
      <c r="E130" s="52"/>
      <c r="O130" s="11"/>
    </row>
    <row r="131" spans="2:15" ht="16.2" thickBot="1" x14ac:dyDescent="0.35">
      <c r="B131" s="13"/>
      <c r="C131" s="349"/>
      <c r="D131" s="14"/>
      <c r="E131" s="14"/>
      <c r="O131" s="11"/>
    </row>
    <row r="132" spans="2:15" ht="18" x14ac:dyDescent="0.4">
      <c r="B132" s="53" t="s">
        <v>950</v>
      </c>
      <c r="C132" s="346" t="s">
        <v>0</v>
      </c>
      <c r="D132" s="603"/>
      <c r="E132" s="57"/>
      <c r="O132" s="11"/>
    </row>
    <row r="133" spans="2:15" x14ac:dyDescent="0.3">
      <c r="B133" s="8" t="s">
        <v>3</v>
      </c>
      <c r="C133" s="7">
        <f t="shared" ref="C133:C143" si="41">C115*$C$129</f>
        <v>0</v>
      </c>
      <c r="D133" s="13"/>
      <c r="E133" s="12"/>
      <c r="O133" s="11"/>
    </row>
    <row r="134" spans="2:15" x14ac:dyDescent="0.3">
      <c r="B134" s="8" t="s">
        <v>4</v>
      </c>
      <c r="C134" s="7">
        <f t="shared" si="41"/>
        <v>7.4999999999999997E-2</v>
      </c>
      <c r="D134" s="13"/>
      <c r="E134" s="12"/>
      <c r="O134" s="11"/>
    </row>
    <row r="135" spans="2:15" s="13" customFormat="1" x14ac:dyDescent="0.3">
      <c r="B135" s="8" t="s">
        <v>1</v>
      </c>
      <c r="C135" s="7">
        <f t="shared" si="41"/>
        <v>0.2</v>
      </c>
      <c r="E135" s="12"/>
      <c r="F135" s="2"/>
      <c r="G135" s="2"/>
      <c r="H135" s="2"/>
      <c r="I135" s="2"/>
      <c r="J135" s="2"/>
      <c r="K135" s="2"/>
    </row>
    <row r="136" spans="2:15" s="13" customFormat="1" x14ac:dyDescent="0.3">
      <c r="B136" s="8" t="s">
        <v>5</v>
      </c>
      <c r="C136" s="7">
        <f t="shared" si="41"/>
        <v>0.2</v>
      </c>
      <c r="E136" s="12"/>
      <c r="F136" s="2"/>
      <c r="G136" s="2"/>
      <c r="H136" s="2"/>
      <c r="I136" s="2"/>
      <c r="J136" s="2"/>
      <c r="K136" s="2"/>
    </row>
    <row r="137" spans="2:15" x14ac:dyDescent="0.3">
      <c r="B137" s="8" t="s">
        <v>49</v>
      </c>
      <c r="C137" s="7">
        <f t="shared" si="41"/>
        <v>7.4999999999999997E-2</v>
      </c>
      <c r="D137" s="13"/>
      <c r="E137" s="12"/>
      <c r="O137" s="11"/>
    </row>
    <row r="138" spans="2:15" x14ac:dyDescent="0.3">
      <c r="B138" s="8" t="s">
        <v>6</v>
      </c>
      <c r="C138" s="7">
        <f t="shared" si="41"/>
        <v>0.125</v>
      </c>
      <c r="D138" s="13"/>
      <c r="E138" s="12"/>
      <c r="O138" s="11"/>
    </row>
    <row r="139" spans="2:15" x14ac:dyDescent="0.3">
      <c r="B139" s="8" t="s">
        <v>11</v>
      </c>
      <c r="C139" s="7">
        <f t="shared" si="41"/>
        <v>0.2</v>
      </c>
      <c r="D139" s="13"/>
      <c r="E139" s="12"/>
      <c r="O139" s="11"/>
    </row>
    <row r="140" spans="2:15" x14ac:dyDescent="0.3">
      <c r="B140" s="4" t="s">
        <v>7</v>
      </c>
      <c r="C140" s="5">
        <f t="shared" si="41"/>
        <v>0.2</v>
      </c>
      <c r="D140" s="13"/>
      <c r="E140" s="12"/>
      <c r="O140" s="11"/>
    </row>
    <row r="141" spans="2:15" x14ac:dyDescent="0.3">
      <c r="B141" s="6" t="s">
        <v>8</v>
      </c>
      <c r="C141" s="7">
        <f t="shared" si="41"/>
        <v>0</v>
      </c>
      <c r="D141" s="13"/>
      <c r="E141" s="12"/>
      <c r="O141" s="11"/>
    </row>
    <row r="142" spans="2:15" x14ac:dyDescent="0.3">
      <c r="B142" s="6" t="s">
        <v>9</v>
      </c>
      <c r="C142" s="7">
        <f t="shared" si="41"/>
        <v>0.2</v>
      </c>
      <c r="D142" s="13"/>
      <c r="E142" s="12"/>
      <c r="F142" s="55"/>
      <c r="G142" s="55"/>
      <c r="H142" s="55"/>
      <c r="I142" s="55"/>
      <c r="O142" s="11"/>
    </row>
    <row r="143" spans="2:15" ht="16.2" thickBot="1" x14ac:dyDescent="0.35">
      <c r="B143" s="389" t="s">
        <v>828</v>
      </c>
      <c r="C143" s="10">
        <f t="shared" si="41"/>
        <v>7.4999999999999997E-2</v>
      </c>
      <c r="D143" s="13"/>
      <c r="E143" s="12"/>
      <c r="O143" s="11"/>
    </row>
    <row r="144" spans="2:15" x14ac:dyDescent="0.3">
      <c r="B144" s="11"/>
      <c r="C144" s="12"/>
      <c r="D144" s="12"/>
      <c r="E144" s="12"/>
      <c r="F144" s="55"/>
      <c r="G144" s="55"/>
      <c r="H144" s="55"/>
      <c r="I144" s="55"/>
      <c r="O144" s="11"/>
    </row>
    <row r="145" spans="2:17" ht="16.2" thickBot="1" x14ac:dyDescent="0.35">
      <c r="B145" s="56"/>
      <c r="C145" s="57"/>
      <c r="D145" s="57"/>
      <c r="E145" s="57"/>
      <c r="H145" s="58"/>
      <c r="I145" s="58"/>
      <c r="O145" s="11"/>
    </row>
    <row r="146" spans="2:17" ht="68.25" customHeight="1" x14ac:dyDescent="0.3">
      <c r="B146" s="343" t="s">
        <v>559</v>
      </c>
      <c r="C146" s="50" t="s">
        <v>18</v>
      </c>
      <c r="D146" s="27"/>
      <c r="E146" s="27"/>
      <c r="O146" s="11"/>
    </row>
    <row r="147" spans="2:17" ht="16.2" thickBot="1" x14ac:dyDescent="0.35">
      <c r="B147" s="9"/>
      <c r="C147" s="51">
        <v>0.35</v>
      </c>
      <c r="D147" s="69"/>
      <c r="E147" s="69"/>
      <c r="O147" s="11"/>
    </row>
    <row r="148" spans="2:17" x14ac:dyDescent="0.3">
      <c r="B148" s="13"/>
      <c r="C148" s="14"/>
      <c r="D148" s="14"/>
      <c r="E148" s="14"/>
      <c r="O148" s="11"/>
    </row>
    <row r="149" spans="2:17" s="18" customFormat="1" x14ac:dyDescent="0.3">
      <c r="B149" s="59" t="s">
        <v>98</v>
      </c>
      <c r="C149" s="16" t="s">
        <v>86</v>
      </c>
      <c r="D149" s="16">
        <v>2005</v>
      </c>
      <c r="E149" s="16">
        <v>2006</v>
      </c>
      <c r="F149" s="16">
        <v>2007</v>
      </c>
      <c r="G149" s="16">
        <v>2008</v>
      </c>
      <c r="H149" s="16">
        <v>2009</v>
      </c>
      <c r="I149" s="16">
        <v>2010</v>
      </c>
      <c r="J149" s="16">
        <v>2011</v>
      </c>
      <c r="K149" s="16">
        <v>2012</v>
      </c>
      <c r="L149" s="16">
        <v>2013</v>
      </c>
      <c r="M149" s="16">
        <v>2014</v>
      </c>
      <c r="N149" s="16">
        <v>2015</v>
      </c>
      <c r="O149" s="16">
        <v>2016</v>
      </c>
      <c r="P149" s="16">
        <v>2017</v>
      </c>
      <c r="Q149" s="17">
        <v>2018</v>
      </c>
    </row>
    <row r="150" spans="2:17" s="18" customFormat="1" x14ac:dyDescent="0.3">
      <c r="B150" s="163" t="s">
        <v>27</v>
      </c>
      <c r="C150" s="37"/>
      <c r="D150" s="82"/>
      <c r="E150" s="82"/>
      <c r="F150" s="82"/>
      <c r="G150" s="82"/>
      <c r="H150" s="82"/>
      <c r="I150" s="82"/>
      <c r="J150" s="82"/>
      <c r="K150" s="82"/>
      <c r="L150" s="174"/>
      <c r="M150" s="174"/>
      <c r="N150" s="82"/>
      <c r="O150" s="35"/>
      <c r="Q150" s="419"/>
    </row>
    <row r="151" spans="2:17" s="18" customFormat="1" x14ac:dyDescent="0.3">
      <c r="B151" s="152" t="s">
        <v>132</v>
      </c>
      <c r="C151" s="20"/>
      <c r="D151" s="184">
        <f t="shared" ref="D151:D186" si="42">((D65-$C$147)*$C$140)/10^3</f>
        <v>-6.9999999999999994E-5</v>
      </c>
      <c r="E151" s="184">
        <f t="shared" ref="E151:Q151" si="43">((E65-$C$147)*$C$140)/10^3</f>
        <v>-6.9999999999999994E-5</v>
      </c>
      <c r="F151" s="184">
        <f t="shared" si="43"/>
        <v>-6.9999999999999994E-5</v>
      </c>
      <c r="G151" s="184">
        <f t="shared" si="43"/>
        <v>-6.9999999999999994E-5</v>
      </c>
      <c r="H151" s="184">
        <f t="shared" si="43"/>
        <v>-6.9999999999999994E-5</v>
      </c>
      <c r="I151" s="184">
        <f t="shared" si="43"/>
        <v>-6.9999999999999994E-5</v>
      </c>
      <c r="J151" s="184">
        <f t="shared" si="43"/>
        <v>-6.9999999999999994E-5</v>
      </c>
      <c r="K151" s="184">
        <f t="shared" si="43"/>
        <v>-6.9999999999999994E-5</v>
      </c>
      <c r="L151" s="184">
        <f t="shared" si="43"/>
        <v>-6.9999999999999994E-5</v>
      </c>
      <c r="M151" s="184">
        <f t="shared" si="43"/>
        <v>-6.9999999999999994E-5</v>
      </c>
      <c r="N151" s="184">
        <f t="shared" si="43"/>
        <v>-6.9999999999999994E-5</v>
      </c>
      <c r="O151" s="184">
        <f t="shared" si="43"/>
        <v>-6.9999999999999994E-5</v>
      </c>
      <c r="P151" s="184">
        <f t="shared" si="43"/>
        <v>-6.9999999999999994E-5</v>
      </c>
      <c r="Q151" s="185">
        <f t="shared" si="43"/>
        <v>-6.9999999999999994E-5</v>
      </c>
    </row>
    <row r="152" spans="2:17" s="18" customFormat="1" x14ac:dyDescent="0.3">
      <c r="B152" s="152" t="s">
        <v>133</v>
      </c>
      <c r="C152" s="20"/>
      <c r="D152" s="21">
        <f t="shared" si="42"/>
        <v>143525.53125685605</v>
      </c>
      <c r="E152" s="21">
        <f t="shared" ref="E152:F171" si="44">((E66-$C$147)*$C$140)/10^3</f>
        <v>151930.89337254927</v>
      </c>
      <c r="F152" s="21">
        <f t="shared" si="44"/>
        <v>161628.60997526514</v>
      </c>
      <c r="G152" s="184">
        <f t="shared" ref="G152:Q152" si="45">((G66-$C$147)*$C$140)/10^3</f>
        <v>171945.32976538845</v>
      </c>
      <c r="H152" s="184">
        <f t="shared" si="45"/>
        <v>182920.56358466853</v>
      </c>
      <c r="I152" s="184">
        <f t="shared" si="45"/>
        <v>190510.03241127188</v>
      </c>
      <c r="J152" s="184">
        <f t="shared" si="45"/>
        <v>197387.35670262502</v>
      </c>
      <c r="K152" s="184">
        <f t="shared" si="45"/>
        <v>231109.78012887502</v>
      </c>
      <c r="L152" s="184">
        <f t="shared" si="45"/>
        <v>245670.44772762505</v>
      </c>
      <c r="M152" s="184">
        <f t="shared" si="45"/>
        <v>223051.82895500003</v>
      </c>
      <c r="N152" s="184">
        <f t="shared" si="45"/>
        <v>93191.52122000001</v>
      </c>
      <c r="O152" s="184">
        <f t="shared" si="45"/>
        <v>102597.60952379412</v>
      </c>
      <c r="P152" s="184">
        <f t="shared" si="45"/>
        <v>113526.62469304728</v>
      </c>
      <c r="Q152" s="185">
        <f t="shared" si="45"/>
        <v>117663.46956474092</v>
      </c>
    </row>
    <row r="153" spans="2:17" s="18" customFormat="1" x14ac:dyDescent="0.3">
      <c r="B153" s="152" t="s">
        <v>134</v>
      </c>
      <c r="C153" s="20"/>
      <c r="D153" s="184">
        <f t="shared" si="42"/>
        <v>-6.9999999999999994E-5</v>
      </c>
      <c r="E153" s="184">
        <f t="shared" si="44"/>
        <v>-6.9999999999999994E-5</v>
      </c>
      <c r="F153" s="184">
        <f t="shared" si="44"/>
        <v>-6.9999999999999994E-5</v>
      </c>
      <c r="G153" s="184">
        <f t="shared" ref="G153:Q153" si="46">((G67-$C$147)*$C$140)/10^3</f>
        <v>-6.9999999999999994E-5</v>
      </c>
      <c r="H153" s="184">
        <f t="shared" si="46"/>
        <v>-6.9999999999999994E-5</v>
      </c>
      <c r="I153" s="184">
        <f t="shared" si="46"/>
        <v>-6.9999999999999994E-5</v>
      </c>
      <c r="J153" s="184">
        <f t="shared" si="46"/>
        <v>-6.9999999999999994E-5</v>
      </c>
      <c r="K153" s="184">
        <f t="shared" si="46"/>
        <v>-6.9999999999999994E-5</v>
      </c>
      <c r="L153" s="184">
        <f t="shared" si="46"/>
        <v>-6.9999999999999994E-5</v>
      </c>
      <c r="M153" s="184">
        <f t="shared" si="46"/>
        <v>-6.9999999999999994E-5</v>
      </c>
      <c r="N153" s="184">
        <f t="shared" si="46"/>
        <v>-6.9999999999999994E-5</v>
      </c>
      <c r="O153" s="184">
        <f t="shared" si="46"/>
        <v>-6.9999999999999994E-5</v>
      </c>
      <c r="P153" s="184">
        <f t="shared" si="46"/>
        <v>-6.9999999999999994E-5</v>
      </c>
      <c r="Q153" s="185">
        <f t="shared" si="46"/>
        <v>-6.9999999999999994E-5</v>
      </c>
    </row>
    <row r="154" spans="2:17" s="18" customFormat="1" x14ac:dyDescent="0.3">
      <c r="B154" s="152" t="s">
        <v>135</v>
      </c>
      <c r="C154" s="20"/>
      <c r="D154" s="21">
        <f t="shared" si="42"/>
        <v>22878.707665227532</v>
      </c>
      <c r="E154" s="21">
        <f t="shared" si="44"/>
        <v>23717.85901610785</v>
      </c>
      <c r="F154" s="21">
        <f t="shared" si="44"/>
        <v>25231.764915221112</v>
      </c>
      <c r="G154" s="184">
        <f t="shared" ref="G154:Q154" si="47">((G68-$C$147)*$C$140)/10^3</f>
        <v>26842.303105767143</v>
      </c>
      <c r="H154" s="184">
        <f t="shared" si="47"/>
        <v>28555.641606348021</v>
      </c>
      <c r="I154" s="184">
        <f t="shared" si="47"/>
        <v>28357.609052351283</v>
      </c>
      <c r="J154" s="184">
        <f t="shared" si="47"/>
        <v>29656.513798812506</v>
      </c>
      <c r="K154" s="184">
        <f t="shared" si="47"/>
        <v>35829.830555412504</v>
      </c>
      <c r="L154" s="184">
        <f t="shared" si="47"/>
        <v>40864.907644025006</v>
      </c>
      <c r="M154" s="184">
        <f t="shared" si="47"/>
        <v>49112.183292500005</v>
      </c>
      <c r="N154" s="184">
        <f t="shared" si="47"/>
        <v>23076.737779999999</v>
      </c>
      <c r="O154" s="184">
        <f t="shared" si="47"/>
        <v>21045.49730775872</v>
      </c>
      <c r="P154" s="184">
        <f t="shared" si="47"/>
        <v>21796.246145019493</v>
      </c>
      <c r="Q154" s="185">
        <f t="shared" si="47"/>
        <v>22590.488813336058</v>
      </c>
    </row>
    <row r="155" spans="2:17" s="18" customFormat="1" x14ac:dyDescent="0.3">
      <c r="B155" s="152" t="s">
        <v>136</v>
      </c>
      <c r="C155" s="20"/>
      <c r="D155" s="184">
        <f t="shared" si="42"/>
        <v>-6.9999999999999994E-5</v>
      </c>
      <c r="E155" s="184">
        <f t="shared" si="44"/>
        <v>-6.9999999999999994E-5</v>
      </c>
      <c r="F155" s="184">
        <f t="shared" si="44"/>
        <v>-6.9999999999999994E-5</v>
      </c>
      <c r="G155" s="184">
        <f t="shared" ref="G155:Q155" si="48">((G69-$C$147)*$C$140)/10^3</f>
        <v>-6.9999999999999994E-5</v>
      </c>
      <c r="H155" s="184">
        <f t="shared" si="48"/>
        <v>-6.9999999999999994E-5</v>
      </c>
      <c r="I155" s="184">
        <f t="shared" si="48"/>
        <v>-6.9999999999999994E-5</v>
      </c>
      <c r="J155" s="184">
        <f t="shared" si="48"/>
        <v>-6.9999999999999994E-5</v>
      </c>
      <c r="K155" s="184">
        <f t="shared" si="48"/>
        <v>-6.9999999999999994E-5</v>
      </c>
      <c r="L155" s="184">
        <f t="shared" si="48"/>
        <v>-6.9999999999999994E-5</v>
      </c>
      <c r="M155" s="184">
        <f t="shared" si="48"/>
        <v>-6.9999999999999994E-5</v>
      </c>
      <c r="N155" s="184">
        <f t="shared" si="48"/>
        <v>-6.9999999999999994E-5</v>
      </c>
      <c r="O155" s="184">
        <f t="shared" si="48"/>
        <v>-6.9999999999999994E-5</v>
      </c>
      <c r="P155" s="184">
        <f t="shared" si="48"/>
        <v>-6.9999999999999994E-5</v>
      </c>
      <c r="Q155" s="185">
        <f t="shared" si="48"/>
        <v>-6.9999999999999994E-5</v>
      </c>
    </row>
    <row r="156" spans="2:17" s="18" customFormat="1" x14ac:dyDescent="0.3">
      <c r="B156" s="152" t="s">
        <v>137</v>
      </c>
      <c r="C156" s="20"/>
      <c r="D156" s="184">
        <f>((D70-$C$147)*$C$140)/10^3</f>
        <v>-6.9999999999999994E-5</v>
      </c>
      <c r="E156" s="184">
        <f t="shared" si="44"/>
        <v>-6.9999999999999994E-5</v>
      </c>
      <c r="F156" s="184">
        <f t="shared" si="44"/>
        <v>-6.9999999999999994E-5</v>
      </c>
      <c r="G156" s="184">
        <f t="shared" ref="G156:Q156" si="49">((G70-$C$147)*$C$140)/10^3</f>
        <v>-6.9999999999999994E-5</v>
      </c>
      <c r="H156" s="184">
        <f t="shared" si="49"/>
        <v>-6.9999999999999994E-5</v>
      </c>
      <c r="I156" s="184">
        <f t="shared" si="49"/>
        <v>-6.9999999999999994E-5</v>
      </c>
      <c r="J156" s="184">
        <f t="shared" si="49"/>
        <v>-6.9999999999999994E-5</v>
      </c>
      <c r="K156" s="184">
        <f t="shared" si="49"/>
        <v>-6.9999999999999994E-5</v>
      </c>
      <c r="L156" s="184">
        <f t="shared" si="49"/>
        <v>-6.9999999999999994E-5</v>
      </c>
      <c r="M156" s="184">
        <f t="shared" si="49"/>
        <v>-6.9999999999999994E-5</v>
      </c>
      <c r="N156" s="184">
        <f t="shared" si="49"/>
        <v>-6.9999999999999994E-5</v>
      </c>
      <c r="O156" s="184">
        <f t="shared" si="49"/>
        <v>-6.9999999999999994E-5</v>
      </c>
      <c r="P156" s="184">
        <f t="shared" si="49"/>
        <v>-6.9999999999999994E-5</v>
      </c>
      <c r="Q156" s="185">
        <f t="shared" si="49"/>
        <v>-6.9999999999999994E-5</v>
      </c>
    </row>
    <row r="157" spans="2:17" s="18" customFormat="1" x14ac:dyDescent="0.3">
      <c r="B157" s="152" t="s">
        <v>138</v>
      </c>
      <c r="C157" s="20"/>
      <c r="D157" s="21">
        <f t="shared" si="42"/>
        <v>3713.991245705668</v>
      </c>
      <c r="E157" s="21">
        <f t="shared" si="44"/>
        <v>3879.2848318707615</v>
      </c>
      <c r="F157" s="21">
        <f t="shared" si="44"/>
        <v>4126.8987617774046</v>
      </c>
      <c r="G157" s="184">
        <f t="shared" ref="G157:Q157" si="50">((G71-$C$147)*$C$140)/10^3</f>
        <v>4390.317836146176</v>
      </c>
      <c r="H157" s="184">
        <f t="shared" si="50"/>
        <v>4670.5508939852934</v>
      </c>
      <c r="I157" s="184">
        <f t="shared" si="50"/>
        <v>4529.9224563922062</v>
      </c>
      <c r="J157" s="184">
        <f t="shared" si="50"/>
        <v>4685.0129299999999</v>
      </c>
      <c r="K157" s="184">
        <f t="shared" si="50"/>
        <v>6227.8024550000009</v>
      </c>
      <c r="L157" s="184">
        <f t="shared" si="50"/>
        <v>6671.4042800000016</v>
      </c>
      <c r="M157" s="184">
        <f t="shared" si="50"/>
        <v>6424.891955000001</v>
      </c>
      <c r="N157" s="184">
        <f t="shared" si="50"/>
        <v>2498.9443400000005</v>
      </c>
      <c r="O157" s="184">
        <f t="shared" si="50"/>
        <v>2734.9039397375441</v>
      </c>
      <c r="P157" s="184">
        <f t="shared" si="50"/>
        <v>3051.8797035459834</v>
      </c>
      <c r="Q157" s="185">
        <f t="shared" si="50"/>
        <v>3163.0884461345217</v>
      </c>
    </row>
    <row r="158" spans="2:17" s="18" customFormat="1" x14ac:dyDescent="0.3">
      <c r="B158" s="152" t="s">
        <v>139</v>
      </c>
      <c r="C158" s="20"/>
      <c r="D158" s="184">
        <f t="shared" si="42"/>
        <v>-6.9999999999999994E-5</v>
      </c>
      <c r="E158" s="184">
        <f t="shared" si="44"/>
        <v>-6.9999999999999994E-5</v>
      </c>
      <c r="F158" s="184">
        <f t="shared" si="44"/>
        <v>-6.9999999999999994E-5</v>
      </c>
      <c r="G158" s="184">
        <f t="shared" ref="G158:Q158" si="51">((G72-$C$147)*$C$140)/10^3</f>
        <v>-6.9999999999999994E-5</v>
      </c>
      <c r="H158" s="184">
        <f t="shared" si="51"/>
        <v>-6.9999999999999994E-5</v>
      </c>
      <c r="I158" s="184">
        <f t="shared" si="51"/>
        <v>-6.9999999999999994E-5</v>
      </c>
      <c r="J158" s="184">
        <f t="shared" si="51"/>
        <v>-6.9999999999999994E-5</v>
      </c>
      <c r="K158" s="184">
        <f t="shared" si="51"/>
        <v>-6.9999999999999994E-5</v>
      </c>
      <c r="L158" s="184">
        <f t="shared" si="51"/>
        <v>-6.9999999999999994E-5</v>
      </c>
      <c r="M158" s="184">
        <f t="shared" si="51"/>
        <v>-6.9999999999999994E-5</v>
      </c>
      <c r="N158" s="184">
        <f t="shared" si="51"/>
        <v>-6.9999999999999994E-5</v>
      </c>
      <c r="O158" s="184">
        <f t="shared" si="51"/>
        <v>-6.9999999999999994E-5</v>
      </c>
      <c r="P158" s="184">
        <f t="shared" si="51"/>
        <v>-6.9999999999999994E-5</v>
      </c>
      <c r="Q158" s="185">
        <f t="shared" si="51"/>
        <v>-6.9999999999999994E-5</v>
      </c>
    </row>
    <row r="159" spans="2:17" s="18" customFormat="1" x14ac:dyDescent="0.3">
      <c r="B159" s="152" t="s">
        <v>140</v>
      </c>
      <c r="C159" s="20"/>
      <c r="D159" s="184">
        <f t="shared" si="42"/>
        <v>-6.9999999999999994E-5</v>
      </c>
      <c r="E159" s="184">
        <f t="shared" si="44"/>
        <v>-6.9999999999999994E-5</v>
      </c>
      <c r="F159" s="184">
        <f t="shared" si="44"/>
        <v>-6.9999999999999994E-5</v>
      </c>
      <c r="G159" s="184">
        <f t="shared" ref="G159:Q159" si="52">((G73-$C$147)*$C$140)/10^3</f>
        <v>-6.9999999999999994E-5</v>
      </c>
      <c r="H159" s="184">
        <f t="shared" si="52"/>
        <v>-6.9999999999999994E-5</v>
      </c>
      <c r="I159" s="184">
        <f t="shared" si="52"/>
        <v>-6.9999999999999994E-5</v>
      </c>
      <c r="J159" s="184">
        <f t="shared" si="52"/>
        <v>-6.9999999999999994E-5</v>
      </c>
      <c r="K159" s="184">
        <f t="shared" si="52"/>
        <v>-6.9999999999999994E-5</v>
      </c>
      <c r="L159" s="184">
        <f t="shared" si="52"/>
        <v>-6.9999999999999994E-5</v>
      </c>
      <c r="M159" s="184">
        <f t="shared" si="52"/>
        <v>-6.9999999999999994E-5</v>
      </c>
      <c r="N159" s="184">
        <f t="shared" si="52"/>
        <v>-6.9999999999999994E-5</v>
      </c>
      <c r="O159" s="184">
        <f t="shared" si="52"/>
        <v>-6.9999999999999994E-5</v>
      </c>
      <c r="P159" s="184">
        <f t="shared" si="52"/>
        <v>-6.9999999999999994E-5</v>
      </c>
      <c r="Q159" s="185">
        <f t="shared" si="52"/>
        <v>-6.9999999999999994E-5</v>
      </c>
    </row>
    <row r="160" spans="2:17" s="18" customFormat="1" x14ac:dyDescent="0.3">
      <c r="B160" s="152" t="s">
        <v>141</v>
      </c>
      <c r="C160" s="20"/>
      <c r="D160" s="184">
        <f t="shared" si="42"/>
        <v>-6.9999999999999994E-5</v>
      </c>
      <c r="E160" s="184">
        <f t="shared" si="44"/>
        <v>-6.9999999999999994E-5</v>
      </c>
      <c r="F160" s="184">
        <f t="shared" si="44"/>
        <v>-6.9999999999999994E-5</v>
      </c>
      <c r="G160" s="184">
        <f t="shared" ref="G160:Q160" si="53">((G74-$C$147)*$C$140)/10^3</f>
        <v>-6.9999999999999994E-5</v>
      </c>
      <c r="H160" s="184">
        <f t="shared" si="53"/>
        <v>-6.9999999999999994E-5</v>
      </c>
      <c r="I160" s="184">
        <f t="shared" si="53"/>
        <v>-6.9999999999999994E-5</v>
      </c>
      <c r="J160" s="184">
        <f t="shared" si="53"/>
        <v>-6.9999999999999994E-5</v>
      </c>
      <c r="K160" s="184">
        <f t="shared" si="53"/>
        <v>-6.9999999999999994E-5</v>
      </c>
      <c r="L160" s="184">
        <f t="shared" si="53"/>
        <v>-6.9999999999999994E-5</v>
      </c>
      <c r="M160" s="184">
        <f t="shared" si="53"/>
        <v>-6.9999999999999994E-5</v>
      </c>
      <c r="N160" s="184">
        <f t="shared" si="53"/>
        <v>-6.9999999999999994E-5</v>
      </c>
      <c r="O160" s="184">
        <f t="shared" si="53"/>
        <v>-6.9999999999999994E-5</v>
      </c>
      <c r="P160" s="184">
        <f t="shared" si="53"/>
        <v>-6.9999999999999994E-5</v>
      </c>
      <c r="Q160" s="185">
        <f t="shared" si="53"/>
        <v>-6.9999999999999994E-5</v>
      </c>
    </row>
    <row r="161" spans="2:17" s="18" customFormat="1" x14ac:dyDescent="0.3">
      <c r="B161" s="152" t="s">
        <v>142</v>
      </c>
      <c r="C161" s="20"/>
      <c r="D161" s="184">
        <f t="shared" si="42"/>
        <v>-6.9999999999999994E-5</v>
      </c>
      <c r="E161" s="184">
        <f t="shared" si="44"/>
        <v>-6.9999999999999994E-5</v>
      </c>
      <c r="F161" s="184">
        <f t="shared" si="44"/>
        <v>-6.9999999999999994E-5</v>
      </c>
      <c r="G161" s="184">
        <f t="shared" ref="G161:Q161" si="54">((G75-$C$147)*$C$140)/10^3</f>
        <v>-6.9999999999999994E-5</v>
      </c>
      <c r="H161" s="184">
        <f t="shared" si="54"/>
        <v>-6.9999999999999994E-5</v>
      </c>
      <c r="I161" s="184">
        <f t="shared" si="54"/>
        <v>-6.9999999999999994E-5</v>
      </c>
      <c r="J161" s="184">
        <f t="shared" si="54"/>
        <v>-6.9999999999999994E-5</v>
      </c>
      <c r="K161" s="184">
        <f t="shared" si="54"/>
        <v>-6.9999999999999994E-5</v>
      </c>
      <c r="L161" s="184">
        <f t="shared" si="54"/>
        <v>-6.9999999999999994E-5</v>
      </c>
      <c r="M161" s="184">
        <f t="shared" si="54"/>
        <v>-6.9999999999999994E-5</v>
      </c>
      <c r="N161" s="184">
        <f t="shared" si="54"/>
        <v>-6.9999999999999994E-5</v>
      </c>
      <c r="O161" s="184">
        <f t="shared" si="54"/>
        <v>-6.9999999999999994E-5</v>
      </c>
      <c r="P161" s="184">
        <f t="shared" si="54"/>
        <v>-6.9999999999999994E-5</v>
      </c>
      <c r="Q161" s="185">
        <f t="shared" si="54"/>
        <v>-6.9999999999999994E-5</v>
      </c>
    </row>
    <row r="162" spans="2:17" s="18" customFormat="1" x14ac:dyDescent="0.3">
      <c r="B162" s="152" t="s">
        <v>143</v>
      </c>
      <c r="C162" s="20"/>
      <c r="D162" s="21">
        <f t="shared" si="42"/>
        <v>259433.57856076883</v>
      </c>
      <c r="E162" s="21">
        <f t="shared" si="44"/>
        <v>275030.40537822159</v>
      </c>
      <c r="F162" s="21">
        <f t="shared" si="44"/>
        <v>292585.53764087404</v>
      </c>
      <c r="G162" s="184">
        <f t="shared" ref="G162:Q162" si="55">((G76-$C$147)*$C$140)/10^3</f>
        <v>311261.21026071697</v>
      </c>
      <c r="H162" s="184">
        <f t="shared" si="55"/>
        <v>331128.94709033729</v>
      </c>
      <c r="I162" s="184">
        <f t="shared" si="55"/>
        <v>359805.44439860841</v>
      </c>
      <c r="J162" s="184">
        <f t="shared" si="55"/>
        <v>359876.10346827499</v>
      </c>
      <c r="K162" s="184">
        <f t="shared" si="55"/>
        <v>404770.64182853751</v>
      </c>
      <c r="L162" s="184">
        <f t="shared" si="55"/>
        <v>438429.37649750005</v>
      </c>
      <c r="M162" s="184">
        <f t="shared" si="55"/>
        <v>459953.24603318761</v>
      </c>
      <c r="N162" s="184">
        <f t="shared" si="55"/>
        <v>207410.72850545001</v>
      </c>
      <c r="O162" s="184">
        <f t="shared" si="55"/>
        <v>206061.82975782536</v>
      </c>
      <c r="P162" s="184">
        <f t="shared" si="55"/>
        <v>220147.09119538093</v>
      </c>
      <c r="Q162" s="185">
        <f t="shared" si="55"/>
        <v>228169.12450624796</v>
      </c>
    </row>
    <row r="163" spans="2:17" s="18" customFormat="1" x14ac:dyDescent="0.3">
      <c r="B163" s="152" t="s">
        <v>144</v>
      </c>
      <c r="C163" s="20"/>
      <c r="D163" s="21">
        <f t="shared" si="42"/>
        <v>17568.888368534303</v>
      </c>
      <c r="E163" s="21">
        <f t="shared" si="44"/>
        <v>19209.899770656357</v>
      </c>
      <c r="F163" s="21">
        <f t="shared" si="44"/>
        <v>20436.063590272726</v>
      </c>
      <c r="G163" s="184">
        <f t="shared" ref="G163:Q163" si="56">((G77-$C$147)*$C$140)/10^3</f>
        <v>21740.493185609277</v>
      </c>
      <c r="H163" s="184">
        <f t="shared" si="56"/>
        <v>23128.184244477958</v>
      </c>
      <c r="I163" s="184">
        <f t="shared" si="56"/>
        <v>26183.555571745677</v>
      </c>
      <c r="J163" s="184">
        <f t="shared" si="56"/>
        <v>27622.055742500004</v>
      </c>
      <c r="K163" s="184">
        <f t="shared" si="56"/>
        <v>28196.135330000001</v>
      </c>
      <c r="L163" s="184">
        <f t="shared" si="56"/>
        <v>27422.709492500002</v>
      </c>
      <c r="M163" s="184">
        <f t="shared" si="56"/>
        <v>27028.944230000005</v>
      </c>
      <c r="N163" s="184">
        <f t="shared" si="56"/>
        <v>11736.062810000003</v>
      </c>
      <c r="O163" s="184">
        <f t="shared" si="56"/>
        <v>12677.40882426952</v>
      </c>
      <c r="P163" s="184">
        <f t="shared" si="56"/>
        <v>13945.20295349116</v>
      </c>
      <c r="Q163" s="185">
        <f t="shared" si="56"/>
        <v>14453.358126190651</v>
      </c>
    </row>
    <row r="164" spans="2:17" s="18" customFormat="1" x14ac:dyDescent="0.3">
      <c r="B164" s="152" t="s">
        <v>145</v>
      </c>
      <c r="C164" s="20"/>
      <c r="D164" s="21">
        <f t="shared" si="42"/>
        <v>15196.646129505121</v>
      </c>
      <c r="E164" s="21">
        <f t="shared" si="44"/>
        <v>16412.653190750068</v>
      </c>
      <c r="F164" s="21">
        <f t="shared" si="44"/>
        <v>17460.269356329864</v>
      </c>
      <c r="G164" s="184">
        <f t="shared" ref="G164:Q164" si="57">((G78-$C$147)*$C$140)/10^3</f>
        <v>18574.754638861556</v>
      </c>
      <c r="H164" s="184">
        <f t="shared" si="57"/>
        <v>19760.377279852721</v>
      </c>
      <c r="I164" s="184">
        <f t="shared" si="57"/>
        <v>21656.668589720237</v>
      </c>
      <c r="J164" s="184">
        <f t="shared" si="57"/>
        <v>23309.983844375001</v>
      </c>
      <c r="K164" s="184">
        <f t="shared" si="57"/>
        <v>24019.813037600012</v>
      </c>
      <c r="L164" s="184">
        <f t="shared" si="57"/>
        <v>24402.558665075005</v>
      </c>
      <c r="M164" s="184">
        <f t="shared" si="57"/>
        <v>25299.935217500006</v>
      </c>
      <c r="N164" s="184">
        <f t="shared" si="57"/>
        <v>11086.045355</v>
      </c>
      <c r="O164" s="184">
        <f t="shared" si="57"/>
        <v>11521.950586780014</v>
      </c>
      <c r="P164" s="184">
        <f t="shared" si="57"/>
        <v>12529.399595447698</v>
      </c>
      <c r="Q164" s="185">
        <f t="shared" si="57"/>
        <v>12985.963708576155</v>
      </c>
    </row>
    <row r="165" spans="2:17" s="18" customFormat="1" x14ac:dyDescent="0.3">
      <c r="B165" s="152" t="s">
        <v>146</v>
      </c>
      <c r="C165" s="20"/>
      <c r="D165" s="21">
        <f t="shared" si="42"/>
        <v>3247.1040106067617</v>
      </c>
      <c r="E165" s="21">
        <f t="shared" si="44"/>
        <v>3520.7040649688975</v>
      </c>
      <c r="F165" s="21">
        <f t="shared" si="44"/>
        <v>3745.4298608179756</v>
      </c>
      <c r="G165" s="184">
        <f t="shared" ref="G165:Q165" si="58">((G79-$C$147)*$C$140)/10^3</f>
        <v>3984.4998564021025</v>
      </c>
      <c r="H165" s="184">
        <f t="shared" si="58"/>
        <v>4238.8296389384059</v>
      </c>
      <c r="I165" s="184">
        <f t="shared" si="58"/>
        <v>4650.5370337914737</v>
      </c>
      <c r="J165" s="184">
        <f t="shared" si="58"/>
        <v>5064.1469299999999</v>
      </c>
      <c r="K165" s="184">
        <f t="shared" si="58"/>
        <v>5163.4439299999995</v>
      </c>
      <c r="L165" s="184">
        <f t="shared" si="58"/>
        <v>5163.4439299999995</v>
      </c>
      <c r="M165" s="184">
        <f t="shared" si="58"/>
        <v>5312.3894299999993</v>
      </c>
      <c r="N165" s="184">
        <f t="shared" si="58"/>
        <v>2297.26523</v>
      </c>
      <c r="O165" s="184">
        <f t="shared" si="58"/>
        <v>2424.5873516141219</v>
      </c>
      <c r="P165" s="184">
        <f t="shared" si="58"/>
        <v>2652.5363831268901</v>
      </c>
      <c r="Q165" s="185">
        <f t="shared" si="58"/>
        <v>2749.1932849417867</v>
      </c>
    </row>
    <row r="166" spans="2:17" s="18" customFormat="1" x14ac:dyDescent="0.3">
      <c r="B166" s="152" t="s">
        <v>147</v>
      </c>
      <c r="C166" s="20"/>
      <c r="D166" s="184">
        <f t="shared" si="42"/>
        <v>-6.9999999999999994E-5</v>
      </c>
      <c r="E166" s="184">
        <f t="shared" si="44"/>
        <v>-6.9999999999999994E-5</v>
      </c>
      <c r="F166" s="184">
        <f t="shared" si="44"/>
        <v>-6.9999999999999994E-5</v>
      </c>
      <c r="G166" s="184">
        <f t="shared" ref="G166:Q166" si="59">((G80-$C$147)*$C$140)/10^3</f>
        <v>-6.9999999999999994E-5</v>
      </c>
      <c r="H166" s="184">
        <f t="shared" si="59"/>
        <v>-6.9999999999999994E-5</v>
      </c>
      <c r="I166" s="184">
        <f t="shared" si="59"/>
        <v>-6.9999999999999994E-5</v>
      </c>
      <c r="J166" s="184">
        <f t="shared" si="59"/>
        <v>-6.9999999999999994E-5</v>
      </c>
      <c r="K166" s="184">
        <f t="shared" si="59"/>
        <v>-6.9999999999999994E-5</v>
      </c>
      <c r="L166" s="184">
        <f t="shared" si="59"/>
        <v>-6.9999999999999994E-5</v>
      </c>
      <c r="M166" s="184">
        <f t="shared" si="59"/>
        <v>-6.9999999999999994E-5</v>
      </c>
      <c r="N166" s="184">
        <f t="shared" si="59"/>
        <v>-6.9999999999999994E-5</v>
      </c>
      <c r="O166" s="184">
        <f t="shared" si="59"/>
        <v>-6.9999999999999994E-5</v>
      </c>
      <c r="P166" s="184">
        <f t="shared" si="59"/>
        <v>-6.9999999999999994E-5</v>
      </c>
      <c r="Q166" s="185">
        <f t="shared" si="59"/>
        <v>-6.9999999999999994E-5</v>
      </c>
    </row>
    <row r="167" spans="2:17" s="18" customFormat="1" x14ac:dyDescent="0.3">
      <c r="B167" s="152" t="s">
        <v>148</v>
      </c>
      <c r="C167" s="20"/>
      <c r="D167" s="21">
        <f t="shared" si="42"/>
        <v>66556.280581199113</v>
      </c>
      <c r="E167" s="21">
        <f t="shared" si="44"/>
        <v>71543.134128269696</v>
      </c>
      <c r="F167" s="21">
        <f t="shared" si="44"/>
        <v>76109.717162201807</v>
      </c>
      <c r="G167" s="184">
        <f t="shared" ref="G167:Q167" si="60">((G81-$C$147)*$C$140)/10^3</f>
        <v>80967.784219576395</v>
      </c>
      <c r="H167" s="184">
        <f t="shared" si="60"/>
        <v>86135.9406635919</v>
      </c>
      <c r="I167" s="184">
        <f t="shared" si="60"/>
        <v>90529.174446774603</v>
      </c>
      <c r="J167" s="184">
        <f t="shared" si="60"/>
        <v>100371.55144250001</v>
      </c>
      <c r="K167" s="184">
        <f t="shared" si="60"/>
        <v>107580.51364249999</v>
      </c>
      <c r="L167" s="184">
        <f t="shared" si="60"/>
        <v>108995.34544249999</v>
      </c>
      <c r="M167" s="184">
        <f t="shared" si="60"/>
        <v>107902.55186750001</v>
      </c>
      <c r="N167" s="184">
        <f t="shared" si="60"/>
        <v>49541.193680000004</v>
      </c>
      <c r="O167" s="184">
        <f t="shared" si="60"/>
        <v>51287.341842905997</v>
      </c>
      <c r="P167" s="184">
        <f t="shared" si="60"/>
        <v>55345.744306870431</v>
      </c>
      <c r="Q167" s="185">
        <f t="shared" si="60"/>
        <v>57362.511380439319</v>
      </c>
    </row>
    <row r="168" spans="2:17" s="18" customFormat="1" x14ac:dyDescent="0.3">
      <c r="B168" s="152" t="s">
        <v>149</v>
      </c>
      <c r="C168" s="20"/>
      <c r="D168" s="21">
        <f t="shared" si="42"/>
        <v>23114.623520585199</v>
      </c>
      <c r="E168" s="21">
        <f t="shared" si="44"/>
        <v>25063.79792988778</v>
      </c>
      <c r="F168" s="21">
        <f t="shared" si="44"/>
        <v>26663.614823497632</v>
      </c>
      <c r="G168" s="184">
        <f t="shared" ref="G168:Q168" si="61">((G82-$C$147)*$C$140)/10^3</f>
        <v>28365.547689040031</v>
      </c>
      <c r="H168" s="184">
        <f t="shared" si="61"/>
        <v>30176.114567276636</v>
      </c>
      <c r="I168" s="184">
        <f t="shared" si="61"/>
        <v>34380.976186986452</v>
      </c>
      <c r="J168" s="184">
        <f t="shared" si="61"/>
        <v>35186.0799425</v>
      </c>
      <c r="K168" s="184">
        <f t="shared" si="61"/>
        <v>36275.563617499996</v>
      </c>
      <c r="L168" s="184">
        <f t="shared" si="61"/>
        <v>36733.232517500008</v>
      </c>
      <c r="M168" s="184">
        <f t="shared" si="61"/>
        <v>36948.827367500002</v>
      </c>
      <c r="N168" s="184">
        <f t="shared" si="61"/>
        <v>15378.460850000003</v>
      </c>
      <c r="O168" s="184">
        <f t="shared" si="61"/>
        <v>16585.305276216128</v>
      </c>
      <c r="P168" s="184">
        <f t="shared" si="61"/>
        <v>18322.288460768439</v>
      </c>
      <c r="Q168" s="185">
        <f t="shared" si="61"/>
        <v>18989.942110336578</v>
      </c>
    </row>
    <row r="169" spans="2:17" s="18" customFormat="1" x14ac:dyDescent="0.3">
      <c r="B169" s="152" t="s">
        <v>150</v>
      </c>
      <c r="C169" s="20"/>
      <c r="D169" s="184">
        <f t="shared" si="42"/>
        <v>-6.9999999999999994E-5</v>
      </c>
      <c r="E169" s="184">
        <f t="shared" si="44"/>
        <v>-6.9999999999999994E-5</v>
      </c>
      <c r="F169" s="184">
        <f t="shared" si="44"/>
        <v>-6.9999999999999994E-5</v>
      </c>
      <c r="G169" s="184">
        <f t="shared" ref="G169:Q169" si="62">((G83-$C$147)*$C$140)/10^3</f>
        <v>-6.9999999999999994E-5</v>
      </c>
      <c r="H169" s="184">
        <f t="shared" si="62"/>
        <v>-6.9999999999999994E-5</v>
      </c>
      <c r="I169" s="184">
        <f t="shared" si="62"/>
        <v>-6.9999999999999994E-5</v>
      </c>
      <c r="J169" s="184">
        <f t="shared" si="62"/>
        <v>-6.9999999999999994E-5</v>
      </c>
      <c r="K169" s="184">
        <f t="shared" si="62"/>
        <v>-6.9999999999999994E-5</v>
      </c>
      <c r="L169" s="184">
        <f t="shared" si="62"/>
        <v>-6.9999999999999994E-5</v>
      </c>
      <c r="M169" s="184">
        <f t="shared" si="62"/>
        <v>-6.9999999999999994E-5</v>
      </c>
      <c r="N169" s="184">
        <f t="shared" si="62"/>
        <v>-6.9999999999999994E-5</v>
      </c>
      <c r="O169" s="184">
        <f t="shared" si="62"/>
        <v>-6.9999999999999994E-5</v>
      </c>
      <c r="P169" s="184">
        <f t="shared" si="62"/>
        <v>-6.9999999999999994E-5</v>
      </c>
      <c r="Q169" s="185">
        <f t="shared" si="62"/>
        <v>-6.9999999999999994E-5</v>
      </c>
    </row>
    <row r="170" spans="2:17" s="18" customFormat="1" x14ac:dyDescent="0.3">
      <c r="B170" s="152" t="s">
        <v>151</v>
      </c>
      <c r="C170" s="20"/>
      <c r="D170" s="21">
        <f t="shared" si="42"/>
        <v>19866.714817744356</v>
      </c>
      <c r="E170" s="21">
        <f t="shared" si="44"/>
        <v>21354.750104380502</v>
      </c>
      <c r="F170" s="21">
        <f t="shared" si="44"/>
        <v>22717.819264447346</v>
      </c>
      <c r="G170" s="184">
        <f t="shared" ref="G170:Q170" si="63">((G84-$C$147)*$C$140)/10^3</f>
        <v>24167.892838986536</v>
      </c>
      <c r="H170" s="184">
        <f t="shared" si="63"/>
        <v>25710.524301262274</v>
      </c>
      <c r="I170" s="184">
        <f t="shared" si="63"/>
        <v>27753.068417312759</v>
      </c>
      <c r="J170" s="184">
        <f t="shared" si="63"/>
        <v>29643.915680000002</v>
      </c>
      <c r="K170" s="184">
        <f t="shared" si="63"/>
        <v>31688.531180000002</v>
      </c>
      <c r="L170" s="184">
        <f t="shared" si="63"/>
        <v>32457.518742500004</v>
      </c>
      <c r="M170" s="184">
        <f t="shared" si="63"/>
        <v>61264.970105</v>
      </c>
      <c r="N170" s="184">
        <f t="shared" si="63"/>
        <v>33222.320255000006</v>
      </c>
      <c r="O170" s="184">
        <f t="shared" si="63"/>
        <v>25729.618718564805</v>
      </c>
      <c r="P170" s="184">
        <f t="shared" si="63"/>
        <v>24682.524538472742</v>
      </c>
      <c r="Q170" s="185">
        <f t="shared" si="63"/>
        <v>25581.941530390999</v>
      </c>
    </row>
    <row r="171" spans="2:17" s="18" customFormat="1" x14ac:dyDescent="0.3">
      <c r="B171" s="152" t="s">
        <v>152</v>
      </c>
      <c r="C171" s="20"/>
      <c r="D171" s="21">
        <f t="shared" si="42"/>
        <v>132010.55928667609</v>
      </c>
      <c r="E171" s="21">
        <f t="shared" si="44"/>
        <v>142326.05141098986</v>
      </c>
      <c r="F171" s="21">
        <f t="shared" si="44"/>
        <v>151410.69299488279</v>
      </c>
      <c r="G171" s="184">
        <f t="shared" ref="G171:Q171" si="64">((G85-$C$147)*$C$140)/10^3</f>
        <v>161075.20531817319</v>
      </c>
      <c r="H171" s="184">
        <f t="shared" si="64"/>
        <v>171356.60140678001</v>
      </c>
      <c r="I171" s="184">
        <f t="shared" si="64"/>
        <v>187090.85201819442</v>
      </c>
      <c r="J171" s="184">
        <f t="shared" si="64"/>
        <v>199823.7141006875</v>
      </c>
      <c r="K171" s="184">
        <f t="shared" si="64"/>
        <v>209556.58939268754</v>
      </c>
      <c r="L171" s="184">
        <f t="shared" si="64"/>
        <v>213485.83065908751</v>
      </c>
      <c r="M171" s="184">
        <f t="shared" si="64"/>
        <v>232758.44921750002</v>
      </c>
      <c r="N171" s="184">
        <f t="shared" si="64"/>
        <v>107932.92905000001</v>
      </c>
      <c r="O171" s="184">
        <f t="shared" si="64"/>
        <v>106658.69682734915</v>
      </c>
      <c r="P171" s="184">
        <f t="shared" si="64"/>
        <v>113581.72986748911</v>
      </c>
      <c r="Q171" s="185">
        <f t="shared" si="64"/>
        <v>117720.58274002634</v>
      </c>
    </row>
    <row r="172" spans="2:17" s="18" customFormat="1" x14ac:dyDescent="0.3">
      <c r="B172" s="152" t="s">
        <v>153</v>
      </c>
      <c r="C172" s="20"/>
      <c r="D172" s="184">
        <f t="shared" si="42"/>
        <v>-6.9999999999999994E-5</v>
      </c>
      <c r="E172" s="184">
        <f t="shared" ref="E172:F186" si="65">((E86-$C$147)*$C$140)/10^3</f>
        <v>-6.9999999999999994E-5</v>
      </c>
      <c r="F172" s="184">
        <f t="shared" si="65"/>
        <v>-6.9999999999999994E-5</v>
      </c>
      <c r="G172" s="184">
        <f t="shared" ref="G172:Q172" si="66">((G86-$C$147)*$C$140)/10^3</f>
        <v>-6.9999999999999994E-5</v>
      </c>
      <c r="H172" s="184">
        <f t="shared" si="66"/>
        <v>-6.9999999999999994E-5</v>
      </c>
      <c r="I172" s="184">
        <f t="shared" si="66"/>
        <v>-6.9999999999999994E-5</v>
      </c>
      <c r="J172" s="184">
        <f t="shared" si="66"/>
        <v>-6.9999999999999994E-5</v>
      </c>
      <c r="K172" s="184">
        <f t="shared" si="66"/>
        <v>-6.9999999999999994E-5</v>
      </c>
      <c r="L172" s="184">
        <f t="shared" si="66"/>
        <v>-6.9999999999999994E-5</v>
      </c>
      <c r="M172" s="184">
        <f t="shared" si="66"/>
        <v>-6.9999999999999994E-5</v>
      </c>
      <c r="N172" s="184">
        <f t="shared" si="66"/>
        <v>-6.9999999999999994E-5</v>
      </c>
      <c r="O172" s="184">
        <f t="shared" si="66"/>
        <v>-6.9999999999999994E-5</v>
      </c>
      <c r="P172" s="184">
        <f t="shared" si="66"/>
        <v>-6.9999999999999994E-5</v>
      </c>
      <c r="Q172" s="185">
        <f t="shared" si="66"/>
        <v>-6.9999999999999994E-5</v>
      </c>
    </row>
    <row r="173" spans="2:17" s="18" customFormat="1" x14ac:dyDescent="0.3">
      <c r="B173" s="152" t="s">
        <v>154</v>
      </c>
      <c r="C173" s="20"/>
      <c r="D173" s="184">
        <f t="shared" si="42"/>
        <v>-6.9999999999999994E-5</v>
      </c>
      <c r="E173" s="184">
        <f t="shared" si="65"/>
        <v>-6.9999999999999994E-5</v>
      </c>
      <c r="F173" s="184">
        <f t="shared" si="65"/>
        <v>-6.9999999999999994E-5</v>
      </c>
      <c r="G173" s="184">
        <f t="shared" ref="G173:Q173" si="67">((G87-$C$147)*$C$140)/10^3</f>
        <v>-6.9999999999999994E-5</v>
      </c>
      <c r="H173" s="184">
        <f t="shared" si="67"/>
        <v>-6.9999999999999994E-5</v>
      </c>
      <c r="I173" s="184">
        <f t="shared" si="67"/>
        <v>-6.9999999999999994E-5</v>
      </c>
      <c r="J173" s="184">
        <f t="shared" si="67"/>
        <v>-6.9999999999999994E-5</v>
      </c>
      <c r="K173" s="184">
        <f t="shared" si="67"/>
        <v>-6.9999999999999994E-5</v>
      </c>
      <c r="L173" s="184">
        <f t="shared" si="67"/>
        <v>-6.9999999999999994E-5</v>
      </c>
      <c r="M173" s="184">
        <f t="shared" si="67"/>
        <v>-6.9999999999999994E-5</v>
      </c>
      <c r="N173" s="184">
        <f t="shared" si="67"/>
        <v>-6.9999999999999994E-5</v>
      </c>
      <c r="O173" s="184">
        <f t="shared" si="67"/>
        <v>-6.9999999999999994E-5</v>
      </c>
      <c r="P173" s="184">
        <f t="shared" si="67"/>
        <v>-6.9999999999999994E-5</v>
      </c>
      <c r="Q173" s="185">
        <f t="shared" si="67"/>
        <v>-6.9999999999999994E-5</v>
      </c>
    </row>
    <row r="174" spans="2:17" s="18" customFormat="1" x14ac:dyDescent="0.3">
      <c r="B174" s="152" t="s">
        <v>155</v>
      </c>
      <c r="C174" s="20"/>
      <c r="D174" s="184">
        <f t="shared" si="42"/>
        <v>-6.9999999999999994E-5</v>
      </c>
      <c r="E174" s="184">
        <f t="shared" si="65"/>
        <v>-6.9999999999999994E-5</v>
      </c>
      <c r="F174" s="184">
        <f t="shared" si="65"/>
        <v>-6.9999999999999994E-5</v>
      </c>
      <c r="G174" s="184">
        <f t="shared" ref="G174:Q174" si="68">((G88-$C$147)*$C$140)/10^3</f>
        <v>-6.9999999999999994E-5</v>
      </c>
      <c r="H174" s="184">
        <f t="shared" si="68"/>
        <v>-6.9999999999999994E-5</v>
      </c>
      <c r="I174" s="184">
        <f t="shared" si="68"/>
        <v>-6.9999999999999994E-5</v>
      </c>
      <c r="J174" s="184">
        <f t="shared" si="68"/>
        <v>-6.9999999999999994E-5</v>
      </c>
      <c r="K174" s="184">
        <f t="shared" si="68"/>
        <v>-6.9999999999999994E-5</v>
      </c>
      <c r="L174" s="184">
        <f t="shared" si="68"/>
        <v>-6.9999999999999994E-5</v>
      </c>
      <c r="M174" s="184">
        <f t="shared" si="68"/>
        <v>-6.9999999999999994E-5</v>
      </c>
      <c r="N174" s="184">
        <f t="shared" si="68"/>
        <v>-6.9999999999999994E-5</v>
      </c>
      <c r="O174" s="184">
        <f t="shared" si="68"/>
        <v>-6.9999999999999994E-5</v>
      </c>
      <c r="P174" s="184">
        <f t="shared" si="68"/>
        <v>-6.9999999999999994E-5</v>
      </c>
      <c r="Q174" s="185">
        <f t="shared" si="68"/>
        <v>-6.9999999999999994E-5</v>
      </c>
    </row>
    <row r="175" spans="2:17" s="18" customFormat="1" x14ac:dyDescent="0.3">
      <c r="B175" s="152" t="s">
        <v>156</v>
      </c>
      <c r="C175" s="20"/>
      <c r="D175" s="184">
        <f t="shared" si="42"/>
        <v>-6.9999999999999994E-5</v>
      </c>
      <c r="E175" s="184">
        <f t="shared" si="65"/>
        <v>-6.9999999999999994E-5</v>
      </c>
      <c r="F175" s="184">
        <f t="shared" si="65"/>
        <v>-6.9999999999999994E-5</v>
      </c>
      <c r="G175" s="184">
        <f t="shared" ref="G175:Q175" si="69">((G89-$C$147)*$C$140)/10^3</f>
        <v>-6.9999999999999994E-5</v>
      </c>
      <c r="H175" s="184">
        <f t="shared" si="69"/>
        <v>-6.9999999999999994E-5</v>
      </c>
      <c r="I175" s="184">
        <f t="shared" si="69"/>
        <v>-6.9999999999999994E-5</v>
      </c>
      <c r="J175" s="184">
        <f t="shared" si="69"/>
        <v>-6.9999999999999994E-5</v>
      </c>
      <c r="K175" s="184">
        <f t="shared" si="69"/>
        <v>-6.9999999999999994E-5</v>
      </c>
      <c r="L175" s="184">
        <f t="shared" si="69"/>
        <v>-6.9999999999999994E-5</v>
      </c>
      <c r="M175" s="184">
        <f t="shared" si="69"/>
        <v>-6.9999999999999994E-5</v>
      </c>
      <c r="N175" s="184">
        <f t="shared" si="69"/>
        <v>-6.9999999999999994E-5</v>
      </c>
      <c r="O175" s="184">
        <f t="shared" si="69"/>
        <v>-6.9999999999999994E-5</v>
      </c>
      <c r="P175" s="184">
        <f t="shared" si="69"/>
        <v>-6.9999999999999994E-5</v>
      </c>
      <c r="Q175" s="185">
        <f t="shared" si="69"/>
        <v>-6.9999999999999994E-5</v>
      </c>
    </row>
    <row r="176" spans="2:17" s="18" customFormat="1" x14ac:dyDescent="0.3">
      <c r="B176" s="152" t="s">
        <v>157</v>
      </c>
      <c r="C176" s="20"/>
      <c r="D176" s="21">
        <f t="shared" si="42"/>
        <v>37052.019653942851</v>
      </c>
      <c r="E176" s="21">
        <f t="shared" si="65"/>
        <v>40040.237272314094</v>
      </c>
      <c r="F176" s="21">
        <f t="shared" si="65"/>
        <v>42595.99710267457</v>
      </c>
      <c r="G176" s="184">
        <f t="shared" ref="G176:Q176" si="70">((G90-$C$147)*$C$140)/10^3</f>
        <v>45314.890539228269</v>
      </c>
      <c r="H176" s="184">
        <f t="shared" si="70"/>
        <v>48207.330365349211</v>
      </c>
      <c r="I176" s="184">
        <f t="shared" si="70"/>
        <v>53756.065022157163</v>
      </c>
      <c r="J176" s="184">
        <f t="shared" si="70"/>
        <v>57133.725942499994</v>
      </c>
      <c r="K176" s="184">
        <f t="shared" si="70"/>
        <v>57665.980430000003</v>
      </c>
      <c r="L176" s="184">
        <f t="shared" si="70"/>
        <v>59110.714167499995</v>
      </c>
      <c r="M176" s="184">
        <f t="shared" si="70"/>
        <v>68906.664117499997</v>
      </c>
      <c r="N176" s="184">
        <f t="shared" si="70"/>
        <v>38763.653060000004</v>
      </c>
      <c r="O176" s="184">
        <f t="shared" si="70"/>
        <v>34520.172677096096</v>
      </c>
      <c r="P176" s="184">
        <f t="shared" si="70"/>
        <v>34654.127557306405</v>
      </c>
      <c r="Q176" s="185">
        <f t="shared" si="70"/>
        <v>35916.904024564705</v>
      </c>
    </row>
    <row r="177" spans="2:17" s="18" customFormat="1" x14ac:dyDescent="0.3">
      <c r="B177" s="152" t="s">
        <v>158</v>
      </c>
      <c r="C177" s="20"/>
      <c r="D177" s="184">
        <f t="shared" si="42"/>
        <v>-6.9999999999999994E-5</v>
      </c>
      <c r="E177" s="184">
        <f t="shared" si="65"/>
        <v>-6.9999999999999994E-5</v>
      </c>
      <c r="F177" s="184">
        <f t="shared" si="65"/>
        <v>-6.9999999999999994E-5</v>
      </c>
      <c r="G177" s="184">
        <f t="shared" ref="G177:Q177" si="71">((G91-$C$147)*$C$140)/10^3</f>
        <v>-6.9999999999999994E-5</v>
      </c>
      <c r="H177" s="184">
        <f t="shared" si="71"/>
        <v>-6.9999999999999994E-5</v>
      </c>
      <c r="I177" s="184">
        <f t="shared" si="71"/>
        <v>-6.9999999999999994E-5</v>
      </c>
      <c r="J177" s="184">
        <f t="shared" si="71"/>
        <v>-6.9999999999999994E-5</v>
      </c>
      <c r="K177" s="184">
        <f t="shared" si="71"/>
        <v>-6.9999999999999994E-5</v>
      </c>
      <c r="L177" s="184">
        <f t="shared" si="71"/>
        <v>-6.9999999999999994E-5</v>
      </c>
      <c r="M177" s="184">
        <f t="shared" si="71"/>
        <v>-6.9999999999999994E-5</v>
      </c>
      <c r="N177" s="184">
        <f t="shared" si="71"/>
        <v>-6.9999999999999994E-5</v>
      </c>
      <c r="O177" s="184">
        <f t="shared" si="71"/>
        <v>-6.9999999999999994E-5</v>
      </c>
      <c r="P177" s="184">
        <f t="shared" si="71"/>
        <v>-6.9999999999999994E-5</v>
      </c>
      <c r="Q177" s="185">
        <f t="shared" si="71"/>
        <v>-6.9999999999999994E-5</v>
      </c>
    </row>
    <row r="178" spans="2:17" s="18" customFormat="1" x14ac:dyDescent="0.3">
      <c r="B178" s="152" t="s">
        <v>159</v>
      </c>
      <c r="C178" s="20"/>
      <c r="D178" s="21">
        <f t="shared" si="42"/>
        <v>117522.75431074102</v>
      </c>
      <c r="E178" s="21">
        <f t="shared" si="65"/>
        <v>124920.35164413483</v>
      </c>
      <c r="F178" s="21">
        <f t="shared" si="65"/>
        <v>132893.99111524981</v>
      </c>
      <c r="G178" s="184">
        <f t="shared" ref="G178:Q178" si="72">((G92-$C$147)*$C$140)/10^3</f>
        <v>141376.58629728705</v>
      </c>
      <c r="H178" s="184">
        <f t="shared" si="72"/>
        <v>150400.62372498619</v>
      </c>
      <c r="I178" s="184">
        <f t="shared" si="72"/>
        <v>162352.69921573787</v>
      </c>
      <c r="J178" s="184">
        <f t="shared" si="72"/>
        <v>173278.26144972502</v>
      </c>
      <c r="K178" s="184">
        <f t="shared" si="72"/>
        <v>178854.36279394999</v>
      </c>
      <c r="L178" s="184">
        <f t="shared" si="72"/>
        <v>194672.15760653748</v>
      </c>
      <c r="M178" s="184">
        <f t="shared" si="72"/>
        <v>198493.13038898754</v>
      </c>
      <c r="N178" s="184">
        <f t="shared" si="72"/>
        <v>83563.46492975</v>
      </c>
      <c r="O178" s="184">
        <f t="shared" si="72"/>
        <v>87642.8408298914</v>
      </c>
      <c r="P178" s="184">
        <f t="shared" si="72"/>
        <v>95862.256469248707</v>
      </c>
      <c r="Q178" s="185">
        <f t="shared" si="72"/>
        <v>99355.421928726544</v>
      </c>
    </row>
    <row r="179" spans="2:17" s="18" customFormat="1" x14ac:dyDescent="0.3">
      <c r="B179" s="152" t="s">
        <v>160</v>
      </c>
      <c r="C179" s="20"/>
      <c r="D179" s="21">
        <f t="shared" si="42"/>
        <v>6473.1588481990766</v>
      </c>
      <c r="E179" s="21">
        <f t="shared" si="65"/>
        <v>6366.3226077835861</v>
      </c>
      <c r="F179" s="21">
        <f t="shared" si="65"/>
        <v>6772.683629769771</v>
      </c>
      <c r="G179" s="184">
        <f t="shared" ref="G179:Q179" si="73">((G93-$C$147)*$C$140)/10^3</f>
        <v>7204.9825893295447</v>
      </c>
      <c r="H179" s="184">
        <f t="shared" si="73"/>
        <v>7664.8750994995135</v>
      </c>
      <c r="I179" s="184">
        <f t="shared" si="73"/>
        <v>7344.6740942130746</v>
      </c>
      <c r="J179" s="184">
        <f t="shared" si="73"/>
        <v>7943.7599299999993</v>
      </c>
      <c r="K179" s="184">
        <f t="shared" si="73"/>
        <v>8192.0024300000005</v>
      </c>
      <c r="L179" s="184">
        <f t="shared" si="73"/>
        <v>12254.15243</v>
      </c>
      <c r="M179" s="184">
        <f t="shared" si="73"/>
        <v>15097.657430000001</v>
      </c>
      <c r="N179" s="184">
        <f t="shared" si="73"/>
        <v>6959.0137925000008</v>
      </c>
      <c r="O179" s="184">
        <f t="shared" si="73"/>
        <v>6123.5815386731292</v>
      </c>
      <c r="P179" s="184">
        <f t="shared" si="73"/>
        <v>6257.9672229983807</v>
      </c>
      <c r="Q179" s="185">
        <f t="shared" si="73"/>
        <v>6486.0039496895952</v>
      </c>
    </row>
    <row r="180" spans="2:17" s="18" customFormat="1" x14ac:dyDescent="0.3">
      <c r="B180" s="152" t="s">
        <v>161</v>
      </c>
      <c r="C180" s="20"/>
      <c r="D180" s="184">
        <f t="shared" si="42"/>
        <v>-6.9999999999999994E-5</v>
      </c>
      <c r="E180" s="184">
        <f t="shared" si="65"/>
        <v>-6.9999999999999994E-5</v>
      </c>
      <c r="F180" s="184">
        <f t="shared" si="65"/>
        <v>-6.9999999999999994E-5</v>
      </c>
      <c r="G180" s="184">
        <f t="shared" ref="G180:Q180" si="74">((G94-$C$147)*$C$140)/10^3</f>
        <v>-6.9999999999999994E-5</v>
      </c>
      <c r="H180" s="184">
        <f t="shared" si="74"/>
        <v>-6.9999999999999994E-5</v>
      </c>
      <c r="I180" s="184">
        <f t="shared" si="74"/>
        <v>-6.9999999999999994E-5</v>
      </c>
      <c r="J180" s="184">
        <f t="shared" si="74"/>
        <v>-6.9999999999999994E-5</v>
      </c>
      <c r="K180" s="184">
        <f t="shared" si="74"/>
        <v>-6.9999999999999994E-5</v>
      </c>
      <c r="L180" s="184">
        <f t="shared" si="74"/>
        <v>-6.9999999999999994E-5</v>
      </c>
      <c r="M180" s="184">
        <f t="shared" si="74"/>
        <v>-6.9999999999999994E-5</v>
      </c>
      <c r="N180" s="184">
        <f t="shared" si="74"/>
        <v>-6.9999999999999994E-5</v>
      </c>
      <c r="O180" s="184">
        <f t="shared" si="74"/>
        <v>-6.9999999999999994E-5</v>
      </c>
      <c r="P180" s="184">
        <f t="shared" si="74"/>
        <v>-6.9999999999999994E-5</v>
      </c>
      <c r="Q180" s="185">
        <f t="shared" si="74"/>
        <v>-6.9999999999999994E-5</v>
      </c>
    </row>
    <row r="181" spans="2:17" s="18" customFormat="1" x14ac:dyDescent="0.3">
      <c r="B181" s="152" t="s">
        <v>162</v>
      </c>
      <c r="C181" s="20"/>
      <c r="D181" s="21">
        <f t="shared" si="42"/>
        <v>163589.37442461404</v>
      </c>
      <c r="E181" s="21">
        <f t="shared" si="65"/>
        <v>171526.80583869255</v>
      </c>
      <c r="F181" s="21">
        <f t="shared" si="65"/>
        <v>182475.32536477933</v>
      </c>
      <c r="G181" s="184">
        <f t="shared" ref="G181:Q181" si="75">((G95-$C$147)*$C$140)/10^3</f>
        <v>194122.686562744</v>
      </c>
      <c r="H181" s="184">
        <f t="shared" si="75"/>
        <v>206513.4963478127</v>
      </c>
      <c r="I181" s="184">
        <f t="shared" si="75"/>
        <v>221431.11514719485</v>
      </c>
      <c r="J181" s="184">
        <f t="shared" si="75"/>
        <v>223238.197388</v>
      </c>
      <c r="K181" s="184">
        <f t="shared" si="75"/>
        <v>247002.15503753754</v>
      </c>
      <c r="L181" s="184">
        <f t="shared" si="75"/>
        <v>281174.81806756259</v>
      </c>
      <c r="M181" s="184">
        <f t="shared" si="75"/>
        <v>304545.17557347508</v>
      </c>
      <c r="N181" s="184">
        <f t="shared" si="75"/>
        <v>141114.98972495002</v>
      </c>
      <c r="O181" s="184">
        <f t="shared" si="75"/>
        <v>135530.72126745328</v>
      </c>
      <c r="P181" s="184">
        <f t="shared" si="75"/>
        <v>142746.90006277009</v>
      </c>
      <c r="Q181" s="185">
        <f t="shared" si="75"/>
        <v>147948.51495264241</v>
      </c>
    </row>
    <row r="182" spans="2:17" s="18" customFormat="1" x14ac:dyDescent="0.3">
      <c r="B182" s="152" t="s">
        <v>182</v>
      </c>
      <c r="C182" s="20"/>
      <c r="D182" s="184">
        <f t="shared" si="42"/>
        <v>-6.9999999999999994E-5</v>
      </c>
      <c r="E182" s="184">
        <f t="shared" si="65"/>
        <v>-6.9999999999999994E-5</v>
      </c>
      <c r="F182" s="184">
        <f t="shared" si="65"/>
        <v>-6.9999999999999994E-5</v>
      </c>
      <c r="G182" s="184">
        <f t="shared" ref="G182:Q182" si="76">((G96-$C$147)*$C$140)/10^3</f>
        <v>-6.9999999999999994E-5</v>
      </c>
      <c r="H182" s="184">
        <f t="shared" si="76"/>
        <v>-6.9999999999999994E-5</v>
      </c>
      <c r="I182" s="184">
        <f t="shared" si="76"/>
        <v>-6.9999999999999994E-5</v>
      </c>
      <c r="J182" s="184">
        <f t="shared" si="76"/>
        <v>-6.9999999999999994E-5</v>
      </c>
      <c r="K182" s="184">
        <f t="shared" si="76"/>
        <v>-6.9999999999999994E-5</v>
      </c>
      <c r="L182" s="184">
        <f t="shared" si="76"/>
        <v>-6.9999999999999994E-5</v>
      </c>
      <c r="M182" s="184">
        <f t="shared" si="76"/>
        <v>31235.338167500006</v>
      </c>
      <c r="N182" s="184">
        <f t="shared" si="76"/>
        <v>19419.071720000004</v>
      </c>
      <c r="O182" s="184">
        <f t="shared" si="76"/>
        <v>11066.069126603639</v>
      </c>
      <c r="P182" s="184">
        <f t="shared" si="76"/>
        <v>8769.4154069288525</v>
      </c>
      <c r="Q182" s="185">
        <f t="shared" si="76"/>
        <v>9088.9678601018677</v>
      </c>
    </row>
    <row r="183" spans="2:17" s="18" customFormat="1" x14ac:dyDescent="0.3">
      <c r="B183" s="152" t="s">
        <v>163</v>
      </c>
      <c r="C183" s="20"/>
      <c r="D183" s="184">
        <f t="shared" si="42"/>
        <v>-6.9999999999999994E-5</v>
      </c>
      <c r="E183" s="184">
        <f t="shared" si="65"/>
        <v>-6.9999999999999994E-5</v>
      </c>
      <c r="F183" s="184">
        <f t="shared" si="65"/>
        <v>-6.9999999999999994E-5</v>
      </c>
      <c r="G183" s="184">
        <f t="shared" ref="G183:Q183" si="77">((G97-$C$147)*$C$140)/10^3</f>
        <v>-6.9999999999999994E-5</v>
      </c>
      <c r="H183" s="184">
        <f t="shared" si="77"/>
        <v>-6.9999999999999994E-5</v>
      </c>
      <c r="I183" s="184">
        <f t="shared" si="77"/>
        <v>-6.9999999999999994E-5</v>
      </c>
      <c r="J183" s="184">
        <f t="shared" si="77"/>
        <v>-6.9999999999999994E-5</v>
      </c>
      <c r="K183" s="184">
        <f t="shared" si="77"/>
        <v>-6.9999999999999994E-5</v>
      </c>
      <c r="L183" s="184">
        <f t="shared" si="77"/>
        <v>-6.9999999999999994E-5</v>
      </c>
      <c r="M183" s="184">
        <f t="shared" si="77"/>
        <v>-6.9999999999999994E-5</v>
      </c>
      <c r="N183" s="184">
        <f t="shared" si="77"/>
        <v>-6.9999999999999994E-5</v>
      </c>
      <c r="O183" s="184">
        <f t="shared" si="77"/>
        <v>-6.9999999999999994E-5</v>
      </c>
      <c r="P183" s="184">
        <f t="shared" si="77"/>
        <v>-6.9999999999999994E-5</v>
      </c>
      <c r="Q183" s="185">
        <f t="shared" si="77"/>
        <v>-6.9999999999999994E-5</v>
      </c>
    </row>
    <row r="184" spans="2:17" s="18" customFormat="1" x14ac:dyDescent="0.3">
      <c r="B184" s="152" t="s">
        <v>164</v>
      </c>
      <c r="C184" s="20"/>
      <c r="D184" s="21">
        <f t="shared" si="42"/>
        <v>238861.19954253267</v>
      </c>
      <c r="E184" s="21">
        <f t="shared" si="65"/>
        <v>252117.7953805952</v>
      </c>
      <c r="F184" s="21">
        <f t="shared" si="65"/>
        <v>268210.42062212259</v>
      </c>
      <c r="G184" s="184">
        <f t="shared" ref="G184:Q184" si="78">((G98-$C$147)*$C$140)/10^3</f>
        <v>285330.23470885376</v>
      </c>
      <c r="H184" s="184">
        <f t="shared" si="78"/>
        <v>303542.80288622738</v>
      </c>
      <c r="I184" s="184">
        <f t="shared" si="78"/>
        <v>325279.28960029082</v>
      </c>
      <c r="J184" s="184">
        <f t="shared" si="78"/>
        <v>332984.60758017504</v>
      </c>
      <c r="K184" s="184">
        <f t="shared" si="78"/>
        <v>367534.58935572504</v>
      </c>
      <c r="L184" s="184">
        <f t="shared" si="78"/>
        <v>405763.54581860011</v>
      </c>
      <c r="M184" s="184">
        <f t="shared" si="78"/>
        <v>420505.22331031255</v>
      </c>
      <c r="N184" s="184">
        <f t="shared" si="78"/>
        <v>193677.18011280501</v>
      </c>
      <c r="O184" s="184">
        <f t="shared" si="78"/>
        <v>191280.90048360551</v>
      </c>
      <c r="P184" s="184">
        <f t="shared" si="78"/>
        <v>203314.09885203539</v>
      </c>
      <c r="Q184" s="185">
        <f t="shared" si="78"/>
        <v>210722.7476093127</v>
      </c>
    </row>
    <row r="185" spans="2:17" s="18" customFormat="1" x14ac:dyDescent="0.3">
      <c r="B185" s="152" t="s">
        <v>165</v>
      </c>
      <c r="C185" s="20"/>
      <c r="D185" s="21">
        <f t="shared" si="42"/>
        <v>125077.88340793386</v>
      </c>
      <c r="E185" s="21">
        <f t="shared" si="65"/>
        <v>136389.05912737988</v>
      </c>
      <c r="F185" s="21">
        <f t="shared" si="65"/>
        <v>145094.74375699984</v>
      </c>
      <c r="G185" s="184">
        <f t="shared" ref="G185:Q185" si="79">((G99-$C$147)*$C$140)/10^3</f>
        <v>154356.11038425518</v>
      </c>
      <c r="H185" s="184">
        <f t="shared" si="79"/>
        <v>164208.62807282459</v>
      </c>
      <c r="I185" s="184">
        <f t="shared" si="79"/>
        <v>181470.20510981893</v>
      </c>
      <c r="J185" s="184">
        <f t="shared" si="79"/>
        <v>194816.94199805</v>
      </c>
      <c r="K185" s="184">
        <f t="shared" si="79"/>
        <v>203489.50805157502</v>
      </c>
      <c r="L185" s="184">
        <f t="shared" si="79"/>
        <v>197589.21038993751</v>
      </c>
      <c r="M185" s="184">
        <f t="shared" si="79"/>
        <v>206045.13167813752</v>
      </c>
      <c r="N185" s="184">
        <f t="shared" si="79"/>
        <v>96184.800818974996</v>
      </c>
      <c r="O185" s="184">
        <f t="shared" si="79"/>
        <v>97736.210481162474</v>
      </c>
      <c r="P185" s="184">
        <f t="shared" si="79"/>
        <v>104880.57341104542</v>
      </c>
      <c r="Q185" s="185">
        <f t="shared" si="79"/>
        <v>108702.36114983303</v>
      </c>
    </row>
    <row r="186" spans="2:17" s="18" customFormat="1" x14ac:dyDescent="0.3">
      <c r="B186" s="152" t="s">
        <v>166</v>
      </c>
      <c r="C186" s="20"/>
      <c r="D186" s="21">
        <f t="shared" si="42"/>
        <v>60868.426459804177</v>
      </c>
      <c r="E186" s="21">
        <f t="shared" si="65"/>
        <v>64179.188724890424</v>
      </c>
      <c r="F186" s="21">
        <f t="shared" si="65"/>
        <v>68275.732690521705</v>
      </c>
      <c r="G186" s="184">
        <f t="shared" ref="G186:Q186" si="80">((G100-$C$147)*$C$140)/10^3</f>
        <v>72633.758185874161</v>
      </c>
      <c r="H186" s="184">
        <f t="shared" si="80"/>
        <v>77269.9555213555</v>
      </c>
      <c r="I186" s="184">
        <f t="shared" si="80"/>
        <v>57588.310558473982</v>
      </c>
      <c r="J186" s="184">
        <f t="shared" si="80"/>
        <v>96623.673889850019</v>
      </c>
      <c r="K186" s="184">
        <f t="shared" si="80"/>
        <v>106990.833067025</v>
      </c>
      <c r="L186" s="184">
        <f t="shared" si="80"/>
        <v>105856.756312925</v>
      </c>
      <c r="M186" s="184">
        <f t="shared" si="80"/>
        <v>107482.64591750001</v>
      </c>
      <c r="N186" s="184">
        <f t="shared" si="80"/>
        <v>45885.022473500016</v>
      </c>
      <c r="O186" s="184">
        <f t="shared" si="80"/>
        <v>49435.522954664171</v>
      </c>
      <c r="P186" s="184">
        <f t="shared" si="80"/>
        <v>54464.941845006877</v>
      </c>
      <c r="Q186" s="185">
        <f t="shared" si="80"/>
        <v>56449.612983768049</v>
      </c>
    </row>
    <row r="187" spans="2:17" s="18" customFormat="1" x14ac:dyDescent="0.3">
      <c r="B187" s="162" t="s">
        <v>170</v>
      </c>
      <c r="C187" s="156" t="s">
        <v>167</v>
      </c>
      <c r="D187" s="177">
        <f>SUM(D151:D186)</f>
        <v>1456557.4408311772</v>
      </c>
      <c r="E187" s="177">
        <f t="shared" ref="E187:L187" si="81">SUM(E151:E186)</f>
        <v>1549529.1925344432</v>
      </c>
      <c r="F187" s="177">
        <f t="shared" si="81"/>
        <v>1648435.3113677052</v>
      </c>
      <c r="G187" s="177">
        <f t="shared" si="81"/>
        <v>1753654.5867222401</v>
      </c>
      <c r="H187" s="177">
        <f t="shared" si="81"/>
        <v>1865589.9860355742</v>
      </c>
      <c r="I187" s="177">
        <f t="shared" si="81"/>
        <v>1984670.1980710363</v>
      </c>
      <c r="J187" s="177">
        <f t="shared" si="81"/>
        <v>2098645.601500575</v>
      </c>
      <c r="K187" s="177">
        <f t="shared" si="81"/>
        <v>2290148.0750039248</v>
      </c>
      <c r="L187" s="177">
        <f t="shared" si="81"/>
        <v>2436718.1291313744</v>
      </c>
      <c r="M187" s="177">
        <f t="shared" ref="M187:Q187" si="82">SUM(M151:M186)</f>
        <v>2587369.1830640994</v>
      </c>
      <c r="N187" s="177">
        <f t="shared" si="82"/>
        <v>1182939.4045179307</v>
      </c>
      <c r="O187" s="177">
        <f t="shared" si="82"/>
        <v>1172660.7681259655</v>
      </c>
      <c r="P187" s="177">
        <f t="shared" si="82"/>
        <v>1250531.5474800004</v>
      </c>
      <c r="Q187" s="178">
        <f t="shared" si="82"/>
        <v>1296100.1974800003</v>
      </c>
    </row>
    <row r="188" spans="2:17" s="60" customFormat="1" x14ac:dyDescent="0.3">
      <c r="B188" s="75"/>
      <c r="C188" s="75"/>
      <c r="D188" s="75"/>
      <c r="E188" s="75"/>
      <c r="F188" s="73"/>
      <c r="G188" s="73"/>
      <c r="H188" s="73"/>
      <c r="I188" s="73"/>
      <c r="J188" s="73"/>
      <c r="K188" s="73"/>
      <c r="L188" s="73"/>
      <c r="M188" s="73"/>
      <c r="N188" s="73"/>
      <c r="O188" s="75"/>
    </row>
    <row r="189" spans="2:17" x14ac:dyDescent="0.3">
      <c r="B189" s="13"/>
      <c r="C189" s="14"/>
      <c r="D189" s="14"/>
      <c r="E189" s="14"/>
      <c r="O189" s="11"/>
    </row>
    <row r="190" spans="2:17" s="18" customFormat="1" x14ac:dyDescent="0.3">
      <c r="B190" s="15" t="s">
        <v>51</v>
      </c>
      <c r="C190" s="16" t="s">
        <v>52</v>
      </c>
      <c r="D190" s="16">
        <v>2005</v>
      </c>
      <c r="E190" s="16">
        <v>2006</v>
      </c>
      <c r="F190" s="16">
        <v>2007</v>
      </c>
      <c r="G190" s="16">
        <v>2008</v>
      </c>
      <c r="H190" s="16">
        <v>2009</v>
      </c>
      <c r="I190" s="16">
        <v>2010</v>
      </c>
      <c r="J190" s="16">
        <v>2011</v>
      </c>
      <c r="K190" s="16">
        <v>2012</v>
      </c>
      <c r="L190" s="16">
        <v>2013</v>
      </c>
      <c r="M190" s="16">
        <v>2014</v>
      </c>
      <c r="N190" s="16">
        <v>2015</v>
      </c>
      <c r="O190" s="16">
        <v>2016</v>
      </c>
      <c r="P190" s="16">
        <v>2017</v>
      </c>
      <c r="Q190" s="17">
        <v>2018</v>
      </c>
    </row>
    <row r="191" spans="2:17" s="60" customFormat="1" x14ac:dyDescent="0.3">
      <c r="B191" s="22" t="s">
        <v>27</v>
      </c>
      <c r="C191" s="23" t="s">
        <v>10</v>
      </c>
      <c r="D191" s="62">
        <v>0</v>
      </c>
      <c r="E191" s="62">
        <v>0</v>
      </c>
      <c r="F191" s="62">
        <v>0</v>
      </c>
      <c r="G191" s="62">
        <v>0</v>
      </c>
      <c r="H191" s="62">
        <v>0</v>
      </c>
      <c r="I191" s="62">
        <v>0</v>
      </c>
      <c r="J191" s="62">
        <v>0</v>
      </c>
      <c r="K191" s="62">
        <v>0</v>
      </c>
      <c r="L191" s="62">
        <v>0</v>
      </c>
      <c r="M191" s="62">
        <v>0</v>
      </c>
      <c r="N191" s="62">
        <v>0</v>
      </c>
      <c r="O191" s="62">
        <v>0</v>
      </c>
      <c r="P191" s="62">
        <v>0</v>
      </c>
      <c r="Q191" s="63">
        <v>0</v>
      </c>
    </row>
    <row r="192" spans="2:17" x14ac:dyDescent="0.3">
      <c r="B192" s="64"/>
      <c r="C192" s="65"/>
      <c r="D192" s="65"/>
      <c r="E192" s="65"/>
      <c r="F192" s="34"/>
      <c r="G192" s="34"/>
      <c r="H192" s="34"/>
      <c r="I192" s="34"/>
      <c r="J192" s="34"/>
      <c r="K192" s="34"/>
      <c r="L192" s="34"/>
      <c r="M192" s="34"/>
      <c r="N192" s="34"/>
      <c r="O192" s="11"/>
    </row>
    <row r="193" spans="2:17" x14ac:dyDescent="0.3">
      <c r="B193" s="34"/>
      <c r="C193" s="34"/>
      <c r="D193" s="34"/>
      <c r="E193" s="34"/>
      <c r="F193" s="34"/>
      <c r="G193" s="34"/>
      <c r="H193" s="34"/>
      <c r="I193" s="34"/>
      <c r="J193" s="34"/>
      <c r="K193" s="34"/>
      <c r="L193" s="34"/>
      <c r="M193" s="34"/>
      <c r="N193" s="34"/>
      <c r="O193" s="11"/>
    </row>
    <row r="194" spans="2:17" s="18" customFormat="1" x14ac:dyDescent="0.3">
      <c r="B194" s="15" t="s">
        <v>96</v>
      </c>
      <c r="C194" s="16" t="s">
        <v>86</v>
      </c>
      <c r="D194" s="16">
        <v>2005</v>
      </c>
      <c r="E194" s="16">
        <v>2006</v>
      </c>
      <c r="F194" s="16">
        <v>2007</v>
      </c>
      <c r="G194" s="16">
        <v>2008</v>
      </c>
      <c r="H194" s="16">
        <v>2009</v>
      </c>
      <c r="I194" s="16">
        <v>2010</v>
      </c>
      <c r="J194" s="16">
        <v>2011</v>
      </c>
      <c r="K194" s="16">
        <v>2012</v>
      </c>
      <c r="L194" s="16">
        <v>2013</v>
      </c>
      <c r="M194" s="16">
        <v>2014</v>
      </c>
      <c r="N194" s="16">
        <v>2015</v>
      </c>
      <c r="O194" s="16">
        <v>2016</v>
      </c>
      <c r="P194" s="16">
        <v>2017</v>
      </c>
      <c r="Q194" s="17">
        <v>2018</v>
      </c>
    </row>
    <row r="195" spans="2:17" s="18" customFormat="1" x14ac:dyDescent="0.3">
      <c r="B195" s="154" t="s">
        <v>28</v>
      </c>
      <c r="C195" s="27"/>
      <c r="D195" s="79"/>
      <c r="E195" s="79"/>
      <c r="F195" s="79"/>
      <c r="G195" s="79"/>
      <c r="H195" s="79"/>
      <c r="I195" s="79"/>
      <c r="J195" s="79"/>
      <c r="K195" s="79"/>
      <c r="L195" s="174"/>
      <c r="M195" s="174"/>
      <c r="N195" s="79"/>
      <c r="O195" s="35"/>
      <c r="Q195" s="419"/>
    </row>
    <row r="196" spans="2:17" s="18" customFormat="1" x14ac:dyDescent="0.3">
      <c r="B196" s="152" t="s">
        <v>132</v>
      </c>
      <c r="C196" s="20"/>
      <c r="D196" s="184">
        <f>D151*(1-$D$191)</f>
        <v>-6.9999999999999994E-5</v>
      </c>
      <c r="E196" s="184">
        <f>E151*(1-$E$191)</f>
        <v>-6.9999999999999994E-5</v>
      </c>
      <c r="F196" s="184">
        <f t="shared" ref="F196" si="83">F151*(1-$F$191)</f>
        <v>-6.9999999999999994E-5</v>
      </c>
      <c r="G196" s="184">
        <f>G151*(1-$G$191)</f>
        <v>-6.9999999999999994E-5</v>
      </c>
      <c r="H196" s="184">
        <f>H151*(1-$H$191)</f>
        <v>-6.9999999999999994E-5</v>
      </c>
      <c r="I196" s="184">
        <f>I151*(1-$I$191)</f>
        <v>-6.9999999999999994E-5</v>
      </c>
      <c r="J196" s="184">
        <f>J151*(1-$J$191)</f>
        <v>-6.9999999999999994E-5</v>
      </c>
      <c r="K196" s="184">
        <f>K151*(1-$K$191)</f>
        <v>-6.9999999999999994E-5</v>
      </c>
      <c r="L196" s="21">
        <f>L151*(1-$L$191)</f>
        <v>-6.9999999999999994E-5</v>
      </c>
      <c r="M196" s="21">
        <f>M151*(1-$M$191)</f>
        <v>-6.9999999999999994E-5</v>
      </c>
      <c r="N196" s="21">
        <f>N151*(1-$N$191)</f>
        <v>-6.9999999999999994E-5</v>
      </c>
      <c r="O196" s="301">
        <f>O151*(1-$O$191)</f>
        <v>-6.9999999999999994E-5</v>
      </c>
      <c r="P196" s="21">
        <f>P151*(1-$P$191)</f>
        <v>-6.9999999999999994E-5</v>
      </c>
      <c r="Q196" s="118">
        <f>Q151*(1-$Q$191)</f>
        <v>-6.9999999999999994E-5</v>
      </c>
    </row>
    <row r="197" spans="2:17" s="18" customFormat="1" x14ac:dyDescent="0.3">
      <c r="B197" s="152" t="s">
        <v>133</v>
      </c>
      <c r="C197" s="20"/>
      <c r="D197" s="184">
        <f t="shared" ref="D197:D231" si="84">D152*(1-$D$191)</f>
        <v>143525.53125685605</v>
      </c>
      <c r="E197" s="184">
        <f t="shared" ref="E197:E231" si="85">E152*(1-$E$191)</f>
        <v>151930.89337254927</v>
      </c>
      <c r="F197" s="21">
        <f t="shared" ref="F197" si="86">F152*(1-$F$191)</f>
        <v>161628.60997526514</v>
      </c>
      <c r="G197" s="184">
        <f t="shared" ref="G197:G231" si="87">G152*(1-$G$191)</f>
        <v>171945.32976538845</v>
      </c>
      <c r="H197" s="184">
        <f t="shared" ref="H197:H231" si="88">H152*(1-$H$191)</f>
        <v>182920.56358466853</v>
      </c>
      <c r="I197" s="184">
        <f t="shared" ref="I197:I231" si="89">I152*(1-$I$191)</f>
        <v>190510.03241127188</v>
      </c>
      <c r="J197" s="184">
        <f t="shared" ref="J197:J231" si="90">J152*(1-$J$191)</f>
        <v>197387.35670262502</v>
      </c>
      <c r="K197" s="184">
        <f t="shared" ref="K197:K231" si="91">K152*(1-$K$191)</f>
        <v>231109.78012887502</v>
      </c>
      <c r="L197" s="21">
        <f t="shared" ref="L197:L231" si="92">L152*(1-$L$191)</f>
        <v>245670.44772762505</v>
      </c>
      <c r="M197" s="21">
        <f t="shared" ref="M197:M231" si="93">M152*(1-$M$191)</f>
        <v>223051.82895500003</v>
      </c>
      <c r="N197" s="21">
        <f t="shared" ref="N197:N231" si="94">N152*(1-$N$191)</f>
        <v>93191.52122000001</v>
      </c>
      <c r="O197" s="21">
        <f t="shared" ref="O197:O231" si="95">O152*(1-$O$191)</f>
        <v>102597.60952379412</v>
      </c>
      <c r="P197" s="21">
        <f t="shared" ref="P197:P231" si="96">P152*(1-$P$191)</f>
        <v>113526.62469304728</v>
      </c>
      <c r="Q197" s="118">
        <f t="shared" ref="Q197:Q231" si="97">Q152*(1-$Q$191)</f>
        <v>117663.46956474092</v>
      </c>
    </row>
    <row r="198" spans="2:17" s="18" customFormat="1" x14ac:dyDescent="0.3">
      <c r="B198" s="152" t="s">
        <v>134</v>
      </c>
      <c r="C198" s="20"/>
      <c r="D198" s="184">
        <f t="shared" si="84"/>
        <v>-6.9999999999999994E-5</v>
      </c>
      <c r="E198" s="184">
        <f t="shared" si="85"/>
        <v>-6.9999999999999994E-5</v>
      </c>
      <c r="F198" s="184">
        <f t="shared" ref="F198" si="98">F153*(1-$F$191)</f>
        <v>-6.9999999999999994E-5</v>
      </c>
      <c r="G198" s="184">
        <f t="shared" si="87"/>
        <v>-6.9999999999999994E-5</v>
      </c>
      <c r="H198" s="184">
        <f t="shared" si="88"/>
        <v>-6.9999999999999994E-5</v>
      </c>
      <c r="I198" s="184">
        <f t="shared" si="89"/>
        <v>-6.9999999999999994E-5</v>
      </c>
      <c r="J198" s="184">
        <f t="shared" si="90"/>
        <v>-6.9999999999999994E-5</v>
      </c>
      <c r="K198" s="184">
        <f t="shared" si="91"/>
        <v>-6.9999999999999994E-5</v>
      </c>
      <c r="L198" s="21">
        <f t="shared" si="92"/>
        <v>-6.9999999999999994E-5</v>
      </c>
      <c r="M198" s="21">
        <f t="shared" si="93"/>
        <v>-6.9999999999999994E-5</v>
      </c>
      <c r="N198" s="21">
        <f t="shared" si="94"/>
        <v>-6.9999999999999994E-5</v>
      </c>
      <c r="O198" s="21">
        <f t="shared" si="95"/>
        <v>-6.9999999999999994E-5</v>
      </c>
      <c r="P198" s="21">
        <f t="shared" si="96"/>
        <v>-6.9999999999999994E-5</v>
      </c>
      <c r="Q198" s="118">
        <f t="shared" si="97"/>
        <v>-6.9999999999999994E-5</v>
      </c>
    </row>
    <row r="199" spans="2:17" s="18" customFormat="1" x14ac:dyDescent="0.3">
      <c r="B199" s="152" t="s">
        <v>135</v>
      </c>
      <c r="C199" s="20"/>
      <c r="D199" s="184">
        <f t="shared" si="84"/>
        <v>22878.707665227532</v>
      </c>
      <c r="E199" s="184">
        <f t="shared" si="85"/>
        <v>23717.85901610785</v>
      </c>
      <c r="F199" s="21">
        <f t="shared" ref="F199" si="99">F154*(1-$F$191)</f>
        <v>25231.764915221112</v>
      </c>
      <c r="G199" s="184">
        <f t="shared" si="87"/>
        <v>26842.303105767143</v>
      </c>
      <c r="H199" s="184">
        <f t="shared" si="88"/>
        <v>28555.641606348021</v>
      </c>
      <c r="I199" s="184">
        <f t="shared" si="89"/>
        <v>28357.609052351283</v>
      </c>
      <c r="J199" s="184">
        <f t="shared" si="90"/>
        <v>29656.513798812506</v>
      </c>
      <c r="K199" s="184">
        <f t="shared" si="91"/>
        <v>35829.830555412504</v>
      </c>
      <c r="L199" s="21">
        <f t="shared" si="92"/>
        <v>40864.907644025006</v>
      </c>
      <c r="M199" s="21">
        <f t="shared" si="93"/>
        <v>49112.183292500005</v>
      </c>
      <c r="N199" s="21">
        <f t="shared" si="94"/>
        <v>23076.737779999999</v>
      </c>
      <c r="O199" s="21">
        <f t="shared" si="95"/>
        <v>21045.49730775872</v>
      </c>
      <c r="P199" s="21">
        <f t="shared" si="96"/>
        <v>21796.246145019493</v>
      </c>
      <c r="Q199" s="118">
        <f t="shared" si="97"/>
        <v>22590.488813336058</v>
      </c>
    </row>
    <row r="200" spans="2:17" s="18" customFormat="1" x14ac:dyDescent="0.3">
      <c r="B200" s="152" t="s">
        <v>136</v>
      </c>
      <c r="C200" s="20"/>
      <c r="D200" s="184">
        <f t="shared" si="84"/>
        <v>-6.9999999999999994E-5</v>
      </c>
      <c r="E200" s="184">
        <f t="shared" si="85"/>
        <v>-6.9999999999999994E-5</v>
      </c>
      <c r="F200" s="184">
        <f t="shared" ref="F200" si="100">F155*(1-$F$191)</f>
        <v>-6.9999999999999994E-5</v>
      </c>
      <c r="G200" s="184">
        <f t="shared" si="87"/>
        <v>-6.9999999999999994E-5</v>
      </c>
      <c r="H200" s="184">
        <f t="shared" si="88"/>
        <v>-6.9999999999999994E-5</v>
      </c>
      <c r="I200" s="184">
        <f t="shared" si="89"/>
        <v>-6.9999999999999994E-5</v>
      </c>
      <c r="J200" s="184">
        <f t="shared" si="90"/>
        <v>-6.9999999999999994E-5</v>
      </c>
      <c r="K200" s="184">
        <f t="shared" si="91"/>
        <v>-6.9999999999999994E-5</v>
      </c>
      <c r="L200" s="21">
        <f t="shared" si="92"/>
        <v>-6.9999999999999994E-5</v>
      </c>
      <c r="M200" s="21">
        <f t="shared" si="93"/>
        <v>-6.9999999999999994E-5</v>
      </c>
      <c r="N200" s="21">
        <f t="shared" si="94"/>
        <v>-6.9999999999999994E-5</v>
      </c>
      <c r="O200" s="21">
        <f t="shared" si="95"/>
        <v>-6.9999999999999994E-5</v>
      </c>
      <c r="P200" s="21">
        <f t="shared" si="96"/>
        <v>-6.9999999999999994E-5</v>
      </c>
      <c r="Q200" s="118">
        <f t="shared" si="97"/>
        <v>-6.9999999999999994E-5</v>
      </c>
    </row>
    <row r="201" spans="2:17" s="18" customFormat="1" x14ac:dyDescent="0.3">
      <c r="B201" s="152" t="s">
        <v>137</v>
      </c>
      <c r="C201" s="20"/>
      <c r="D201" s="184">
        <f t="shared" si="84"/>
        <v>-6.9999999999999994E-5</v>
      </c>
      <c r="E201" s="184">
        <f t="shared" si="85"/>
        <v>-6.9999999999999994E-5</v>
      </c>
      <c r="F201" s="184">
        <f t="shared" ref="F201" si="101">F156*(1-$F$191)</f>
        <v>-6.9999999999999994E-5</v>
      </c>
      <c r="G201" s="184">
        <f t="shared" si="87"/>
        <v>-6.9999999999999994E-5</v>
      </c>
      <c r="H201" s="184">
        <f t="shared" si="88"/>
        <v>-6.9999999999999994E-5</v>
      </c>
      <c r="I201" s="184">
        <f t="shared" si="89"/>
        <v>-6.9999999999999994E-5</v>
      </c>
      <c r="J201" s="184">
        <f t="shared" si="90"/>
        <v>-6.9999999999999994E-5</v>
      </c>
      <c r="K201" s="184">
        <f t="shared" si="91"/>
        <v>-6.9999999999999994E-5</v>
      </c>
      <c r="L201" s="21">
        <f t="shared" si="92"/>
        <v>-6.9999999999999994E-5</v>
      </c>
      <c r="M201" s="21">
        <f t="shared" si="93"/>
        <v>-6.9999999999999994E-5</v>
      </c>
      <c r="N201" s="21">
        <f t="shared" si="94"/>
        <v>-6.9999999999999994E-5</v>
      </c>
      <c r="O201" s="21">
        <f t="shared" si="95"/>
        <v>-6.9999999999999994E-5</v>
      </c>
      <c r="P201" s="21">
        <f t="shared" si="96"/>
        <v>-6.9999999999999994E-5</v>
      </c>
      <c r="Q201" s="118">
        <f t="shared" si="97"/>
        <v>-6.9999999999999994E-5</v>
      </c>
    </row>
    <row r="202" spans="2:17" s="18" customFormat="1" x14ac:dyDescent="0.3">
      <c r="B202" s="152" t="s">
        <v>138</v>
      </c>
      <c r="C202" s="20"/>
      <c r="D202" s="184">
        <f t="shared" si="84"/>
        <v>3713.991245705668</v>
      </c>
      <c r="E202" s="184">
        <f t="shared" si="85"/>
        <v>3879.2848318707615</v>
      </c>
      <c r="F202" s="21">
        <f t="shared" ref="F202" si="102">F157*(1-$F$191)</f>
        <v>4126.8987617774046</v>
      </c>
      <c r="G202" s="184">
        <f t="shared" si="87"/>
        <v>4390.317836146176</v>
      </c>
      <c r="H202" s="184">
        <f t="shared" si="88"/>
        <v>4670.5508939852934</v>
      </c>
      <c r="I202" s="184">
        <f t="shared" si="89"/>
        <v>4529.9224563922062</v>
      </c>
      <c r="J202" s="184">
        <f t="shared" si="90"/>
        <v>4685.0129299999999</v>
      </c>
      <c r="K202" s="184">
        <f t="shared" si="91"/>
        <v>6227.8024550000009</v>
      </c>
      <c r="L202" s="21">
        <f t="shared" si="92"/>
        <v>6671.4042800000016</v>
      </c>
      <c r="M202" s="21">
        <f t="shared" si="93"/>
        <v>6424.891955000001</v>
      </c>
      <c r="N202" s="21">
        <f t="shared" si="94"/>
        <v>2498.9443400000005</v>
      </c>
      <c r="O202" s="21">
        <f t="shared" si="95"/>
        <v>2734.9039397375441</v>
      </c>
      <c r="P202" s="21">
        <f t="shared" si="96"/>
        <v>3051.8797035459834</v>
      </c>
      <c r="Q202" s="118">
        <f t="shared" si="97"/>
        <v>3163.0884461345217</v>
      </c>
    </row>
    <row r="203" spans="2:17" s="18" customFormat="1" x14ac:dyDescent="0.3">
      <c r="B203" s="152" t="s">
        <v>139</v>
      </c>
      <c r="C203" s="20"/>
      <c r="D203" s="184">
        <f t="shared" si="84"/>
        <v>-6.9999999999999994E-5</v>
      </c>
      <c r="E203" s="184">
        <f t="shared" si="85"/>
        <v>-6.9999999999999994E-5</v>
      </c>
      <c r="F203" s="184">
        <f t="shared" ref="F203" si="103">F158*(1-$F$191)</f>
        <v>-6.9999999999999994E-5</v>
      </c>
      <c r="G203" s="184">
        <f t="shared" si="87"/>
        <v>-6.9999999999999994E-5</v>
      </c>
      <c r="H203" s="184">
        <f t="shared" si="88"/>
        <v>-6.9999999999999994E-5</v>
      </c>
      <c r="I203" s="184">
        <f t="shared" si="89"/>
        <v>-6.9999999999999994E-5</v>
      </c>
      <c r="J203" s="184">
        <f t="shared" si="90"/>
        <v>-6.9999999999999994E-5</v>
      </c>
      <c r="K203" s="184">
        <f t="shared" si="91"/>
        <v>-6.9999999999999994E-5</v>
      </c>
      <c r="L203" s="21">
        <f t="shared" si="92"/>
        <v>-6.9999999999999994E-5</v>
      </c>
      <c r="M203" s="21">
        <f t="shared" si="93"/>
        <v>-6.9999999999999994E-5</v>
      </c>
      <c r="N203" s="21">
        <f t="shared" si="94"/>
        <v>-6.9999999999999994E-5</v>
      </c>
      <c r="O203" s="21">
        <f t="shared" si="95"/>
        <v>-6.9999999999999994E-5</v>
      </c>
      <c r="P203" s="21">
        <f t="shared" si="96"/>
        <v>-6.9999999999999994E-5</v>
      </c>
      <c r="Q203" s="118">
        <f t="shared" si="97"/>
        <v>-6.9999999999999994E-5</v>
      </c>
    </row>
    <row r="204" spans="2:17" s="18" customFormat="1" x14ac:dyDescent="0.3">
      <c r="B204" s="152" t="s">
        <v>140</v>
      </c>
      <c r="C204" s="20"/>
      <c r="D204" s="184">
        <f t="shared" si="84"/>
        <v>-6.9999999999999994E-5</v>
      </c>
      <c r="E204" s="184">
        <f t="shared" si="85"/>
        <v>-6.9999999999999994E-5</v>
      </c>
      <c r="F204" s="184">
        <f t="shared" ref="F204" si="104">F159*(1-$F$191)</f>
        <v>-6.9999999999999994E-5</v>
      </c>
      <c r="G204" s="184">
        <f t="shared" si="87"/>
        <v>-6.9999999999999994E-5</v>
      </c>
      <c r="H204" s="184">
        <f t="shared" si="88"/>
        <v>-6.9999999999999994E-5</v>
      </c>
      <c r="I204" s="184">
        <f t="shared" si="89"/>
        <v>-6.9999999999999994E-5</v>
      </c>
      <c r="J204" s="184">
        <f t="shared" si="90"/>
        <v>-6.9999999999999994E-5</v>
      </c>
      <c r="K204" s="184">
        <f t="shared" si="91"/>
        <v>-6.9999999999999994E-5</v>
      </c>
      <c r="L204" s="21">
        <f t="shared" si="92"/>
        <v>-6.9999999999999994E-5</v>
      </c>
      <c r="M204" s="21">
        <f t="shared" si="93"/>
        <v>-6.9999999999999994E-5</v>
      </c>
      <c r="N204" s="21">
        <f t="shared" si="94"/>
        <v>-6.9999999999999994E-5</v>
      </c>
      <c r="O204" s="21">
        <f t="shared" si="95"/>
        <v>-6.9999999999999994E-5</v>
      </c>
      <c r="P204" s="21">
        <f t="shared" si="96"/>
        <v>-6.9999999999999994E-5</v>
      </c>
      <c r="Q204" s="118">
        <f t="shared" si="97"/>
        <v>-6.9999999999999994E-5</v>
      </c>
    </row>
    <row r="205" spans="2:17" s="18" customFormat="1" x14ac:dyDescent="0.3">
      <c r="B205" s="152" t="s">
        <v>141</v>
      </c>
      <c r="C205" s="20"/>
      <c r="D205" s="184">
        <f t="shared" si="84"/>
        <v>-6.9999999999999994E-5</v>
      </c>
      <c r="E205" s="184">
        <f t="shared" si="85"/>
        <v>-6.9999999999999994E-5</v>
      </c>
      <c r="F205" s="184">
        <f t="shared" ref="F205" si="105">F160*(1-$F$191)</f>
        <v>-6.9999999999999994E-5</v>
      </c>
      <c r="G205" s="184">
        <f t="shared" si="87"/>
        <v>-6.9999999999999994E-5</v>
      </c>
      <c r="H205" s="184">
        <f t="shared" si="88"/>
        <v>-6.9999999999999994E-5</v>
      </c>
      <c r="I205" s="184">
        <f t="shared" si="89"/>
        <v>-6.9999999999999994E-5</v>
      </c>
      <c r="J205" s="184">
        <f t="shared" si="90"/>
        <v>-6.9999999999999994E-5</v>
      </c>
      <c r="K205" s="184">
        <f t="shared" si="91"/>
        <v>-6.9999999999999994E-5</v>
      </c>
      <c r="L205" s="21">
        <f t="shared" si="92"/>
        <v>-6.9999999999999994E-5</v>
      </c>
      <c r="M205" s="21">
        <f t="shared" si="93"/>
        <v>-6.9999999999999994E-5</v>
      </c>
      <c r="N205" s="21">
        <f t="shared" si="94"/>
        <v>-6.9999999999999994E-5</v>
      </c>
      <c r="O205" s="21">
        <f t="shared" si="95"/>
        <v>-6.9999999999999994E-5</v>
      </c>
      <c r="P205" s="21">
        <f t="shared" si="96"/>
        <v>-6.9999999999999994E-5</v>
      </c>
      <c r="Q205" s="118">
        <f t="shared" si="97"/>
        <v>-6.9999999999999994E-5</v>
      </c>
    </row>
    <row r="206" spans="2:17" s="18" customFormat="1" x14ac:dyDescent="0.3">
      <c r="B206" s="152" t="s">
        <v>142</v>
      </c>
      <c r="C206" s="20"/>
      <c r="D206" s="184">
        <f t="shared" si="84"/>
        <v>-6.9999999999999994E-5</v>
      </c>
      <c r="E206" s="184">
        <f t="shared" si="85"/>
        <v>-6.9999999999999994E-5</v>
      </c>
      <c r="F206" s="184">
        <f t="shared" ref="F206" si="106">F161*(1-$F$191)</f>
        <v>-6.9999999999999994E-5</v>
      </c>
      <c r="G206" s="184">
        <f t="shared" si="87"/>
        <v>-6.9999999999999994E-5</v>
      </c>
      <c r="H206" s="184">
        <f t="shared" si="88"/>
        <v>-6.9999999999999994E-5</v>
      </c>
      <c r="I206" s="184">
        <f t="shared" si="89"/>
        <v>-6.9999999999999994E-5</v>
      </c>
      <c r="J206" s="184">
        <f t="shared" si="90"/>
        <v>-6.9999999999999994E-5</v>
      </c>
      <c r="K206" s="184">
        <f t="shared" si="91"/>
        <v>-6.9999999999999994E-5</v>
      </c>
      <c r="L206" s="21">
        <f t="shared" si="92"/>
        <v>-6.9999999999999994E-5</v>
      </c>
      <c r="M206" s="21">
        <f t="shared" si="93"/>
        <v>-6.9999999999999994E-5</v>
      </c>
      <c r="N206" s="21">
        <f t="shared" si="94"/>
        <v>-6.9999999999999994E-5</v>
      </c>
      <c r="O206" s="21">
        <f t="shared" si="95"/>
        <v>-6.9999999999999994E-5</v>
      </c>
      <c r="P206" s="21">
        <f t="shared" si="96"/>
        <v>-6.9999999999999994E-5</v>
      </c>
      <c r="Q206" s="118">
        <f t="shared" si="97"/>
        <v>-6.9999999999999994E-5</v>
      </c>
    </row>
    <row r="207" spans="2:17" s="18" customFormat="1" x14ac:dyDescent="0.3">
      <c r="B207" s="152" t="s">
        <v>143</v>
      </c>
      <c r="C207" s="20"/>
      <c r="D207" s="184">
        <f t="shared" si="84"/>
        <v>259433.57856076883</v>
      </c>
      <c r="E207" s="184">
        <f t="shared" si="85"/>
        <v>275030.40537822159</v>
      </c>
      <c r="F207" s="21">
        <f t="shared" ref="F207" si="107">F162*(1-$F$191)</f>
        <v>292585.53764087404</v>
      </c>
      <c r="G207" s="184">
        <f t="shared" si="87"/>
        <v>311261.21026071697</v>
      </c>
      <c r="H207" s="184">
        <f t="shared" si="88"/>
        <v>331128.94709033729</v>
      </c>
      <c r="I207" s="184">
        <f t="shared" si="89"/>
        <v>359805.44439860841</v>
      </c>
      <c r="J207" s="184">
        <f t="shared" si="90"/>
        <v>359876.10346827499</v>
      </c>
      <c r="K207" s="184">
        <f t="shared" si="91"/>
        <v>404770.64182853751</v>
      </c>
      <c r="L207" s="21">
        <f t="shared" si="92"/>
        <v>438429.37649750005</v>
      </c>
      <c r="M207" s="21">
        <f t="shared" si="93"/>
        <v>459953.24603318761</v>
      </c>
      <c r="N207" s="21">
        <f t="shared" si="94"/>
        <v>207410.72850545001</v>
      </c>
      <c r="O207" s="21">
        <f t="shared" si="95"/>
        <v>206061.82975782536</v>
      </c>
      <c r="P207" s="21">
        <f t="shared" si="96"/>
        <v>220147.09119538093</v>
      </c>
      <c r="Q207" s="118">
        <f t="shared" si="97"/>
        <v>228169.12450624796</v>
      </c>
    </row>
    <row r="208" spans="2:17" s="18" customFormat="1" x14ac:dyDescent="0.3">
      <c r="B208" s="152" t="s">
        <v>144</v>
      </c>
      <c r="C208" s="20"/>
      <c r="D208" s="184">
        <f t="shared" si="84"/>
        <v>17568.888368534303</v>
      </c>
      <c r="E208" s="184">
        <f t="shared" si="85"/>
        <v>19209.899770656357</v>
      </c>
      <c r="F208" s="21">
        <f t="shared" ref="F208" si="108">F163*(1-$F$191)</f>
        <v>20436.063590272726</v>
      </c>
      <c r="G208" s="184">
        <f t="shared" si="87"/>
        <v>21740.493185609277</v>
      </c>
      <c r="H208" s="184">
        <f t="shared" si="88"/>
        <v>23128.184244477958</v>
      </c>
      <c r="I208" s="184">
        <f t="shared" si="89"/>
        <v>26183.555571745677</v>
      </c>
      <c r="J208" s="184">
        <f t="shared" si="90"/>
        <v>27622.055742500004</v>
      </c>
      <c r="K208" s="184">
        <f t="shared" si="91"/>
        <v>28196.135330000001</v>
      </c>
      <c r="L208" s="21">
        <f t="shared" si="92"/>
        <v>27422.709492500002</v>
      </c>
      <c r="M208" s="21">
        <f t="shared" si="93"/>
        <v>27028.944230000005</v>
      </c>
      <c r="N208" s="21">
        <f t="shared" si="94"/>
        <v>11736.062810000003</v>
      </c>
      <c r="O208" s="21">
        <f t="shared" si="95"/>
        <v>12677.40882426952</v>
      </c>
      <c r="P208" s="21">
        <f t="shared" si="96"/>
        <v>13945.20295349116</v>
      </c>
      <c r="Q208" s="118">
        <f t="shared" si="97"/>
        <v>14453.358126190651</v>
      </c>
    </row>
    <row r="209" spans="2:17" s="18" customFormat="1" x14ac:dyDescent="0.3">
      <c r="B209" s="152" t="s">
        <v>145</v>
      </c>
      <c r="C209" s="20"/>
      <c r="D209" s="184">
        <f t="shared" si="84"/>
        <v>15196.646129505121</v>
      </c>
      <c r="E209" s="184">
        <f t="shared" si="85"/>
        <v>16412.653190750068</v>
      </c>
      <c r="F209" s="21">
        <f t="shared" ref="F209" si="109">F164*(1-$F$191)</f>
        <v>17460.269356329864</v>
      </c>
      <c r="G209" s="184">
        <f t="shared" si="87"/>
        <v>18574.754638861556</v>
      </c>
      <c r="H209" s="184">
        <f t="shared" si="88"/>
        <v>19760.377279852721</v>
      </c>
      <c r="I209" s="184">
        <f t="shared" si="89"/>
        <v>21656.668589720237</v>
      </c>
      <c r="J209" s="184">
        <f t="shared" si="90"/>
        <v>23309.983844375001</v>
      </c>
      <c r="K209" s="184">
        <f t="shared" si="91"/>
        <v>24019.813037600012</v>
      </c>
      <c r="L209" s="21">
        <f t="shared" si="92"/>
        <v>24402.558665075005</v>
      </c>
      <c r="M209" s="21">
        <f t="shared" si="93"/>
        <v>25299.935217500006</v>
      </c>
      <c r="N209" s="21">
        <f t="shared" si="94"/>
        <v>11086.045355</v>
      </c>
      <c r="O209" s="21">
        <f t="shared" si="95"/>
        <v>11521.950586780014</v>
      </c>
      <c r="P209" s="21">
        <f t="shared" si="96"/>
        <v>12529.399595447698</v>
      </c>
      <c r="Q209" s="118">
        <f t="shared" si="97"/>
        <v>12985.963708576155</v>
      </c>
    </row>
    <row r="210" spans="2:17" s="18" customFormat="1" x14ac:dyDescent="0.3">
      <c r="B210" s="152" t="s">
        <v>146</v>
      </c>
      <c r="C210" s="20"/>
      <c r="D210" s="184">
        <f t="shared" si="84"/>
        <v>3247.1040106067617</v>
      </c>
      <c r="E210" s="184">
        <f t="shared" si="85"/>
        <v>3520.7040649688975</v>
      </c>
      <c r="F210" s="21">
        <f t="shared" ref="F210" si="110">F165*(1-$F$191)</f>
        <v>3745.4298608179756</v>
      </c>
      <c r="G210" s="184">
        <f t="shared" si="87"/>
        <v>3984.4998564021025</v>
      </c>
      <c r="H210" s="184">
        <f t="shared" si="88"/>
        <v>4238.8296389384059</v>
      </c>
      <c r="I210" s="184">
        <f t="shared" si="89"/>
        <v>4650.5370337914737</v>
      </c>
      <c r="J210" s="184">
        <f t="shared" si="90"/>
        <v>5064.1469299999999</v>
      </c>
      <c r="K210" s="184">
        <f t="shared" si="91"/>
        <v>5163.4439299999995</v>
      </c>
      <c r="L210" s="21">
        <f t="shared" si="92"/>
        <v>5163.4439299999995</v>
      </c>
      <c r="M210" s="21">
        <f t="shared" si="93"/>
        <v>5312.3894299999993</v>
      </c>
      <c r="N210" s="21">
        <f t="shared" si="94"/>
        <v>2297.26523</v>
      </c>
      <c r="O210" s="21">
        <f t="shared" si="95"/>
        <v>2424.5873516141219</v>
      </c>
      <c r="P210" s="21">
        <f t="shared" si="96"/>
        <v>2652.5363831268901</v>
      </c>
      <c r="Q210" s="118">
        <f t="shared" si="97"/>
        <v>2749.1932849417867</v>
      </c>
    </row>
    <row r="211" spans="2:17" s="18" customFormat="1" x14ac:dyDescent="0.3">
      <c r="B211" s="152" t="s">
        <v>147</v>
      </c>
      <c r="C211" s="20"/>
      <c r="D211" s="184">
        <f t="shared" si="84"/>
        <v>-6.9999999999999994E-5</v>
      </c>
      <c r="E211" s="184">
        <f t="shared" si="85"/>
        <v>-6.9999999999999994E-5</v>
      </c>
      <c r="F211" s="184">
        <f t="shared" ref="F211" si="111">F166*(1-$F$191)</f>
        <v>-6.9999999999999994E-5</v>
      </c>
      <c r="G211" s="184">
        <f t="shared" si="87"/>
        <v>-6.9999999999999994E-5</v>
      </c>
      <c r="H211" s="184">
        <f t="shared" si="88"/>
        <v>-6.9999999999999994E-5</v>
      </c>
      <c r="I211" s="184">
        <f t="shared" si="89"/>
        <v>-6.9999999999999994E-5</v>
      </c>
      <c r="J211" s="184">
        <f t="shared" si="90"/>
        <v>-6.9999999999999994E-5</v>
      </c>
      <c r="K211" s="184">
        <f t="shared" si="91"/>
        <v>-6.9999999999999994E-5</v>
      </c>
      <c r="L211" s="21">
        <f t="shared" si="92"/>
        <v>-6.9999999999999994E-5</v>
      </c>
      <c r="M211" s="21">
        <f t="shared" si="93"/>
        <v>-6.9999999999999994E-5</v>
      </c>
      <c r="N211" s="21">
        <f t="shared" si="94"/>
        <v>-6.9999999999999994E-5</v>
      </c>
      <c r="O211" s="21">
        <f t="shared" si="95"/>
        <v>-6.9999999999999994E-5</v>
      </c>
      <c r="P211" s="21">
        <f t="shared" si="96"/>
        <v>-6.9999999999999994E-5</v>
      </c>
      <c r="Q211" s="118">
        <f t="shared" si="97"/>
        <v>-6.9999999999999994E-5</v>
      </c>
    </row>
    <row r="212" spans="2:17" s="18" customFormat="1" x14ac:dyDescent="0.3">
      <c r="B212" s="152" t="s">
        <v>148</v>
      </c>
      <c r="C212" s="20"/>
      <c r="D212" s="184">
        <f t="shared" si="84"/>
        <v>66556.280581199113</v>
      </c>
      <c r="E212" s="184">
        <f t="shared" si="85"/>
        <v>71543.134128269696</v>
      </c>
      <c r="F212" s="21">
        <f t="shared" ref="F212" si="112">F167*(1-$F$191)</f>
        <v>76109.717162201807</v>
      </c>
      <c r="G212" s="184">
        <f t="shared" si="87"/>
        <v>80967.784219576395</v>
      </c>
      <c r="H212" s="184">
        <f t="shared" si="88"/>
        <v>86135.9406635919</v>
      </c>
      <c r="I212" s="184">
        <f t="shared" si="89"/>
        <v>90529.174446774603</v>
      </c>
      <c r="J212" s="184">
        <f t="shared" si="90"/>
        <v>100371.55144250001</v>
      </c>
      <c r="K212" s="184">
        <f t="shared" si="91"/>
        <v>107580.51364249999</v>
      </c>
      <c r="L212" s="21">
        <f t="shared" si="92"/>
        <v>108995.34544249999</v>
      </c>
      <c r="M212" s="21">
        <f t="shared" si="93"/>
        <v>107902.55186750001</v>
      </c>
      <c r="N212" s="21">
        <f t="shared" si="94"/>
        <v>49541.193680000004</v>
      </c>
      <c r="O212" s="21">
        <f t="shared" si="95"/>
        <v>51287.341842905997</v>
      </c>
      <c r="P212" s="21">
        <f t="shared" si="96"/>
        <v>55345.744306870431</v>
      </c>
      <c r="Q212" s="118">
        <f t="shared" si="97"/>
        <v>57362.511380439319</v>
      </c>
    </row>
    <row r="213" spans="2:17" s="18" customFormat="1" x14ac:dyDescent="0.3">
      <c r="B213" s="152" t="s">
        <v>149</v>
      </c>
      <c r="C213" s="20"/>
      <c r="D213" s="184">
        <f t="shared" si="84"/>
        <v>23114.623520585199</v>
      </c>
      <c r="E213" s="184">
        <f t="shared" si="85"/>
        <v>25063.79792988778</v>
      </c>
      <c r="F213" s="21">
        <f t="shared" ref="F213" si="113">F168*(1-$F$191)</f>
        <v>26663.614823497632</v>
      </c>
      <c r="G213" s="184">
        <f t="shared" si="87"/>
        <v>28365.547689040031</v>
      </c>
      <c r="H213" s="184">
        <f t="shared" si="88"/>
        <v>30176.114567276636</v>
      </c>
      <c r="I213" s="184">
        <f t="shared" si="89"/>
        <v>34380.976186986452</v>
      </c>
      <c r="J213" s="184">
        <f t="shared" si="90"/>
        <v>35186.0799425</v>
      </c>
      <c r="K213" s="184">
        <f t="shared" si="91"/>
        <v>36275.563617499996</v>
      </c>
      <c r="L213" s="21">
        <f t="shared" si="92"/>
        <v>36733.232517500008</v>
      </c>
      <c r="M213" s="21">
        <f t="shared" si="93"/>
        <v>36948.827367500002</v>
      </c>
      <c r="N213" s="21">
        <f t="shared" si="94"/>
        <v>15378.460850000003</v>
      </c>
      <c r="O213" s="21">
        <f t="shared" si="95"/>
        <v>16585.305276216128</v>
      </c>
      <c r="P213" s="21">
        <f t="shared" si="96"/>
        <v>18322.288460768439</v>
      </c>
      <c r="Q213" s="118">
        <f t="shared" si="97"/>
        <v>18989.942110336578</v>
      </c>
    </row>
    <row r="214" spans="2:17" s="18" customFormat="1" x14ac:dyDescent="0.3">
      <c r="B214" s="152" t="s">
        <v>150</v>
      </c>
      <c r="C214" s="20"/>
      <c r="D214" s="184">
        <f t="shared" si="84"/>
        <v>-6.9999999999999994E-5</v>
      </c>
      <c r="E214" s="184">
        <f t="shared" si="85"/>
        <v>-6.9999999999999994E-5</v>
      </c>
      <c r="F214" s="184">
        <f t="shared" ref="F214" si="114">F169*(1-$F$191)</f>
        <v>-6.9999999999999994E-5</v>
      </c>
      <c r="G214" s="184">
        <f t="shared" si="87"/>
        <v>-6.9999999999999994E-5</v>
      </c>
      <c r="H214" s="184">
        <f t="shared" si="88"/>
        <v>-6.9999999999999994E-5</v>
      </c>
      <c r="I214" s="184">
        <f t="shared" si="89"/>
        <v>-6.9999999999999994E-5</v>
      </c>
      <c r="J214" s="184">
        <f t="shared" si="90"/>
        <v>-6.9999999999999994E-5</v>
      </c>
      <c r="K214" s="184">
        <f t="shared" si="91"/>
        <v>-6.9999999999999994E-5</v>
      </c>
      <c r="L214" s="21">
        <f t="shared" si="92"/>
        <v>-6.9999999999999994E-5</v>
      </c>
      <c r="M214" s="21">
        <f t="shared" si="93"/>
        <v>-6.9999999999999994E-5</v>
      </c>
      <c r="N214" s="21">
        <f t="shared" si="94"/>
        <v>-6.9999999999999994E-5</v>
      </c>
      <c r="O214" s="21">
        <f t="shared" si="95"/>
        <v>-6.9999999999999994E-5</v>
      </c>
      <c r="P214" s="21">
        <f t="shared" si="96"/>
        <v>-6.9999999999999994E-5</v>
      </c>
      <c r="Q214" s="118">
        <f t="shared" si="97"/>
        <v>-6.9999999999999994E-5</v>
      </c>
    </row>
    <row r="215" spans="2:17" s="18" customFormat="1" x14ac:dyDescent="0.3">
      <c r="B215" s="152" t="s">
        <v>151</v>
      </c>
      <c r="C215" s="20"/>
      <c r="D215" s="184">
        <f t="shared" si="84"/>
        <v>19866.714817744356</v>
      </c>
      <c r="E215" s="184">
        <f t="shared" si="85"/>
        <v>21354.750104380502</v>
      </c>
      <c r="F215" s="21">
        <f t="shared" ref="F215" si="115">F170*(1-$F$191)</f>
        <v>22717.819264447346</v>
      </c>
      <c r="G215" s="184">
        <f t="shared" si="87"/>
        <v>24167.892838986536</v>
      </c>
      <c r="H215" s="184">
        <f t="shared" si="88"/>
        <v>25710.524301262274</v>
      </c>
      <c r="I215" s="184">
        <f t="shared" si="89"/>
        <v>27753.068417312759</v>
      </c>
      <c r="J215" s="184">
        <f t="shared" si="90"/>
        <v>29643.915680000002</v>
      </c>
      <c r="K215" s="184">
        <f t="shared" si="91"/>
        <v>31688.531180000002</v>
      </c>
      <c r="L215" s="21">
        <f t="shared" si="92"/>
        <v>32457.518742500004</v>
      </c>
      <c r="M215" s="21">
        <f t="shared" si="93"/>
        <v>61264.970105</v>
      </c>
      <c r="N215" s="21">
        <f t="shared" si="94"/>
        <v>33222.320255000006</v>
      </c>
      <c r="O215" s="21">
        <f t="shared" si="95"/>
        <v>25729.618718564805</v>
      </c>
      <c r="P215" s="21">
        <f t="shared" si="96"/>
        <v>24682.524538472742</v>
      </c>
      <c r="Q215" s="118">
        <f t="shared" si="97"/>
        <v>25581.941530390999</v>
      </c>
    </row>
    <row r="216" spans="2:17" s="18" customFormat="1" x14ac:dyDescent="0.3">
      <c r="B216" s="152" t="s">
        <v>152</v>
      </c>
      <c r="C216" s="20"/>
      <c r="D216" s="184">
        <f t="shared" si="84"/>
        <v>132010.55928667609</v>
      </c>
      <c r="E216" s="184">
        <f t="shared" si="85"/>
        <v>142326.05141098986</v>
      </c>
      <c r="F216" s="21">
        <f t="shared" ref="F216" si="116">F171*(1-$F$191)</f>
        <v>151410.69299488279</v>
      </c>
      <c r="G216" s="184">
        <f t="shared" si="87"/>
        <v>161075.20531817319</v>
      </c>
      <c r="H216" s="184">
        <f t="shared" si="88"/>
        <v>171356.60140678001</v>
      </c>
      <c r="I216" s="184">
        <f t="shared" si="89"/>
        <v>187090.85201819442</v>
      </c>
      <c r="J216" s="184">
        <f t="shared" si="90"/>
        <v>199823.7141006875</v>
      </c>
      <c r="K216" s="184">
        <f t="shared" si="91"/>
        <v>209556.58939268754</v>
      </c>
      <c r="L216" s="21">
        <f t="shared" si="92"/>
        <v>213485.83065908751</v>
      </c>
      <c r="M216" s="21">
        <f t="shared" si="93"/>
        <v>232758.44921750002</v>
      </c>
      <c r="N216" s="21">
        <f t="shared" si="94"/>
        <v>107932.92905000001</v>
      </c>
      <c r="O216" s="21">
        <f t="shared" si="95"/>
        <v>106658.69682734915</v>
      </c>
      <c r="P216" s="21">
        <f t="shared" si="96"/>
        <v>113581.72986748911</v>
      </c>
      <c r="Q216" s="118">
        <f t="shared" si="97"/>
        <v>117720.58274002634</v>
      </c>
    </row>
    <row r="217" spans="2:17" s="18" customFormat="1" x14ac:dyDescent="0.3">
      <c r="B217" s="152" t="s">
        <v>153</v>
      </c>
      <c r="C217" s="20"/>
      <c r="D217" s="184">
        <f t="shared" si="84"/>
        <v>-6.9999999999999994E-5</v>
      </c>
      <c r="E217" s="184">
        <f t="shared" si="85"/>
        <v>-6.9999999999999994E-5</v>
      </c>
      <c r="F217" s="184">
        <f t="shared" ref="F217" si="117">F172*(1-$F$191)</f>
        <v>-6.9999999999999994E-5</v>
      </c>
      <c r="G217" s="184">
        <f t="shared" si="87"/>
        <v>-6.9999999999999994E-5</v>
      </c>
      <c r="H217" s="184">
        <f t="shared" si="88"/>
        <v>-6.9999999999999994E-5</v>
      </c>
      <c r="I217" s="184">
        <f t="shared" si="89"/>
        <v>-6.9999999999999994E-5</v>
      </c>
      <c r="J217" s="184">
        <f t="shared" si="90"/>
        <v>-6.9999999999999994E-5</v>
      </c>
      <c r="K217" s="184">
        <f t="shared" si="91"/>
        <v>-6.9999999999999994E-5</v>
      </c>
      <c r="L217" s="21">
        <f t="shared" si="92"/>
        <v>-6.9999999999999994E-5</v>
      </c>
      <c r="M217" s="21">
        <f t="shared" si="93"/>
        <v>-6.9999999999999994E-5</v>
      </c>
      <c r="N217" s="21">
        <f t="shared" si="94"/>
        <v>-6.9999999999999994E-5</v>
      </c>
      <c r="O217" s="21">
        <f t="shared" si="95"/>
        <v>-6.9999999999999994E-5</v>
      </c>
      <c r="P217" s="21">
        <f t="shared" si="96"/>
        <v>-6.9999999999999994E-5</v>
      </c>
      <c r="Q217" s="118">
        <f t="shared" si="97"/>
        <v>-6.9999999999999994E-5</v>
      </c>
    </row>
    <row r="218" spans="2:17" s="18" customFormat="1" x14ac:dyDescent="0.3">
      <c r="B218" s="152" t="s">
        <v>154</v>
      </c>
      <c r="C218" s="20"/>
      <c r="D218" s="184">
        <f t="shared" si="84"/>
        <v>-6.9999999999999994E-5</v>
      </c>
      <c r="E218" s="184">
        <f t="shared" si="85"/>
        <v>-6.9999999999999994E-5</v>
      </c>
      <c r="F218" s="184">
        <f t="shared" ref="F218" si="118">F173*(1-$F$191)</f>
        <v>-6.9999999999999994E-5</v>
      </c>
      <c r="G218" s="184">
        <f t="shared" si="87"/>
        <v>-6.9999999999999994E-5</v>
      </c>
      <c r="H218" s="184">
        <f t="shared" si="88"/>
        <v>-6.9999999999999994E-5</v>
      </c>
      <c r="I218" s="184">
        <f t="shared" si="89"/>
        <v>-6.9999999999999994E-5</v>
      </c>
      <c r="J218" s="184">
        <f t="shared" si="90"/>
        <v>-6.9999999999999994E-5</v>
      </c>
      <c r="K218" s="184">
        <f t="shared" si="91"/>
        <v>-6.9999999999999994E-5</v>
      </c>
      <c r="L218" s="21">
        <f t="shared" si="92"/>
        <v>-6.9999999999999994E-5</v>
      </c>
      <c r="M218" s="21">
        <f t="shared" si="93"/>
        <v>-6.9999999999999994E-5</v>
      </c>
      <c r="N218" s="21">
        <f t="shared" si="94"/>
        <v>-6.9999999999999994E-5</v>
      </c>
      <c r="O218" s="21">
        <f t="shared" si="95"/>
        <v>-6.9999999999999994E-5</v>
      </c>
      <c r="P218" s="21">
        <f t="shared" si="96"/>
        <v>-6.9999999999999994E-5</v>
      </c>
      <c r="Q218" s="118">
        <f t="shared" si="97"/>
        <v>-6.9999999999999994E-5</v>
      </c>
    </row>
    <row r="219" spans="2:17" s="18" customFormat="1" x14ac:dyDescent="0.3">
      <c r="B219" s="152" t="s">
        <v>155</v>
      </c>
      <c r="C219" s="20"/>
      <c r="D219" s="184">
        <f t="shared" si="84"/>
        <v>-6.9999999999999994E-5</v>
      </c>
      <c r="E219" s="184">
        <f t="shared" si="85"/>
        <v>-6.9999999999999994E-5</v>
      </c>
      <c r="F219" s="184">
        <f t="shared" ref="F219" si="119">F174*(1-$F$191)</f>
        <v>-6.9999999999999994E-5</v>
      </c>
      <c r="G219" s="184">
        <f t="shared" si="87"/>
        <v>-6.9999999999999994E-5</v>
      </c>
      <c r="H219" s="184">
        <f t="shared" si="88"/>
        <v>-6.9999999999999994E-5</v>
      </c>
      <c r="I219" s="184">
        <f t="shared" si="89"/>
        <v>-6.9999999999999994E-5</v>
      </c>
      <c r="J219" s="184">
        <f t="shared" si="90"/>
        <v>-6.9999999999999994E-5</v>
      </c>
      <c r="K219" s="184">
        <f t="shared" si="91"/>
        <v>-6.9999999999999994E-5</v>
      </c>
      <c r="L219" s="21">
        <f t="shared" si="92"/>
        <v>-6.9999999999999994E-5</v>
      </c>
      <c r="M219" s="21">
        <f t="shared" si="93"/>
        <v>-6.9999999999999994E-5</v>
      </c>
      <c r="N219" s="21">
        <f t="shared" si="94"/>
        <v>-6.9999999999999994E-5</v>
      </c>
      <c r="O219" s="21">
        <f t="shared" si="95"/>
        <v>-6.9999999999999994E-5</v>
      </c>
      <c r="P219" s="21">
        <f t="shared" si="96"/>
        <v>-6.9999999999999994E-5</v>
      </c>
      <c r="Q219" s="118">
        <f t="shared" si="97"/>
        <v>-6.9999999999999994E-5</v>
      </c>
    </row>
    <row r="220" spans="2:17" s="18" customFormat="1" x14ac:dyDescent="0.3">
      <c r="B220" s="152" t="s">
        <v>156</v>
      </c>
      <c r="C220" s="20"/>
      <c r="D220" s="184">
        <f t="shared" si="84"/>
        <v>-6.9999999999999994E-5</v>
      </c>
      <c r="E220" s="184">
        <f t="shared" si="85"/>
        <v>-6.9999999999999994E-5</v>
      </c>
      <c r="F220" s="184">
        <f t="shared" ref="F220" si="120">F175*(1-$F$191)</f>
        <v>-6.9999999999999994E-5</v>
      </c>
      <c r="G220" s="184">
        <f t="shared" si="87"/>
        <v>-6.9999999999999994E-5</v>
      </c>
      <c r="H220" s="184">
        <f t="shared" si="88"/>
        <v>-6.9999999999999994E-5</v>
      </c>
      <c r="I220" s="184">
        <f t="shared" si="89"/>
        <v>-6.9999999999999994E-5</v>
      </c>
      <c r="J220" s="184">
        <f t="shared" si="90"/>
        <v>-6.9999999999999994E-5</v>
      </c>
      <c r="K220" s="184">
        <f t="shared" si="91"/>
        <v>-6.9999999999999994E-5</v>
      </c>
      <c r="L220" s="21">
        <f t="shared" si="92"/>
        <v>-6.9999999999999994E-5</v>
      </c>
      <c r="M220" s="21">
        <f t="shared" si="93"/>
        <v>-6.9999999999999994E-5</v>
      </c>
      <c r="N220" s="21">
        <f t="shared" si="94"/>
        <v>-6.9999999999999994E-5</v>
      </c>
      <c r="O220" s="21">
        <f t="shared" si="95"/>
        <v>-6.9999999999999994E-5</v>
      </c>
      <c r="P220" s="21">
        <f t="shared" si="96"/>
        <v>-6.9999999999999994E-5</v>
      </c>
      <c r="Q220" s="118">
        <f t="shared" si="97"/>
        <v>-6.9999999999999994E-5</v>
      </c>
    </row>
    <row r="221" spans="2:17" s="18" customFormat="1" x14ac:dyDescent="0.3">
      <c r="B221" s="152" t="s">
        <v>157</v>
      </c>
      <c r="C221" s="20"/>
      <c r="D221" s="184">
        <f t="shared" si="84"/>
        <v>37052.019653942851</v>
      </c>
      <c r="E221" s="184">
        <f t="shared" si="85"/>
        <v>40040.237272314094</v>
      </c>
      <c r="F221" s="21">
        <f t="shared" ref="F221" si="121">F176*(1-$F$191)</f>
        <v>42595.99710267457</v>
      </c>
      <c r="G221" s="184">
        <f t="shared" si="87"/>
        <v>45314.890539228269</v>
      </c>
      <c r="H221" s="184">
        <f t="shared" si="88"/>
        <v>48207.330365349211</v>
      </c>
      <c r="I221" s="184">
        <f t="shared" si="89"/>
        <v>53756.065022157163</v>
      </c>
      <c r="J221" s="184">
        <f t="shared" si="90"/>
        <v>57133.725942499994</v>
      </c>
      <c r="K221" s="184">
        <f t="shared" si="91"/>
        <v>57665.980430000003</v>
      </c>
      <c r="L221" s="21">
        <f t="shared" si="92"/>
        <v>59110.714167499995</v>
      </c>
      <c r="M221" s="21">
        <f t="shared" si="93"/>
        <v>68906.664117499997</v>
      </c>
      <c r="N221" s="21">
        <f t="shared" si="94"/>
        <v>38763.653060000004</v>
      </c>
      <c r="O221" s="21">
        <f t="shared" si="95"/>
        <v>34520.172677096096</v>
      </c>
      <c r="P221" s="21">
        <f t="shared" si="96"/>
        <v>34654.127557306405</v>
      </c>
      <c r="Q221" s="118">
        <f t="shared" si="97"/>
        <v>35916.904024564705</v>
      </c>
    </row>
    <row r="222" spans="2:17" s="18" customFormat="1" x14ac:dyDescent="0.3">
      <c r="B222" s="152" t="s">
        <v>158</v>
      </c>
      <c r="C222" s="20"/>
      <c r="D222" s="184">
        <f t="shared" si="84"/>
        <v>-6.9999999999999994E-5</v>
      </c>
      <c r="E222" s="184">
        <f t="shared" si="85"/>
        <v>-6.9999999999999994E-5</v>
      </c>
      <c r="F222" s="184">
        <f t="shared" ref="F222" si="122">F177*(1-$F$191)</f>
        <v>-6.9999999999999994E-5</v>
      </c>
      <c r="G222" s="184">
        <f t="shared" si="87"/>
        <v>-6.9999999999999994E-5</v>
      </c>
      <c r="H222" s="184">
        <f t="shared" si="88"/>
        <v>-6.9999999999999994E-5</v>
      </c>
      <c r="I222" s="184">
        <f t="shared" si="89"/>
        <v>-6.9999999999999994E-5</v>
      </c>
      <c r="J222" s="184">
        <f t="shared" si="90"/>
        <v>-6.9999999999999994E-5</v>
      </c>
      <c r="K222" s="184">
        <f t="shared" si="91"/>
        <v>-6.9999999999999994E-5</v>
      </c>
      <c r="L222" s="21">
        <f t="shared" si="92"/>
        <v>-6.9999999999999994E-5</v>
      </c>
      <c r="M222" s="21">
        <f t="shared" si="93"/>
        <v>-6.9999999999999994E-5</v>
      </c>
      <c r="N222" s="21">
        <f t="shared" si="94"/>
        <v>-6.9999999999999994E-5</v>
      </c>
      <c r="O222" s="21">
        <f t="shared" si="95"/>
        <v>-6.9999999999999994E-5</v>
      </c>
      <c r="P222" s="21">
        <f t="shared" si="96"/>
        <v>-6.9999999999999994E-5</v>
      </c>
      <c r="Q222" s="118">
        <f t="shared" si="97"/>
        <v>-6.9999999999999994E-5</v>
      </c>
    </row>
    <row r="223" spans="2:17" s="18" customFormat="1" x14ac:dyDescent="0.3">
      <c r="B223" s="152" t="s">
        <v>159</v>
      </c>
      <c r="C223" s="20"/>
      <c r="D223" s="184">
        <f t="shared" si="84"/>
        <v>117522.75431074102</v>
      </c>
      <c r="E223" s="184">
        <f t="shared" si="85"/>
        <v>124920.35164413483</v>
      </c>
      <c r="F223" s="21">
        <f t="shared" ref="F223" si="123">F178*(1-$F$191)</f>
        <v>132893.99111524981</v>
      </c>
      <c r="G223" s="184">
        <f t="shared" si="87"/>
        <v>141376.58629728705</v>
      </c>
      <c r="H223" s="184">
        <f t="shared" si="88"/>
        <v>150400.62372498619</v>
      </c>
      <c r="I223" s="184">
        <f t="shared" si="89"/>
        <v>162352.69921573787</v>
      </c>
      <c r="J223" s="184">
        <f t="shared" si="90"/>
        <v>173278.26144972502</v>
      </c>
      <c r="K223" s="184">
        <f t="shared" si="91"/>
        <v>178854.36279394999</v>
      </c>
      <c r="L223" s="21">
        <f t="shared" si="92"/>
        <v>194672.15760653748</v>
      </c>
      <c r="M223" s="21">
        <f t="shared" si="93"/>
        <v>198493.13038898754</v>
      </c>
      <c r="N223" s="21">
        <f t="shared" si="94"/>
        <v>83563.46492975</v>
      </c>
      <c r="O223" s="21">
        <f t="shared" si="95"/>
        <v>87642.8408298914</v>
      </c>
      <c r="P223" s="21">
        <f t="shared" si="96"/>
        <v>95862.256469248707</v>
      </c>
      <c r="Q223" s="118">
        <f t="shared" si="97"/>
        <v>99355.421928726544</v>
      </c>
    </row>
    <row r="224" spans="2:17" s="18" customFormat="1" x14ac:dyDescent="0.3">
      <c r="B224" s="152" t="s">
        <v>160</v>
      </c>
      <c r="C224" s="20"/>
      <c r="D224" s="184">
        <f t="shared" si="84"/>
        <v>6473.1588481990766</v>
      </c>
      <c r="E224" s="184">
        <f t="shared" si="85"/>
        <v>6366.3226077835861</v>
      </c>
      <c r="F224" s="21">
        <f t="shared" ref="F224" si="124">F179*(1-$F$191)</f>
        <v>6772.683629769771</v>
      </c>
      <c r="G224" s="184">
        <f t="shared" si="87"/>
        <v>7204.9825893295447</v>
      </c>
      <c r="H224" s="184">
        <f t="shared" si="88"/>
        <v>7664.8750994995135</v>
      </c>
      <c r="I224" s="184">
        <f t="shared" si="89"/>
        <v>7344.6740942130746</v>
      </c>
      <c r="J224" s="184">
        <f t="shared" si="90"/>
        <v>7943.7599299999993</v>
      </c>
      <c r="K224" s="184">
        <f t="shared" si="91"/>
        <v>8192.0024300000005</v>
      </c>
      <c r="L224" s="21">
        <f t="shared" si="92"/>
        <v>12254.15243</v>
      </c>
      <c r="M224" s="21">
        <f t="shared" si="93"/>
        <v>15097.657430000001</v>
      </c>
      <c r="N224" s="21">
        <f t="shared" si="94"/>
        <v>6959.0137925000008</v>
      </c>
      <c r="O224" s="21">
        <f t="shared" si="95"/>
        <v>6123.5815386731292</v>
      </c>
      <c r="P224" s="21">
        <f t="shared" si="96"/>
        <v>6257.9672229983807</v>
      </c>
      <c r="Q224" s="118">
        <f t="shared" si="97"/>
        <v>6486.0039496895952</v>
      </c>
    </row>
    <row r="225" spans="2:17" s="18" customFormat="1" x14ac:dyDescent="0.3">
      <c r="B225" s="152" t="s">
        <v>161</v>
      </c>
      <c r="C225" s="20"/>
      <c r="D225" s="184">
        <f t="shared" si="84"/>
        <v>-6.9999999999999994E-5</v>
      </c>
      <c r="E225" s="184">
        <f t="shared" si="85"/>
        <v>-6.9999999999999994E-5</v>
      </c>
      <c r="F225" s="184">
        <f t="shared" ref="F225" si="125">F180*(1-$F$191)</f>
        <v>-6.9999999999999994E-5</v>
      </c>
      <c r="G225" s="184">
        <f t="shared" si="87"/>
        <v>-6.9999999999999994E-5</v>
      </c>
      <c r="H225" s="184">
        <f t="shared" si="88"/>
        <v>-6.9999999999999994E-5</v>
      </c>
      <c r="I225" s="184">
        <f t="shared" si="89"/>
        <v>-6.9999999999999994E-5</v>
      </c>
      <c r="J225" s="184">
        <f t="shared" si="90"/>
        <v>-6.9999999999999994E-5</v>
      </c>
      <c r="K225" s="184">
        <f t="shared" si="91"/>
        <v>-6.9999999999999994E-5</v>
      </c>
      <c r="L225" s="21">
        <f t="shared" si="92"/>
        <v>-6.9999999999999994E-5</v>
      </c>
      <c r="M225" s="21">
        <f t="shared" si="93"/>
        <v>-6.9999999999999994E-5</v>
      </c>
      <c r="N225" s="21">
        <f t="shared" si="94"/>
        <v>-6.9999999999999994E-5</v>
      </c>
      <c r="O225" s="21">
        <f t="shared" si="95"/>
        <v>-6.9999999999999994E-5</v>
      </c>
      <c r="P225" s="21">
        <f t="shared" si="96"/>
        <v>-6.9999999999999994E-5</v>
      </c>
      <c r="Q225" s="118">
        <f t="shared" si="97"/>
        <v>-6.9999999999999994E-5</v>
      </c>
    </row>
    <row r="226" spans="2:17" s="18" customFormat="1" x14ac:dyDescent="0.3">
      <c r="B226" s="152" t="s">
        <v>162</v>
      </c>
      <c r="C226" s="20"/>
      <c r="D226" s="184">
        <f t="shared" si="84"/>
        <v>163589.37442461404</v>
      </c>
      <c r="E226" s="184">
        <f t="shared" si="85"/>
        <v>171526.80583869255</v>
      </c>
      <c r="F226" s="21">
        <f t="shared" ref="F226" si="126">F181*(1-$F$191)</f>
        <v>182475.32536477933</v>
      </c>
      <c r="G226" s="184">
        <f t="shared" si="87"/>
        <v>194122.686562744</v>
      </c>
      <c r="H226" s="184">
        <f t="shared" si="88"/>
        <v>206513.4963478127</v>
      </c>
      <c r="I226" s="184">
        <f t="shared" si="89"/>
        <v>221431.11514719485</v>
      </c>
      <c r="J226" s="184">
        <f t="shared" si="90"/>
        <v>223238.197388</v>
      </c>
      <c r="K226" s="184">
        <f t="shared" si="91"/>
        <v>247002.15503753754</v>
      </c>
      <c r="L226" s="21">
        <f t="shared" si="92"/>
        <v>281174.81806756259</v>
      </c>
      <c r="M226" s="21">
        <f t="shared" si="93"/>
        <v>304545.17557347508</v>
      </c>
      <c r="N226" s="21">
        <f t="shared" si="94"/>
        <v>141114.98972495002</v>
      </c>
      <c r="O226" s="21">
        <f t="shared" si="95"/>
        <v>135530.72126745328</v>
      </c>
      <c r="P226" s="21">
        <f t="shared" si="96"/>
        <v>142746.90006277009</v>
      </c>
      <c r="Q226" s="118">
        <f t="shared" si="97"/>
        <v>147948.51495264241</v>
      </c>
    </row>
    <row r="227" spans="2:17" s="18" customFormat="1" x14ac:dyDescent="0.3">
      <c r="B227" s="152" t="s">
        <v>182</v>
      </c>
      <c r="C227" s="20"/>
      <c r="D227" s="184">
        <f t="shared" si="84"/>
        <v>-6.9999999999999994E-5</v>
      </c>
      <c r="E227" s="184">
        <f t="shared" si="85"/>
        <v>-6.9999999999999994E-5</v>
      </c>
      <c r="F227" s="184">
        <f t="shared" ref="F227" si="127">F182*(1-$F$191)</f>
        <v>-6.9999999999999994E-5</v>
      </c>
      <c r="G227" s="184">
        <f t="shared" si="87"/>
        <v>-6.9999999999999994E-5</v>
      </c>
      <c r="H227" s="184">
        <f t="shared" si="88"/>
        <v>-6.9999999999999994E-5</v>
      </c>
      <c r="I227" s="184">
        <f t="shared" si="89"/>
        <v>-6.9999999999999994E-5</v>
      </c>
      <c r="J227" s="184">
        <f t="shared" si="90"/>
        <v>-6.9999999999999994E-5</v>
      </c>
      <c r="K227" s="184">
        <f t="shared" si="91"/>
        <v>-6.9999999999999994E-5</v>
      </c>
      <c r="L227" s="21">
        <f t="shared" si="92"/>
        <v>-6.9999999999999994E-5</v>
      </c>
      <c r="M227" s="21">
        <f t="shared" si="93"/>
        <v>31235.338167500006</v>
      </c>
      <c r="N227" s="21">
        <f t="shared" si="94"/>
        <v>19419.071720000004</v>
      </c>
      <c r="O227" s="21">
        <f t="shared" si="95"/>
        <v>11066.069126603639</v>
      </c>
      <c r="P227" s="21">
        <f t="shared" si="96"/>
        <v>8769.4154069288525</v>
      </c>
      <c r="Q227" s="118">
        <f t="shared" si="97"/>
        <v>9088.9678601018677</v>
      </c>
    </row>
    <row r="228" spans="2:17" s="18" customFormat="1" x14ac:dyDescent="0.3">
      <c r="B228" s="152" t="s">
        <v>163</v>
      </c>
      <c r="C228" s="20"/>
      <c r="D228" s="184">
        <f t="shared" si="84"/>
        <v>-6.9999999999999994E-5</v>
      </c>
      <c r="E228" s="184">
        <f t="shared" si="85"/>
        <v>-6.9999999999999994E-5</v>
      </c>
      <c r="F228" s="184">
        <f t="shared" ref="F228" si="128">F183*(1-$F$191)</f>
        <v>-6.9999999999999994E-5</v>
      </c>
      <c r="G228" s="184">
        <f t="shared" si="87"/>
        <v>-6.9999999999999994E-5</v>
      </c>
      <c r="H228" s="184">
        <f t="shared" si="88"/>
        <v>-6.9999999999999994E-5</v>
      </c>
      <c r="I228" s="184">
        <f t="shared" si="89"/>
        <v>-6.9999999999999994E-5</v>
      </c>
      <c r="J228" s="184">
        <f t="shared" si="90"/>
        <v>-6.9999999999999994E-5</v>
      </c>
      <c r="K228" s="184">
        <f t="shared" si="91"/>
        <v>-6.9999999999999994E-5</v>
      </c>
      <c r="L228" s="21">
        <f t="shared" si="92"/>
        <v>-6.9999999999999994E-5</v>
      </c>
      <c r="M228" s="21">
        <f t="shared" si="93"/>
        <v>-6.9999999999999994E-5</v>
      </c>
      <c r="N228" s="21">
        <f t="shared" si="94"/>
        <v>-6.9999999999999994E-5</v>
      </c>
      <c r="O228" s="21">
        <f t="shared" si="95"/>
        <v>-6.9999999999999994E-5</v>
      </c>
      <c r="P228" s="21">
        <f t="shared" si="96"/>
        <v>-6.9999999999999994E-5</v>
      </c>
      <c r="Q228" s="118">
        <f t="shared" si="97"/>
        <v>-6.9999999999999994E-5</v>
      </c>
    </row>
    <row r="229" spans="2:17" s="18" customFormat="1" x14ac:dyDescent="0.3">
      <c r="B229" s="152" t="s">
        <v>164</v>
      </c>
      <c r="C229" s="20"/>
      <c r="D229" s="184">
        <f t="shared" si="84"/>
        <v>238861.19954253267</v>
      </c>
      <c r="E229" s="184">
        <f t="shared" si="85"/>
        <v>252117.7953805952</v>
      </c>
      <c r="F229" s="21">
        <f t="shared" ref="F229" si="129">F184*(1-$F$191)</f>
        <v>268210.42062212259</v>
      </c>
      <c r="G229" s="184">
        <f t="shared" si="87"/>
        <v>285330.23470885376</v>
      </c>
      <c r="H229" s="184">
        <f t="shared" si="88"/>
        <v>303542.80288622738</v>
      </c>
      <c r="I229" s="184">
        <f t="shared" si="89"/>
        <v>325279.28960029082</v>
      </c>
      <c r="J229" s="184">
        <f t="shared" si="90"/>
        <v>332984.60758017504</v>
      </c>
      <c r="K229" s="184">
        <f t="shared" si="91"/>
        <v>367534.58935572504</v>
      </c>
      <c r="L229" s="21">
        <f t="shared" si="92"/>
        <v>405763.54581860011</v>
      </c>
      <c r="M229" s="21">
        <f t="shared" si="93"/>
        <v>420505.22331031255</v>
      </c>
      <c r="N229" s="21">
        <f t="shared" si="94"/>
        <v>193677.18011280501</v>
      </c>
      <c r="O229" s="21">
        <f t="shared" si="95"/>
        <v>191280.90048360551</v>
      </c>
      <c r="P229" s="21">
        <f t="shared" si="96"/>
        <v>203314.09885203539</v>
      </c>
      <c r="Q229" s="118">
        <f t="shared" si="97"/>
        <v>210722.7476093127</v>
      </c>
    </row>
    <row r="230" spans="2:17" s="18" customFormat="1" x14ac:dyDescent="0.3">
      <c r="B230" s="152" t="s">
        <v>165</v>
      </c>
      <c r="C230" s="20"/>
      <c r="D230" s="184">
        <f t="shared" si="84"/>
        <v>125077.88340793386</v>
      </c>
      <c r="E230" s="184">
        <f t="shared" si="85"/>
        <v>136389.05912737988</v>
      </c>
      <c r="F230" s="21">
        <f t="shared" ref="F230" si="130">F185*(1-$F$191)</f>
        <v>145094.74375699984</v>
      </c>
      <c r="G230" s="184">
        <f t="shared" si="87"/>
        <v>154356.11038425518</v>
      </c>
      <c r="H230" s="184">
        <f t="shared" si="88"/>
        <v>164208.62807282459</v>
      </c>
      <c r="I230" s="184">
        <f t="shared" si="89"/>
        <v>181470.20510981893</v>
      </c>
      <c r="J230" s="184">
        <f t="shared" si="90"/>
        <v>194816.94199805</v>
      </c>
      <c r="K230" s="184">
        <f t="shared" si="91"/>
        <v>203489.50805157502</v>
      </c>
      <c r="L230" s="21">
        <f t="shared" si="92"/>
        <v>197589.21038993751</v>
      </c>
      <c r="M230" s="21">
        <f t="shared" si="93"/>
        <v>206045.13167813752</v>
      </c>
      <c r="N230" s="21">
        <f t="shared" si="94"/>
        <v>96184.800818974996</v>
      </c>
      <c r="O230" s="21">
        <f t="shared" si="95"/>
        <v>97736.210481162474</v>
      </c>
      <c r="P230" s="21">
        <f t="shared" si="96"/>
        <v>104880.57341104542</v>
      </c>
      <c r="Q230" s="118">
        <f t="shared" si="97"/>
        <v>108702.36114983303</v>
      </c>
    </row>
    <row r="231" spans="2:17" s="18" customFormat="1" x14ac:dyDescent="0.3">
      <c r="B231" s="152" t="s">
        <v>166</v>
      </c>
      <c r="C231" s="20"/>
      <c r="D231" s="184">
        <f t="shared" si="84"/>
        <v>60868.426459804177</v>
      </c>
      <c r="E231" s="184">
        <f t="shared" si="85"/>
        <v>64179.188724890424</v>
      </c>
      <c r="F231" s="21">
        <f t="shared" ref="F231" si="131">F186*(1-$F$191)</f>
        <v>68275.732690521705</v>
      </c>
      <c r="G231" s="184">
        <f t="shared" si="87"/>
        <v>72633.758185874161</v>
      </c>
      <c r="H231" s="184">
        <f t="shared" si="88"/>
        <v>77269.9555213555</v>
      </c>
      <c r="I231" s="184">
        <f t="shared" si="89"/>
        <v>57588.310558473982</v>
      </c>
      <c r="J231" s="184">
        <f t="shared" si="90"/>
        <v>96623.673889850019</v>
      </c>
      <c r="K231" s="184">
        <f t="shared" si="91"/>
        <v>106990.833067025</v>
      </c>
      <c r="L231" s="21">
        <f t="shared" si="92"/>
        <v>105856.756312925</v>
      </c>
      <c r="M231" s="21">
        <f t="shared" si="93"/>
        <v>107482.64591750001</v>
      </c>
      <c r="N231" s="21">
        <f t="shared" si="94"/>
        <v>45885.022473500016</v>
      </c>
      <c r="O231" s="21">
        <f t="shared" si="95"/>
        <v>49435.522954664171</v>
      </c>
      <c r="P231" s="21">
        <f t="shared" si="96"/>
        <v>54464.941845006877</v>
      </c>
      <c r="Q231" s="118">
        <f t="shared" si="97"/>
        <v>56449.612983768049</v>
      </c>
    </row>
    <row r="232" spans="2:17" s="18" customFormat="1" x14ac:dyDescent="0.3">
      <c r="B232" s="162" t="s">
        <v>170</v>
      </c>
      <c r="C232" s="156" t="s">
        <v>167</v>
      </c>
      <c r="D232" s="177">
        <f t="shared" ref="D232:L232" si="132">SUM(D196:D231)</f>
        <v>1456557.4408311772</v>
      </c>
      <c r="E232" s="177">
        <f t="shared" si="132"/>
        <v>1549529.1925344432</v>
      </c>
      <c r="F232" s="177">
        <f t="shared" si="132"/>
        <v>1648435.3113677052</v>
      </c>
      <c r="G232" s="177">
        <f t="shared" si="132"/>
        <v>1753654.5867222401</v>
      </c>
      <c r="H232" s="177">
        <f t="shared" si="132"/>
        <v>1865589.9860355742</v>
      </c>
      <c r="I232" s="177">
        <f t="shared" si="132"/>
        <v>1984670.1980710363</v>
      </c>
      <c r="J232" s="177">
        <f t="shared" si="132"/>
        <v>2098645.601500575</v>
      </c>
      <c r="K232" s="177">
        <f t="shared" si="132"/>
        <v>2290148.0750039248</v>
      </c>
      <c r="L232" s="177">
        <f t="shared" si="132"/>
        <v>2436718.1291313744</v>
      </c>
      <c r="M232" s="177">
        <f t="shared" ref="M232:Q232" si="133">SUM(M196:M231)</f>
        <v>2587369.1830640994</v>
      </c>
      <c r="N232" s="177">
        <f t="shared" si="133"/>
        <v>1182939.4045179307</v>
      </c>
      <c r="O232" s="177">
        <f t="shared" si="133"/>
        <v>1172660.7681259655</v>
      </c>
      <c r="P232" s="177">
        <f t="shared" si="133"/>
        <v>1250531.5474800004</v>
      </c>
      <c r="Q232" s="178">
        <f t="shared" si="133"/>
        <v>1296100.1974800003</v>
      </c>
    </row>
    <row r="233" spans="2:17" s="60" customFormat="1" x14ac:dyDescent="0.3">
      <c r="F233" s="74"/>
      <c r="G233" s="74"/>
      <c r="H233" s="74"/>
      <c r="I233" s="74"/>
      <c r="J233" s="74"/>
      <c r="K233" s="74"/>
      <c r="L233" s="74"/>
      <c r="M233" s="74"/>
      <c r="N233" s="74"/>
      <c r="O233" s="75"/>
    </row>
    <row r="234" spans="2:17" x14ac:dyDescent="0.3">
      <c r="B234" s="34"/>
      <c r="C234" s="34"/>
      <c r="D234" s="34"/>
      <c r="E234" s="34"/>
      <c r="F234" s="34"/>
      <c r="G234" s="34"/>
      <c r="H234" s="34"/>
      <c r="I234" s="34"/>
      <c r="J234" s="34"/>
      <c r="K234" s="34"/>
      <c r="L234" s="34"/>
      <c r="M234" s="34"/>
      <c r="N234" s="34"/>
      <c r="O234" s="11"/>
    </row>
    <row r="235" spans="2:17" s="18" customFormat="1" x14ac:dyDescent="0.3">
      <c r="B235" s="15" t="s">
        <v>105</v>
      </c>
      <c r="C235" s="16" t="s">
        <v>86</v>
      </c>
      <c r="D235" s="16">
        <v>2005</v>
      </c>
      <c r="E235" s="16">
        <v>2006</v>
      </c>
      <c r="F235" s="16">
        <v>2007</v>
      </c>
      <c r="G235" s="16">
        <v>2008</v>
      </c>
      <c r="H235" s="16">
        <v>2009</v>
      </c>
      <c r="I235" s="16">
        <v>2010</v>
      </c>
      <c r="J235" s="16">
        <v>2011</v>
      </c>
      <c r="K235" s="16">
        <v>2012</v>
      </c>
      <c r="L235" s="16">
        <v>2013</v>
      </c>
      <c r="M235" s="16">
        <v>2014</v>
      </c>
      <c r="N235" s="16">
        <v>2015</v>
      </c>
      <c r="O235" s="16">
        <v>2016</v>
      </c>
      <c r="P235" s="16">
        <v>2017</v>
      </c>
      <c r="Q235" s="17">
        <v>2018</v>
      </c>
    </row>
    <row r="236" spans="2:17" s="67" customFormat="1" x14ac:dyDescent="0.3">
      <c r="B236" s="154" t="s">
        <v>28</v>
      </c>
      <c r="C236" s="27"/>
      <c r="D236" s="82"/>
      <c r="E236" s="82"/>
      <c r="F236" s="82"/>
      <c r="G236" s="82"/>
      <c r="H236" s="82"/>
      <c r="I236" s="82"/>
      <c r="J236" s="82"/>
      <c r="K236" s="82"/>
      <c r="L236" s="174"/>
      <c r="M236" s="174"/>
      <c r="N236" s="82"/>
      <c r="O236" s="199"/>
      <c r="Q236" s="420"/>
    </row>
    <row r="237" spans="2:17" s="18" customFormat="1" x14ac:dyDescent="0.3">
      <c r="B237" s="152" t="s">
        <v>132</v>
      </c>
      <c r="C237" s="20"/>
      <c r="D237" s="184">
        <f t="shared" ref="D237:L237" si="134">D196*21</f>
        <v>-1.47E-3</v>
      </c>
      <c r="E237" s="184">
        <f t="shared" si="134"/>
        <v>-1.47E-3</v>
      </c>
      <c r="F237" s="184">
        <f t="shared" si="134"/>
        <v>-1.47E-3</v>
      </c>
      <c r="G237" s="184">
        <f t="shared" si="134"/>
        <v>-1.47E-3</v>
      </c>
      <c r="H237" s="184">
        <f t="shared" si="134"/>
        <v>-1.47E-3</v>
      </c>
      <c r="I237" s="184">
        <f t="shared" si="134"/>
        <v>-1.47E-3</v>
      </c>
      <c r="J237" s="184">
        <f t="shared" si="134"/>
        <v>-1.47E-3</v>
      </c>
      <c r="K237" s="184">
        <f t="shared" si="134"/>
        <v>-1.47E-3</v>
      </c>
      <c r="L237" s="21">
        <f t="shared" si="134"/>
        <v>-1.47E-3</v>
      </c>
      <c r="M237" s="21">
        <f t="shared" ref="M237:Q237" si="135">M196*21</f>
        <v>-1.47E-3</v>
      </c>
      <c r="N237" s="184">
        <f t="shared" si="135"/>
        <v>-1.47E-3</v>
      </c>
      <c r="O237" s="184">
        <f t="shared" si="135"/>
        <v>-1.47E-3</v>
      </c>
      <c r="P237" s="184">
        <f t="shared" si="135"/>
        <v>-1.47E-3</v>
      </c>
      <c r="Q237" s="185">
        <f t="shared" si="135"/>
        <v>-1.47E-3</v>
      </c>
    </row>
    <row r="238" spans="2:17" s="18" customFormat="1" x14ac:dyDescent="0.3">
      <c r="B238" s="152" t="s">
        <v>133</v>
      </c>
      <c r="C238" s="20"/>
      <c r="D238" s="21">
        <f t="shared" ref="D238:L238" si="136">D197*21</f>
        <v>3014036.1563939769</v>
      </c>
      <c r="E238" s="21">
        <f t="shared" si="136"/>
        <v>3190548.7608235348</v>
      </c>
      <c r="F238" s="21">
        <f t="shared" si="136"/>
        <v>3394200.8094805679</v>
      </c>
      <c r="G238" s="21">
        <f t="shared" si="136"/>
        <v>3610851.9250731575</v>
      </c>
      <c r="H238" s="21">
        <f t="shared" si="136"/>
        <v>3841331.8352780393</v>
      </c>
      <c r="I238" s="21">
        <f t="shared" si="136"/>
        <v>4000710.6806367096</v>
      </c>
      <c r="J238" s="21">
        <f t="shared" si="136"/>
        <v>4145134.4907551254</v>
      </c>
      <c r="K238" s="21">
        <f t="shared" si="136"/>
        <v>4853305.3827063758</v>
      </c>
      <c r="L238" s="21">
        <f t="shared" si="136"/>
        <v>5159079.4022801258</v>
      </c>
      <c r="M238" s="21">
        <f t="shared" ref="M238:Q238" si="137">M197*21</f>
        <v>4684088.4080550009</v>
      </c>
      <c r="N238" s="21">
        <f t="shared" si="137"/>
        <v>1957021.9456200001</v>
      </c>
      <c r="O238" s="184">
        <f t="shared" si="137"/>
        <v>2154549.7999996766</v>
      </c>
      <c r="P238" s="184">
        <f t="shared" si="137"/>
        <v>2384059.1185539928</v>
      </c>
      <c r="Q238" s="185">
        <f t="shared" si="137"/>
        <v>2470932.8608595594</v>
      </c>
    </row>
    <row r="239" spans="2:17" s="18" customFormat="1" x14ac:dyDescent="0.3">
      <c r="B239" s="152" t="s">
        <v>134</v>
      </c>
      <c r="C239" s="20"/>
      <c r="D239" s="184">
        <f t="shared" ref="D239:L239" si="138">D198*21</f>
        <v>-1.47E-3</v>
      </c>
      <c r="E239" s="184">
        <f t="shared" si="138"/>
        <v>-1.47E-3</v>
      </c>
      <c r="F239" s="184">
        <f t="shared" si="138"/>
        <v>-1.47E-3</v>
      </c>
      <c r="G239" s="184">
        <f t="shared" si="138"/>
        <v>-1.47E-3</v>
      </c>
      <c r="H239" s="184">
        <f t="shared" si="138"/>
        <v>-1.47E-3</v>
      </c>
      <c r="I239" s="184">
        <f t="shared" si="138"/>
        <v>-1.47E-3</v>
      </c>
      <c r="J239" s="184">
        <f t="shared" si="138"/>
        <v>-1.47E-3</v>
      </c>
      <c r="K239" s="184">
        <f t="shared" si="138"/>
        <v>-1.47E-3</v>
      </c>
      <c r="L239" s="21">
        <f t="shared" si="138"/>
        <v>-1.47E-3</v>
      </c>
      <c r="M239" s="21">
        <f t="shared" ref="M239:Q239" si="139">M198*21</f>
        <v>-1.47E-3</v>
      </c>
      <c r="N239" s="184">
        <f t="shared" si="139"/>
        <v>-1.47E-3</v>
      </c>
      <c r="O239" s="184">
        <f t="shared" si="139"/>
        <v>-1.47E-3</v>
      </c>
      <c r="P239" s="184">
        <f t="shared" si="139"/>
        <v>-1.47E-3</v>
      </c>
      <c r="Q239" s="185">
        <f t="shared" si="139"/>
        <v>-1.47E-3</v>
      </c>
    </row>
    <row r="240" spans="2:17" s="18" customFormat="1" x14ac:dyDescent="0.3">
      <c r="B240" s="152" t="s">
        <v>135</v>
      </c>
      <c r="C240" s="20"/>
      <c r="D240" s="21">
        <f t="shared" ref="D240:L240" si="140">D199*21</f>
        <v>480452.86096977815</v>
      </c>
      <c r="E240" s="21">
        <f t="shared" si="140"/>
        <v>498075.03933826485</v>
      </c>
      <c r="F240" s="21">
        <f t="shared" si="140"/>
        <v>529867.06321964331</v>
      </c>
      <c r="G240" s="21">
        <f t="shared" si="140"/>
        <v>563688.36522111006</v>
      </c>
      <c r="H240" s="21">
        <f t="shared" si="140"/>
        <v>599668.47373330849</v>
      </c>
      <c r="I240" s="21">
        <f t="shared" si="140"/>
        <v>595509.79009937693</v>
      </c>
      <c r="J240" s="21">
        <f t="shared" si="140"/>
        <v>622786.78977506259</v>
      </c>
      <c r="K240" s="21">
        <f t="shared" si="140"/>
        <v>752426.44166366255</v>
      </c>
      <c r="L240" s="21">
        <f t="shared" si="140"/>
        <v>858163.06052452512</v>
      </c>
      <c r="M240" s="21">
        <f t="shared" ref="M240:Q240" si="141">M199*21</f>
        <v>1031355.8491425001</v>
      </c>
      <c r="N240" s="21">
        <f t="shared" si="141"/>
        <v>484611.49338</v>
      </c>
      <c r="O240" s="184">
        <f t="shared" si="141"/>
        <v>441955.44346293312</v>
      </c>
      <c r="P240" s="184">
        <f t="shared" si="141"/>
        <v>457721.16904540936</v>
      </c>
      <c r="Q240" s="185">
        <f t="shared" si="141"/>
        <v>474400.2650800572</v>
      </c>
    </row>
    <row r="241" spans="2:17" s="18" customFormat="1" x14ac:dyDescent="0.3">
      <c r="B241" s="152" t="s">
        <v>136</v>
      </c>
      <c r="C241" s="20"/>
      <c r="D241" s="184">
        <f t="shared" ref="D241:L241" si="142">D200*21</f>
        <v>-1.47E-3</v>
      </c>
      <c r="E241" s="184">
        <f t="shared" si="142"/>
        <v>-1.47E-3</v>
      </c>
      <c r="F241" s="184">
        <f t="shared" si="142"/>
        <v>-1.47E-3</v>
      </c>
      <c r="G241" s="184">
        <f t="shared" si="142"/>
        <v>-1.47E-3</v>
      </c>
      <c r="H241" s="184">
        <f t="shared" si="142"/>
        <v>-1.47E-3</v>
      </c>
      <c r="I241" s="184">
        <f t="shared" si="142"/>
        <v>-1.47E-3</v>
      </c>
      <c r="J241" s="184">
        <f t="shared" si="142"/>
        <v>-1.47E-3</v>
      </c>
      <c r="K241" s="184">
        <f t="shared" si="142"/>
        <v>-1.47E-3</v>
      </c>
      <c r="L241" s="21">
        <f t="shared" si="142"/>
        <v>-1.47E-3</v>
      </c>
      <c r="M241" s="21">
        <f t="shared" ref="M241:Q241" si="143">M200*21</f>
        <v>-1.47E-3</v>
      </c>
      <c r="N241" s="184">
        <f t="shared" si="143"/>
        <v>-1.47E-3</v>
      </c>
      <c r="O241" s="184">
        <f t="shared" si="143"/>
        <v>-1.47E-3</v>
      </c>
      <c r="P241" s="184">
        <f t="shared" si="143"/>
        <v>-1.47E-3</v>
      </c>
      <c r="Q241" s="185">
        <f t="shared" si="143"/>
        <v>-1.47E-3</v>
      </c>
    </row>
    <row r="242" spans="2:17" s="18" customFormat="1" x14ac:dyDescent="0.3">
      <c r="B242" s="152" t="s">
        <v>137</v>
      </c>
      <c r="C242" s="20"/>
      <c r="D242" s="184">
        <f t="shared" ref="D242:L242" si="144">D201*21</f>
        <v>-1.47E-3</v>
      </c>
      <c r="E242" s="184">
        <f t="shared" si="144"/>
        <v>-1.47E-3</v>
      </c>
      <c r="F242" s="184">
        <f t="shared" si="144"/>
        <v>-1.47E-3</v>
      </c>
      <c r="G242" s="184">
        <f t="shared" si="144"/>
        <v>-1.47E-3</v>
      </c>
      <c r="H242" s="184">
        <f t="shared" si="144"/>
        <v>-1.47E-3</v>
      </c>
      <c r="I242" s="184">
        <f t="shared" si="144"/>
        <v>-1.47E-3</v>
      </c>
      <c r="J242" s="184">
        <f t="shared" si="144"/>
        <v>-1.47E-3</v>
      </c>
      <c r="K242" s="184">
        <f t="shared" si="144"/>
        <v>-1.47E-3</v>
      </c>
      <c r="L242" s="21">
        <f t="shared" si="144"/>
        <v>-1.47E-3</v>
      </c>
      <c r="M242" s="21">
        <f t="shared" ref="M242:Q242" si="145">M201*21</f>
        <v>-1.47E-3</v>
      </c>
      <c r="N242" s="184">
        <f t="shared" si="145"/>
        <v>-1.47E-3</v>
      </c>
      <c r="O242" s="184">
        <f t="shared" si="145"/>
        <v>-1.47E-3</v>
      </c>
      <c r="P242" s="184">
        <f t="shared" si="145"/>
        <v>-1.47E-3</v>
      </c>
      <c r="Q242" s="185">
        <f t="shared" si="145"/>
        <v>-1.47E-3</v>
      </c>
    </row>
    <row r="243" spans="2:17" s="18" customFormat="1" x14ac:dyDescent="0.3">
      <c r="B243" s="152" t="s">
        <v>138</v>
      </c>
      <c r="C243" s="20"/>
      <c r="D243" s="21">
        <f t="shared" ref="D243:L243" si="146">D202*21</f>
        <v>77993.816159819035</v>
      </c>
      <c r="E243" s="21">
        <f t="shared" si="146"/>
        <v>81464.981469285995</v>
      </c>
      <c r="F243" s="21">
        <f t="shared" si="146"/>
        <v>86664.8739973255</v>
      </c>
      <c r="G243" s="21">
        <f t="shared" si="146"/>
        <v>92196.674559069696</v>
      </c>
      <c r="H243" s="21">
        <f t="shared" si="146"/>
        <v>98081.568773691164</v>
      </c>
      <c r="I243" s="21">
        <f t="shared" si="146"/>
        <v>95128.371584236331</v>
      </c>
      <c r="J243" s="21">
        <f t="shared" si="146"/>
        <v>98385.271529999998</v>
      </c>
      <c r="K243" s="21">
        <f t="shared" si="146"/>
        <v>130783.85155500002</v>
      </c>
      <c r="L243" s="21">
        <f t="shared" si="146"/>
        <v>140099.48988000004</v>
      </c>
      <c r="M243" s="21">
        <f t="shared" ref="M243:Q243" si="147">M202*21</f>
        <v>134922.73105500001</v>
      </c>
      <c r="N243" s="21">
        <f t="shared" si="147"/>
        <v>52477.831140000009</v>
      </c>
      <c r="O243" s="184">
        <f t="shared" si="147"/>
        <v>57432.982734488425</v>
      </c>
      <c r="P243" s="184">
        <f t="shared" si="147"/>
        <v>64089.473774465652</v>
      </c>
      <c r="Q243" s="185">
        <f t="shared" si="147"/>
        <v>66424.85736882496</v>
      </c>
    </row>
    <row r="244" spans="2:17" s="18" customFormat="1" x14ac:dyDescent="0.3">
      <c r="B244" s="152" t="s">
        <v>139</v>
      </c>
      <c r="C244" s="20"/>
      <c r="D244" s="184">
        <f t="shared" ref="D244:L244" si="148">D203*21</f>
        <v>-1.47E-3</v>
      </c>
      <c r="E244" s="184">
        <f t="shared" si="148"/>
        <v>-1.47E-3</v>
      </c>
      <c r="F244" s="184">
        <f t="shared" si="148"/>
        <v>-1.47E-3</v>
      </c>
      <c r="G244" s="184">
        <f t="shared" si="148"/>
        <v>-1.47E-3</v>
      </c>
      <c r="H244" s="184">
        <f t="shared" si="148"/>
        <v>-1.47E-3</v>
      </c>
      <c r="I244" s="184">
        <f t="shared" si="148"/>
        <v>-1.47E-3</v>
      </c>
      <c r="J244" s="184">
        <f t="shared" si="148"/>
        <v>-1.47E-3</v>
      </c>
      <c r="K244" s="184">
        <f t="shared" si="148"/>
        <v>-1.47E-3</v>
      </c>
      <c r="L244" s="21">
        <f t="shared" si="148"/>
        <v>-1.47E-3</v>
      </c>
      <c r="M244" s="21">
        <f t="shared" ref="M244:Q244" si="149">M203*21</f>
        <v>-1.47E-3</v>
      </c>
      <c r="N244" s="184">
        <f t="shared" si="149"/>
        <v>-1.47E-3</v>
      </c>
      <c r="O244" s="184">
        <f t="shared" si="149"/>
        <v>-1.47E-3</v>
      </c>
      <c r="P244" s="184">
        <f t="shared" si="149"/>
        <v>-1.47E-3</v>
      </c>
      <c r="Q244" s="185">
        <f t="shared" si="149"/>
        <v>-1.47E-3</v>
      </c>
    </row>
    <row r="245" spans="2:17" s="18" customFormat="1" x14ac:dyDescent="0.3">
      <c r="B245" s="152" t="s">
        <v>140</v>
      </c>
      <c r="C245" s="20"/>
      <c r="D245" s="184">
        <f t="shared" ref="D245:L245" si="150">D204*21</f>
        <v>-1.47E-3</v>
      </c>
      <c r="E245" s="184">
        <f t="shared" si="150"/>
        <v>-1.47E-3</v>
      </c>
      <c r="F245" s="184">
        <f t="shared" si="150"/>
        <v>-1.47E-3</v>
      </c>
      <c r="G245" s="184">
        <f t="shared" si="150"/>
        <v>-1.47E-3</v>
      </c>
      <c r="H245" s="184">
        <f t="shared" si="150"/>
        <v>-1.47E-3</v>
      </c>
      <c r="I245" s="184">
        <f t="shared" si="150"/>
        <v>-1.47E-3</v>
      </c>
      <c r="J245" s="184">
        <f t="shared" si="150"/>
        <v>-1.47E-3</v>
      </c>
      <c r="K245" s="184">
        <f t="shared" si="150"/>
        <v>-1.47E-3</v>
      </c>
      <c r="L245" s="21">
        <f t="shared" si="150"/>
        <v>-1.47E-3</v>
      </c>
      <c r="M245" s="21">
        <f t="shared" ref="M245:Q245" si="151">M204*21</f>
        <v>-1.47E-3</v>
      </c>
      <c r="N245" s="184">
        <f t="shared" si="151"/>
        <v>-1.47E-3</v>
      </c>
      <c r="O245" s="184">
        <f t="shared" si="151"/>
        <v>-1.47E-3</v>
      </c>
      <c r="P245" s="184">
        <f t="shared" si="151"/>
        <v>-1.47E-3</v>
      </c>
      <c r="Q245" s="185">
        <f t="shared" si="151"/>
        <v>-1.47E-3</v>
      </c>
    </row>
    <row r="246" spans="2:17" s="18" customFormat="1" x14ac:dyDescent="0.3">
      <c r="B246" s="152" t="s">
        <v>141</v>
      </c>
      <c r="C246" s="20"/>
      <c r="D246" s="184">
        <f t="shared" ref="D246:L246" si="152">D205*21</f>
        <v>-1.47E-3</v>
      </c>
      <c r="E246" s="184">
        <f t="shared" si="152"/>
        <v>-1.47E-3</v>
      </c>
      <c r="F246" s="184">
        <f t="shared" si="152"/>
        <v>-1.47E-3</v>
      </c>
      <c r="G246" s="184">
        <f t="shared" si="152"/>
        <v>-1.47E-3</v>
      </c>
      <c r="H246" s="184">
        <f t="shared" si="152"/>
        <v>-1.47E-3</v>
      </c>
      <c r="I246" s="184">
        <f t="shared" si="152"/>
        <v>-1.47E-3</v>
      </c>
      <c r="J246" s="184">
        <f t="shared" si="152"/>
        <v>-1.47E-3</v>
      </c>
      <c r="K246" s="184">
        <f t="shared" si="152"/>
        <v>-1.47E-3</v>
      </c>
      <c r="L246" s="21">
        <f t="shared" si="152"/>
        <v>-1.47E-3</v>
      </c>
      <c r="M246" s="21">
        <f t="shared" ref="M246:Q246" si="153">M205*21</f>
        <v>-1.47E-3</v>
      </c>
      <c r="N246" s="184">
        <f t="shared" si="153"/>
        <v>-1.47E-3</v>
      </c>
      <c r="O246" s="184">
        <f t="shared" si="153"/>
        <v>-1.47E-3</v>
      </c>
      <c r="P246" s="184">
        <f t="shared" si="153"/>
        <v>-1.47E-3</v>
      </c>
      <c r="Q246" s="185">
        <f t="shared" si="153"/>
        <v>-1.47E-3</v>
      </c>
    </row>
    <row r="247" spans="2:17" s="18" customFormat="1" x14ac:dyDescent="0.3">
      <c r="B247" s="152" t="s">
        <v>142</v>
      </c>
      <c r="C247" s="20"/>
      <c r="D247" s="184">
        <f t="shared" ref="D247:L247" si="154">D206*21</f>
        <v>-1.47E-3</v>
      </c>
      <c r="E247" s="184">
        <f t="shared" si="154"/>
        <v>-1.47E-3</v>
      </c>
      <c r="F247" s="184">
        <f t="shared" si="154"/>
        <v>-1.47E-3</v>
      </c>
      <c r="G247" s="184">
        <f t="shared" si="154"/>
        <v>-1.47E-3</v>
      </c>
      <c r="H247" s="184">
        <f t="shared" si="154"/>
        <v>-1.47E-3</v>
      </c>
      <c r="I247" s="184">
        <f t="shared" si="154"/>
        <v>-1.47E-3</v>
      </c>
      <c r="J247" s="184">
        <f t="shared" si="154"/>
        <v>-1.47E-3</v>
      </c>
      <c r="K247" s="184">
        <f t="shared" si="154"/>
        <v>-1.47E-3</v>
      </c>
      <c r="L247" s="21">
        <f t="shared" si="154"/>
        <v>-1.47E-3</v>
      </c>
      <c r="M247" s="21">
        <f t="shared" ref="M247:Q247" si="155">M206*21</f>
        <v>-1.47E-3</v>
      </c>
      <c r="N247" s="184">
        <f t="shared" si="155"/>
        <v>-1.47E-3</v>
      </c>
      <c r="O247" s="184">
        <f t="shared" si="155"/>
        <v>-1.47E-3</v>
      </c>
      <c r="P247" s="184">
        <f t="shared" si="155"/>
        <v>-1.47E-3</v>
      </c>
      <c r="Q247" s="185">
        <f t="shared" si="155"/>
        <v>-1.47E-3</v>
      </c>
    </row>
    <row r="248" spans="2:17" s="18" customFormat="1" x14ac:dyDescent="0.3">
      <c r="B248" s="152" t="s">
        <v>143</v>
      </c>
      <c r="C248" s="20"/>
      <c r="D248" s="21">
        <f t="shared" ref="D248:L248" si="156">D207*21</f>
        <v>5448105.1497761458</v>
      </c>
      <c r="E248" s="21">
        <f t="shared" si="156"/>
        <v>5775638.5129426531</v>
      </c>
      <c r="F248" s="21">
        <f t="shared" si="156"/>
        <v>6144296.2904583551</v>
      </c>
      <c r="G248" s="21">
        <f t="shared" si="156"/>
        <v>6536485.4154750565</v>
      </c>
      <c r="H248" s="21">
        <f t="shared" si="156"/>
        <v>6953707.8888970828</v>
      </c>
      <c r="I248" s="21">
        <f t="shared" si="156"/>
        <v>7555914.3323707767</v>
      </c>
      <c r="J248" s="21">
        <f t="shared" si="156"/>
        <v>7557398.1728337752</v>
      </c>
      <c r="K248" s="21">
        <f t="shared" si="156"/>
        <v>8500183.4783992879</v>
      </c>
      <c r="L248" s="21">
        <f t="shared" si="156"/>
        <v>9207016.9064475019</v>
      </c>
      <c r="M248" s="21">
        <f t="shared" ref="M248:Q248" si="157">M207*21</f>
        <v>9659018.1666969396</v>
      </c>
      <c r="N248" s="21">
        <f t="shared" si="157"/>
        <v>4355625.2986144498</v>
      </c>
      <c r="O248" s="184">
        <f t="shared" si="157"/>
        <v>4327298.4249143321</v>
      </c>
      <c r="P248" s="184">
        <f t="shared" si="157"/>
        <v>4623088.9151029997</v>
      </c>
      <c r="Q248" s="185">
        <f t="shared" si="157"/>
        <v>4791551.6146312067</v>
      </c>
    </row>
    <row r="249" spans="2:17" s="18" customFormat="1" x14ac:dyDescent="0.3">
      <c r="B249" s="152" t="s">
        <v>144</v>
      </c>
      <c r="C249" s="20"/>
      <c r="D249" s="21">
        <f t="shared" ref="D249:L249" si="158">D208*21</f>
        <v>368946.65573922032</v>
      </c>
      <c r="E249" s="21">
        <f t="shared" si="158"/>
        <v>403407.89518378349</v>
      </c>
      <c r="F249" s="21">
        <f t="shared" si="158"/>
        <v>429157.33539572725</v>
      </c>
      <c r="G249" s="21">
        <f t="shared" si="158"/>
        <v>456550.35689779482</v>
      </c>
      <c r="H249" s="21">
        <f t="shared" si="158"/>
        <v>485691.86913403712</v>
      </c>
      <c r="I249" s="21">
        <f t="shared" si="158"/>
        <v>549854.66700665921</v>
      </c>
      <c r="J249" s="21">
        <f t="shared" si="158"/>
        <v>580063.17059250013</v>
      </c>
      <c r="K249" s="21">
        <f t="shared" si="158"/>
        <v>592118.84193</v>
      </c>
      <c r="L249" s="21">
        <f t="shared" si="158"/>
        <v>575876.89934250002</v>
      </c>
      <c r="M249" s="21">
        <f t="shared" ref="M249:Q249" si="159">M208*21</f>
        <v>567607.82883000013</v>
      </c>
      <c r="N249" s="21">
        <f t="shared" si="159"/>
        <v>246457.31901000006</v>
      </c>
      <c r="O249" s="184">
        <f t="shared" si="159"/>
        <v>266225.58530965989</v>
      </c>
      <c r="P249" s="184">
        <f t="shared" si="159"/>
        <v>292849.26202331437</v>
      </c>
      <c r="Q249" s="185">
        <f t="shared" si="159"/>
        <v>303520.52065000369</v>
      </c>
    </row>
    <row r="250" spans="2:17" s="18" customFormat="1" x14ac:dyDescent="0.3">
      <c r="B250" s="152" t="s">
        <v>145</v>
      </c>
      <c r="C250" s="20"/>
      <c r="D250" s="21">
        <f t="shared" ref="D250:L250" si="160">D209*21</f>
        <v>319129.56871960755</v>
      </c>
      <c r="E250" s="21">
        <f t="shared" si="160"/>
        <v>344665.71700575144</v>
      </c>
      <c r="F250" s="21">
        <f t="shared" si="160"/>
        <v>366665.65648292715</v>
      </c>
      <c r="G250" s="21">
        <f t="shared" si="160"/>
        <v>390069.84741609264</v>
      </c>
      <c r="H250" s="21">
        <f t="shared" si="160"/>
        <v>414967.92287690716</v>
      </c>
      <c r="I250" s="21">
        <f t="shared" si="160"/>
        <v>454790.04038412496</v>
      </c>
      <c r="J250" s="21">
        <f t="shared" si="160"/>
        <v>489509.66073187505</v>
      </c>
      <c r="K250" s="21">
        <f t="shared" si="160"/>
        <v>504416.07378960022</v>
      </c>
      <c r="L250" s="21">
        <f t="shared" si="160"/>
        <v>512453.73196657508</v>
      </c>
      <c r="M250" s="21">
        <f t="shared" ref="M250:Q250" si="161">M209*21</f>
        <v>531298.6395675001</v>
      </c>
      <c r="N250" s="21">
        <f t="shared" si="161"/>
        <v>232806.95245499999</v>
      </c>
      <c r="O250" s="184">
        <f t="shared" si="161"/>
        <v>241960.96232238031</v>
      </c>
      <c r="P250" s="184">
        <f t="shared" si="161"/>
        <v>263117.39150440163</v>
      </c>
      <c r="Q250" s="185">
        <f t="shared" si="161"/>
        <v>272705.23788009927</v>
      </c>
    </row>
    <row r="251" spans="2:17" s="18" customFormat="1" x14ac:dyDescent="0.3">
      <c r="B251" s="152" t="s">
        <v>146</v>
      </c>
      <c r="C251" s="20"/>
      <c r="D251" s="21">
        <f t="shared" ref="D251:L251" si="162">D210*21</f>
        <v>68189.184222741998</v>
      </c>
      <c r="E251" s="21">
        <f t="shared" si="162"/>
        <v>73934.785364346841</v>
      </c>
      <c r="F251" s="21">
        <f t="shared" si="162"/>
        <v>78654.027077177481</v>
      </c>
      <c r="G251" s="21">
        <f t="shared" si="162"/>
        <v>83674.496984444151</v>
      </c>
      <c r="H251" s="21">
        <f t="shared" si="162"/>
        <v>89015.422417706519</v>
      </c>
      <c r="I251" s="21">
        <f t="shared" si="162"/>
        <v>97661.277709620947</v>
      </c>
      <c r="J251" s="21">
        <f t="shared" si="162"/>
        <v>106347.08553</v>
      </c>
      <c r="K251" s="21">
        <f t="shared" si="162"/>
        <v>108432.32252999999</v>
      </c>
      <c r="L251" s="21">
        <f t="shared" si="162"/>
        <v>108432.32252999999</v>
      </c>
      <c r="M251" s="21">
        <f t="shared" ref="M251:Q251" si="163">M210*21</f>
        <v>111560.17802999998</v>
      </c>
      <c r="N251" s="21">
        <f t="shared" si="163"/>
        <v>48242.56983</v>
      </c>
      <c r="O251" s="184">
        <f t="shared" si="163"/>
        <v>50916.334383896559</v>
      </c>
      <c r="P251" s="184">
        <f t="shared" si="163"/>
        <v>55703.264045664691</v>
      </c>
      <c r="Q251" s="185">
        <f t="shared" si="163"/>
        <v>57733.058983777519</v>
      </c>
    </row>
    <row r="252" spans="2:17" s="18" customFormat="1" x14ac:dyDescent="0.3">
      <c r="B252" s="152" t="s">
        <v>147</v>
      </c>
      <c r="C252" s="20"/>
      <c r="D252" s="184">
        <f t="shared" ref="D252:L252" si="164">D211*21</f>
        <v>-1.47E-3</v>
      </c>
      <c r="E252" s="184">
        <f t="shared" si="164"/>
        <v>-1.47E-3</v>
      </c>
      <c r="F252" s="184">
        <f t="shared" si="164"/>
        <v>-1.47E-3</v>
      </c>
      <c r="G252" s="184">
        <f t="shared" si="164"/>
        <v>-1.47E-3</v>
      </c>
      <c r="H252" s="184">
        <f t="shared" si="164"/>
        <v>-1.47E-3</v>
      </c>
      <c r="I252" s="184">
        <f t="shared" si="164"/>
        <v>-1.47E-3</v>
      </c>
      <c r="J252" s="184">
        <f t="shared" si="164"/>
        <v>-1.47E-3</v>
      </c>
      <c r="K252" s="184">
        <f t="shared" si="164"/>
        <v>-1.47E-3</v>
      </c>
      <c r="L252" s="21">
        <f t="shared" si="164"/>
        <v>-1.47E-3</v>
      </c>
      <c r="M252" s="21">
        <f t="shared" ref="M252:Q252" si="165">M211*21</f>
        <v>-1.47E-3</v>
      </c>
      <c r="N252" s="184">
        <f t="shared" si="165"/>
        <v>-1.47E-3</v>
      </c>
      <c r="O252" s="184">
        <f t="shared" si="165"/>
        <v>-1.47E-3</v>
      </c>
      <c r="P252" s="184">
        <f t="shared" si="165"/>
        <v>-1.47E-3</v>
      </c>
      <c r="Q252" s="185">
        <f t="shared" si="165"/>
        <v>-1.47E-3</v>
      </c>
    </row>
    <row r="253" spans="2:17" s="18" customFormat="1" x14ac:dyDescent="0.3">
      <c r="B253" s="152" t="s">
        <v>148</v>
      </c>
      <c r="C253" s="20"/>
      <c r="D253" s="21">
        <f t="shared" ref="D253:L253" si="166">D212*21</f>
        <v>1397681.8922051813</v>
      </c>
      <c r="E253" s="21">
        <f t="shared" si="166"/>
        <v>1502405.8166936636</v>
      </c>
      <c r="F253" s="21">
        <f t="shared" si="166"/>
        <v>1598304.0604062378</v>
      </c>
      <c r="G253" s="21">
        <f t="shared" si="166"/>
        <v>1700323.4686111044</v>
      </c>
      <c r="H253" s="21">
        <f t="shared" si="166"/>
        <v>1808854.75393543</v>
      </c>
      <c r="I253" s="21">
        <f t="shared" si="166"/>
        <v>1901112.6633822666</v>
      </c>
      <c r="J253" s="21">
        <f t="shared" si="166"/>
        <v>2107802.5802925001</v>
      </c>
      <c r="K253" s="21">
        <f t="shared" si="166"/>
        <v>2259190.7864925</v>
      </c>
      <c r="L253" s="21">
        <f t="shared" si="166"/>
        <v>2288902.2542924997</v>
      </c>
      <c r="M253" s="21">
        <f t="shared" ref="M253:Q253" si="167">M212*21</f>
        <v>2265953.5892175003</v>
      </c>
      <c r="N253" s="21">
        <f t="shared" si="167"/>
        <v>1040365.0672800001</v>
      </c>
      <c r="O253" s="184">
        <f t="shared" si="167"/>
        <v>1077034.1787010259</v>
      </c>
      <c r="P253" s="184">
        <f t="shared" si="167"/>
        <v>1162260.6304442789</v>
      </c>
      <c r="Q253" s="185">
        <f t="shared" si="167"/>
        <v>1204612.7389892256</v>
      </c>
    </row>
    <row r="254" spans="2:17" s="18" customFormat="1" x14ac:dyDescent="0.3">
      <c r="B254" s="152" t="s">
        <v>149</v>
      </c>
      <c r="C254" s="20"/>
      <c r="D254" s="21">
        <f t="shared" ref="D254:L254" si="168">D213*21</f>
        <v>485407.09393228916</v>
      </c>
      <c r="E254" s="21">
        <f t="shared" si="168"/>
        <v>526339.75652764342</v>
      </c>
      <c r="F254" s="21">
        <f t="shared" si="168"/>
        <v>559935.91129345028</v>
      </c>
      <c r="G254" s="21">
        <f t="shared" si="168"/>
        <v>595676.50146984064</v>
      </c>
      <c r="H254" s="21">
        <f t="shared" si="168"/>
        <v>633698.40591280931</v>
      </c>
      <c r="I254" s="21">
        <f t="shared" si="168"/>
        <v>722000.49992671551</v>
      </c>
      <c r="J254" s="21">
        <f t="shared" si="168"/>
        <v>738907.67879250005</v>
      </c>
      <c r="K254" s="21">
        <f t="shared" si="168"/>
        <v>761786.83596749988</v>
      </c>
      <c r="L254" s="21">
        <f t="shared" si="168"/>
        <v>771397.88286750019</v>
      </c>
      <c r="M254" s="21">
        <f t="shared" ref="M254:Q254" si="169">M213*21</f>
        <v>775925.37471750006</v>
      </c>
      <c r="N254" s="21">
        <f t="shared" si="169"/>
        <v>322947.67785000009</v>
      </c>
      <c r="O254" s="184">
        <f t="shared" si="169"/>
        <v>348291.41080053867</v>
      </c>
      <c r="P254" s="184">
        <f t="shared" si="169"/>
        <v>384768.05767613719</v>
      </c>
      <c r="Q254" s="185">
        <f t="shared" si="169"/>
        <v>398788.78431706817</v>
      </c>
    </row>
    <row r="255" spans="2:17" s="18" customFormat="1" x14ac:dyDescent="0.3">
      <c r="B255" s="152" t="s">
        <v>150</v>
      </c>
      <c r="C255" s="20"/>
      <c r="D255" s="184">
        <f t="shared" ref="D255:L255" si="170">D214*21</f>
        <v>-1.47E-3</v>
      </c>
      <c r="E255" s="184">
        <f t="shared" si="170"/>
        <v>-1.47E-3</v>
      </c>
      <c r="F255" s="184">
        <f t="shared" si="170"/>
        <v>-1.47E-3</v>
      </c>
      <c r="G255" s="184">
        <f t="shared" si="170"/>
        <v>-1.47E-3</v>
      </c>
      <c r="H255" s="184">
        <f t="shared" si="170"/>
        <v>-1.47E-3</v>
      </c>
      <c r="I255" s="184">
        <f t="shared" si="170"/>
        <v>-1.47E-3</v>
      </c>
      <c r="J255" s="184">
        <f t="shared" si="170"/>
        <v>-1.47E-3</v>
      </c>
      <c r="K255" s="184">
        <f t="shared" si="170"/>
        <v>-1.47E-3</v>
      </c>
      <c r="L255" s="21">
        <f t="shared" si="170"/>
        <v>-1.47E-3</v>
      </c>
      <c r="M255" s="21">
        <f t="shared" ref="M255:Q255" si="171">M214*21</f>
        <v>-1.47E-3</v>
      </c>
      <c r="N255" s="184">
        <f t="shared" si="171"/>
        <v>-1.47E-3</v>
      </c>
      <c r="O255" s="184">
        <f t="shared" si="171"/>
        <v>-1.47E-3</v>
      </c>
      <c r="P255" s="184">
        <f t="shared" si="171"/>
        <v>-1.47E-3</v>
      </c>
      <c r="Q255" s="185">
        <f t="shared" si="171"/>
        <v>-1.47E-3</v>
      </c>
    </row>
    <row r="256" spans="2:17" s="18" customFormat="1" x14ac:dyDescent="0.3">
      <c r="B256" s="152" t="s">
        <v>151</v>
      </c>
      <c r="C256" s="20"/>
      <c r="D256" s="21">
        <f t="shared" ref="D256:L256" si="172">D215*21</f>
        <v>417201.01117263146</v>
      </c>
      <c r="E256" s="21">
        <f t="shared" si="172"/>
        <v>448449.75219199056</v>
      </c>
      <c r="F256" s="21">
        <f t="shared" si="172"/>
        <v>477074.20455339423</v>
      </c>
      <c r="G256" s="21">
        <f t="shared" si="172"/>
        <v>507525.74961871724</v>
      </c>
      <c r="H256" s="21">
        <f t="shared" si="172"/>
        <v>539921.01032650773</v>
      </c>
      <c r="I256" s="21">
        <f t="shared" si="172"/>
        <v>582814.43676356797</v>
      </c>
      <c r="J256" s="21">
        <f t="shared" si="172"/>
        <v>622522.22928000009</v>
      </c>
      <c r="K256" s="21">
        <f t="shared" si="172"/>
        <v>665459.15477999998</v>
      </c>
      <c r="L256" s="21">
        <f t="shared" si="172"/>
        <v>681607.89359250013</v>
      </c>
      <c r="M256" s="21">
        <f t="shared" ref="M256:Q256" si="173">M215*21</f>
        <v>1286564.3722049999</v>
      </c>
      <c r="N256" s="21">
        <f t="shared" si="173"/>
        <v>697668.72535500012</v>
      </c>
      <c r="O256" s="184">
        <f t="shared" si="173"/>
        <v>540321.99308986089</v>
      </c>
      <c r="P256" s="184">
        <f t="shared" si="173"/>
        <v>518333.01530792756</v>
      </c>
      <c r="Q256" s="185">
        <f t="shared" si="173"/>
        <v>537220.77213821094</v>
      </c>
    </row>
    <row r="257" spans="2:17" s="18" customFormat="1" x14ac:dyDescent="0.3">
      <c r="B257" s="152" t="s">
        <v>152</v>
      </c>
      <c r="C257" s="20"/>
      <c r="D257" s="21">
        <f t="shared" ref="D257:L257" si="174">D216*21</f>
        <v>2772221.7450201977</v>
      </c>
      <c r="E257" s="21">
        <f t="shared" si="174"/>
        <v>2988847.079630787</v>
      </c>
      <c r="F257" s="21">
        <f t="shared" si="174"/>
        <v>3179624.5528925387</v>
      </c>
      <c r="G257" s="21">
        <f t="shared" si="174"/>
        <v>3382579.3116816371</v>
      </c>
      <c r="H257" s="21">
        <f t="shared" si="174"/>
        <v>3598488.6295423801</v>
      </c>
      <c r="I257" s="21">
        <f t="shared" si="174"/>
        <v>3928907.892382083</v>
      </c>
      <c r="J257" s="21">
        <f t="shared" si="174"/>
        <v>4196297.9961144375</v>
      </c>
      <c r="K257" s="21">
        <f t="shared" si="174"/>
        <v>4400688.3772464385</v>
      </c>
      <c r="L257" s="21">
        <f t="shared" si="174"/>
        <v>4483202.443840838</v>
      </c>
      <c r="M257" s="21">
        <f t="shared" ref="M257:Q257" si="175">M216*21</f>
        <v>4887927.4335675007</v>
      </c>
      <c r="N257" s="21">
        <f t="shared" si="175"/>
        <v>2266591.5100500002</v>
      </c>
      <c r="O257" s="184">
        <f t="shared" si="175"/>
        <v>2239832.633374332</v>
      </c>
      <c r="P257" s="184">
        <f t="shared" si="175"/>
        <v>2385216.3272172711</v>
      </c>
      <c r="Q257" s="185">
        <f t="shared" si="175"/>
        <v>2472132.2375405529</v>
      </c>
    </row>
    <row r="258" spans="2:17" s="18" customFormat="1" x14ac:dyDescent="0.3">
      <c r="B258" s="152" t="s">
        <v>153</v>
      </c>
      <c r="C258" s="20"/>
      <c r="D258" s="184">
        <f t="shared" ref="D258:L258" si="176">D217*21</f>
        <v>-1.47E-3</v>
      </c>
      <c r="E258" s="184">
        <f t="shared" si="176"/>
        <v>-1.47E-3</v>
      </c>
      <c r="F258" s="184">
        <f t="shared" si="176"/>
        <v>-1.47E-3</v>
      </c>
      <c r="G258" s="184">
        <f t="shared" si="176"/>
        <v>-1.47E-3</v>
      </c>
      <c r="H258" s="184">
        <f t="shared" si="176"/>
        <v>-1.47E-3</v>
      </c>
      <c r="I258" s="184">
        <f t="shared" si="176"/>
        <v>-1.47E-3</v>
      </c>
      <c r="J258" s="184">
        <f t="shared" si="176"/>
        <v>-1.47E-3</v>
      </c>
      <c r="K258" s="184">
        <f t="shared" si="176"/>
        <v>-1.47E-3</v>
      </c>
      <c r="L258" s="21">
        <f t="shared" si="176"/>
        <v>-1.47E-3</v>
      </c>
      <c r="M258" s="21">
        <f t="shared" ref="M258:Q258" si="177">M217*21</f>
        <v>-1.47E-3</v>
      </c>
      <c r="N258" s="184">
        <f t="shared" si="177"/>
        <v>-1.47E-3</v>
      </c>
      <c r="O258" s="184">
        <f t="shared" si="177"/>
        <v>-1.47E-3</v>
      </c>
      <c r="P258" s="184">
        <f t="shared" si="177"/>
        <v>-1.47E-3</v>
      </c>
      <c r="Q258" s="185">
        <f t="shared" si="177"/>
        <v>-1.47E-3</v>
      </c>
    </row>
    <row r="259" spans="2:17" s="18" customFormat="1" x14ac:dyDescent="0.3">
      <c r="B259" s="152" t="s">
        <v>154</v>
      </c>
      <c r="C259" s="20"/>
      <c r="D259" s="184">
        <f t="shared" ref="D259:L259" si="178">D218*21</f>
        <v>-1.47E-3</v>
      </c>
      <c r="E259" s="184">
        <f t="shared" si="178"/>
        <v>-1.47E-3</v>
      </c>
      <c r="F259" s="184">
        <f t="shared" si="178"/>
        <v>-1.47E-3</v>
      </c>
      <c r="G259" s="184">
        <f t="shared" si="178"/>
        <v>-1.47E-3</v>
      </c>
      <c r="H259" s="184">
        <f t="shared" si="178"/>
        <v>-1.47E-3</v>
      </c>
      <c r="I259" s="184">
        <f t="shared" si="178"/>
        <v>-1.47E-3</v>
      </c>
      <c r="J259" s="184">
        <f t="shared" si="178"/>
        <v>-1.47E-3</v>
      </c>
      <c r="K259" s="184">
        <f t="shared" si="178"/>
        <v>-1.47E-3</v>
      </c>
      <c r="L259" s="21">
        <f t="shared" si="178"/>
        <v>-1.47E-3</v>
      </c>
      <c r="M259" s="21">
        <f t="shared" ref="M259:Q259" si="179">M218*21</f>
        <v>-1.47E-3</v>
      </c>
      <c r="N259" s="184">
        <f t="shared" si="179"/>
        <v>-1.47E-3</v>
      </c>
      <c r="O259" s="184">
        <f t="shared" si="179"/>
        <v>-1.47E-3</v>
      </c>
      <c r="P259" s="184">
        <f t="shared" si="179"/>
        <v>-1.47E-3</v>
      </c>
      <c r="Q259" s="185">
        <f t="shared" si="179"/>
        <v>-1.47E-3</v>
      </c>
    </row>
    <row r="260" spans="2:17" s="18" customFormat="1" x14ac:dyDescent="0.3">
      <c r="B260" s="152" t="s">
        <v>155</v>
      </c>
      <c r="C260" s="20"/>
      <c r="D260" s="184">
        <f t="shared" ref="D260:L260" si="180">D219*21</f>
        <v>-1.47E-3</v>
      </c>
      <c r="E260" s="184">
        <f t="shared" si="180"/>
        <v>-1.47E-3</v>
      </c>
      <c r="F260" s="184">
        <f t="shared" si="180"/>
        <v>-1.47E-3</v>
      </c>
      <c r="G260" s="184">
        <f t="shared" si="180"/>
        <v>-1.47E-3</v>
      </c>
      <c r="H260" s="184">
        <f t="shared" si="180"/>
        <v>-1.47E-3</v>
      </c>
      <c r="I260" s="184">
        <f t="shared" si="180"/>
        <v>-1.47E-3</v>
      </c>
      <c r="J260" s="184">
        <f t="shared" si="180"/>
        <v>-1.47E-3</v>
      </c>
      <c r="K260" s="184">
        <f t="shared" si="180"/>
        <v>-1.47E-3</v>
      </c>
      <c r="L260" s="21">
        <f t="shared" si="180"/>
        <v>-1.47E-3</v>
      </c>
      <c r="M260" s="21">
        <f t="shared" ref="M260:Q260" si="181">M219*21</f>
        <v>-1.47E-3</v>
      </c>
      <c r="N260" s="184">
        <f t="shared" si="181"/>
        <v>-1.47E-3</v>
      </c>
      <c r="O260" s="184">
        <f t="shared" si="181"/>
        <v>-1.47E-3</v>
      </c>
      <c r="P260" s="184">
        <f t="shared" si="181"/>
        <v>-1.47E-3</v>
      </c>
      <c r="Q260" s="185">
        <f t="shared" si="181"/>
        <v>-1.47E-3</v>
      </c>
    </row>
    <row r="261" spans="2:17" s="18" customFormat="1" x14ac:dyDescent="0.3">
      <c r="B261" s="152" t="s">
        <v>156</v>
      </c>
      <c r="C261" s="20"/>
      <c r="D261" s="184">
        <f t="shared" ref="D261:L261" si="182">D220*21</f>
        <v>-1.47E-3</v>
      </c>
      <c r="E261" s="184">
        <f t="shared" si="182"/>
        <v>-1.47E-3</v>
      </c>
      <c r="F261" s="184">
        <f t="shared" si="182"/>
        <v>-1.47E-3</v>
      </c>
      <c r="G261" s="184">
        <f t="shared" si="182"/>
        <v>-1.47E-3</v>
      </c>
      <c r="H261" s="184">
        <f t="shared" si="182"/>
        <v>-1.47E-3</v>
      </c>
      <c r="I261" s="184">
        <f t="shared" si="182"/>
        <v>-1.47E-3</v>
      </c>
      <c r="J261" s="184">
        <f t="shared" si="182"/>
        <v>-1.47E-3</v>
      </c>
      <c r="K261" s="184">
        <f t="shared" si="182"/>
        <v>-1.47E-3</v>
      </c>
      <c r="L261" s="21">
        <f t="shared" si="182"/>
        <v>-1.47E-3</v>
      </c>
      <c r="M261" s="21">
        <f t="shared" ref="M261:Q261" si="183">M220*21</f>
        <v>-1.47E-3</v>
      </c>
      <c r="N261" s="184">
        <f t="shared" si="183"/>
        <v>-1.47E-3</v>
      </c>
      <c r="O261" s="184">
        <f t="shared" si="183"/>
        <v>-1.47E-3</v>
      </c>
      <c r="P261" s="184">
        <f t="shared" si="183"/>
        <v>-1.47E-3</v>
      </c>
      <c r="Q261" s="185">
        <f t="shared" si="183"/>
        <v>-1.47E-3</v>
      </c>
    </row>
    <row r="262" spans="2:17" s="18" customFormat="1" x14ac:dyDescent="0.3">
      <c r="B262" s="152" t="s">
        <v>157</v>
      </c>
      <c r="C262" s="20"/>
      <c r="D262" s="21">
        <f t="shared" ref="D262:L262" si="184">D221*21</f>
        <v>778092.41273279989</v>
      </c>
      <c r="E262" s="21">
        <f t="shared" si="184"/>
        <v>840844.982718596</v>
      </c>
      <c r="F262" s="21">
        <f t="shared" si="184"/>
        <v>894515.93915616593</v>
      </c>
      <c r="G262" s="21">
        <f t="shared" si="184"/>
        <v>951612.70132379362</v>
      </c>
      <c r="H262" s="21">
        <f t="shared" si="184"/>
        <v>1012353.9376723334</v>
      </c>
      <c r="I262" s="21">
        <f t="shared" si="184"/>
        <v>1128877.3654653004</v>
      </c>
      <c r="J262" s="21">
        <f t="shared" si="184"/>
        <v>1199808.2447924998</v>
      </c>
      <c r="K262" s="21">
        <f t="shared" si="184"/>
        <v>1210985.5890300001</v>
      </c>
      <c r="L262" s="21">
        <f t="shared" si="184"/>
        <v>1241324.9975174998</v>
      </c>
      <c r="M262" s="21">
        <f t="shared" ref="M262:Q262" si="185">M221*21</f>
        <v>1447039.9464674999</v>
      </c>
      <c r="N262" s="21">
        <f t="shared" si="185"/>
        <v>814036.71426000004</v>
      </c>
      <c r="O262" s="184">
        <f t="shared" si="185"/>
        <v>724923.62621901801</v>
      </c>
      <c r="P262" s="184">
        <f t="shared" si="185"/>
        <v>727736.67870343453</v>
      </c>
      <c r="Q262" s="185">
        <f t="shared" si="185"/>
        <v>754254.98451585881</v>
      </c>
    </row>
    <row r="263" spans="2:17" s="18" customFormat="1" x14ac:dyDescent="0.3">
      <c r="B263" s="152" t="s">
        <v>158</v>
      </c>
      <c r="C263" s="20"/>
      <c r="D263" s="184">
        <f t="shared" ref="D263:L263" si="186">D222*21</f>
        <v>-1.47E-3</v>
      </c>
      <c r="E263" s="184">
        <f t="shared" si="186"/>
        <v>-1.47E-3</v>
      </c>
      <c r="F263" s="184">
        <f t="shared" si="186"/>
        <v>-1.47E-3</v>
      </c>
      <c r="G263" s="184">
        <f t="shared" si="186"/>
        <v>-1.47E-3</v>
      </c>
      <c r="H263" s="184">
        <f t="shared" si="186"/>
        <v>-1.47E-3</v>
      </c>
      <c r="I263" s="184">
        <f t="shared" si="186"/>
        <v>-1.47E-3</v>
      </c>
      <c r="J263" s="184">
        <f t="shared" si="186"/>
        <v>-1.47E-3</v>
      </c>
      <c r="K263" s="184">
        <f t="shared" si="186"/>
        <v>-1.47E-3</v>
      </c>
      <c r="L263" s="21">
        <f t="shared" si="186"/>
        <v>-1.47E-3</v>
      </c>
      <c r="M263" s="21">
        <f t="shared" ref="M263:Q263" si="187">M222*21</f>
        <v>-1.47E-3</v>
      </c>
      <c r="N263" s="184">
        <f t="shared" si="187"/>
        <v>-1.47E-3</v>
      </c>
      <c r="O263" s="184">
        <f t="shared" si="187"/>
        <v>-1.47E-3</v>
      </c>
      <c r="P263" s="184">
        <f t="shared" si="187"/>
        <v>-1.47E-3</v>
      </c>
      <c r="Q263" s="185">
        <f t="shared" si="187"/>
        <v>-1.47E-3</v>
      </c>
    </row>
    <row r="264" spans="2:17" s="18" customFormat="1" x14ac:dyDescent="0.3">
      <c r="B264" s="152" t="s">
        <v>159</v>
      </c>
      <c r="C264" s="20"/>
      <c r="D264" s="21">
        <f t="shared" ref="D264:L264" si="188">D223*21</f>
        <v>2467977.8405255615</v>
      </c>
      <c r="E264" s="21">
        <f t="shared" si="188"/>
        <v>2623327.3845268316</v>
      </c>
      <c r="F264" s="21">
        <f t="shared" si="188"/>
        <v>2790773.8134202459</v>
      </c>
      <c r="G264" s="21">
        <f t="shared" si="188"/>
        <v>2968908.3122430281</v>
      </c>
      <c r="H264" s="21">
        <f t="shared" si="188"/>
        <v>3158413.0982247097</v>
      </c>
      <c r="I264" s="21">
        <f t="shared" si="188"/>
        <v>3409406.6835304955</v>
      </c>
      <c r="J264" s="21">
        <f t="shared" si="188"/>
        <v>3638843.4904442253</v>
      </c>
      <c r="K264" s="21">
        <f t="shared" si="188"/>
        <v>3755941.6186729497</v>
      </c>
      <c r="L264" s="21">
        <f t="shared" si="188"/>
        <v>4088115.309737287</v>
      </c>
      <c r="M264" s="21">
        <f t="shared" ref="M264:Q264" si="189">M223*21</f>
        <v>4168355.7381687383</v>
      </c>
      <c r="N264" s="21">
        <f t="shared" si="189"/>
        <v>1754832.76352475</v>
      </c>
      <c r="O264" s="184">
        <f t="shared" si="189"/>
        <v>1840499.6574277193</v>
      </c>
      <c r="P264" s="184">
        <f t="shared" si="189"/>
        <v>2013107.3858542228</v>
      </c>
      <c r="Q264" s="185">
        <f t="shared" si="189"/>
        <v>2086463.8605032575</v>
      </c>
    </row>
    <row r="265" spans="2:17" s="18" customFormat="1" x14ac:dyDescent="0.3">
      <c r="B265" s="152" t="s">
        <v>160</v>
      </c>
      <c r="C265" s="20"/>
      <c r="D265" s="21">
        <f t="shared" ref="D265:L265" si="190">D224*21</f>
        <v>135936.33581218059</v>
      </c>
      <c r="E265" s="21">
        <f t="shared" si="190"/>
        <v>133692.77476345532</v>
      </c>
      <c r="F265" s="21">
        <f t="shared" si="190"/>
        <v>142226.35622516519</v>
      </c>
      <c r="G265" s="21">
        <f t="shared" si="190"/>
        <v>151304.63437592043</v>
      </c>
      <c r="H265" s="21">
        <f t="shared" si="190"/>
        <v>160962.37708948978</v>
      </c>
      <c r="I265" s="21">
        <f t="shared" si="190"/>
        <v>154238.15597847456</v>
      </c>
      <c r="J265" s="21">
        <f t="shared" si="190"/>
        <v>166818.95852999997</v>
      </c>
      <c r="K265" s="21">
        <f t="shared" si="190"/>
        <v>172032.05103</v>
      </c>
      <c r="L265" s="21">
        <f t="shared" si="190"/>
        <v>257337.20103</v>
      </c>
      <c r="M265" s="21">
        <f t="shared" ref="M265:Q265" si="191">M224*21</f>
        <v>317050.80603000004</v>
      </c>
      <c r="N265" s="21">
        <f t="shared" si="191"/>
        <v>146139.28964250002</v>
      </c>
      <c r="O265" s="184">
        <f t="shared" si="191"/>
        <v>128595.21231213571</v>
      </c>
      <c r="P265" s="184">
        <f t="shared" si="191"/>
        <v>131417.31168296598</v>
      </c>
      <c r="Q265" s="185">
        <f t="shared" si="191"/>
        <v>136206.08294348151</v>
      </c>
    </row>
    <row r="266" spans="2:17" s="18" customFormat="1" x14ac:dyDescent="0.3">
      <c r="B266" s="152" t="s">
        <v>161</v>
      </c>
      <c r="C266" s="20"/>
      <c r="D266" s="184">
        <f t="shared" ref="D266:L266" si="192">D225*21</f>
        <v>-1.47E-3</v>
      </c>
      <c r="E266" s="184">
        <f t="shared" si="192"/>
        <v>-1.47E-3</v>
      </c>
      <c r="F266" s="184">
        <f t="shared" si="192"/>
        <v>-1.47E-3</v>
      </c>
      <c r="G266" s="184">
        <f t="shared" si="192"/>
        <v>-1.47E-3</v>
      </c>
      <c r="H266" s="184">
        <f t="shared" si="192"/>
        <v>-1.47E-3</v>
      </c>
      <c r="I266" s="184">
        <f t="shared" si="192"/>
        <v>-1.47E-3</v>
      </c>
      <c r="J266" s="184">
        <f t="shared" si="192"/>
        <v>-1.47E-3</v>
      </c>
      <c r="K266" s="184">
        <f t="shared" si="192"/>
        <v>-1.47E-3</v>
      </c>
      <c r="L266" s="21">
        <f t="shared" si="192"/>
        <v>-1.47E-3</v>
      </c>
      <c r="M266" s="21">
        <f t="shared" ref="M266:Q266" si="193">M225*21</f>
        <v>-1.47E-3</v>
      </c>
      <c r="N266" s="184">
        <f t="shared" si="193"/>
        <v>-1.47E-3</v>
      </c>
      <c r="O266" s="184">
        <f t="shared" si="193"/>
        <v>-1.47E-3</v>
      </c>
      <c r="P266" s="184">
        <f t="shared" si="193"/>
        <v>-1.47E-3</v>
      </c>
      <c r="Q266" s="185">
        <f t="shared" si="193"/>
        <v>-1.47E-3</v>
      </c>
    </row>
    <row r="267" spans="2:17" s="18" customFormat="1" x14ac:dyDescent="0.3">
      <c r="B267" s="152" t="s">
        <v>162</v>
      </c>
      <c r="C267" s="20"/>
      <c r="D267" s="21">
        <f t="shared" ref="D267:L267" si="194">D226*21</f>
        <v>3435376.8629168947</v>
      </c>
      <c r="E267" s="21">
        <f t="shared" si="194"/>
        <v>3602062.9226125437</v>
      </c>
      <c r="F267" s="21">
        <f t="shared" si="194"/>
        <v>3831981.8326603658</v>
      </c>
      <c r="G267" s="21">
        <f t="shared" si="194"/>
        <v>4076576.4178176238</v>
      </c>
      <c r="H267" s="21">
        <f t="shared" si="194"/>
        <v>4336783.423304067</v>
      </c>
      <c r="I267" s="21">
        <f t="shared" si="194"/>
        <v>4650053.4180910923</v>
      </c>
      <c r="J267" s="21">
        <f t="shared" si="194"/>
        <v>4688002.1451479997</v>
      </c>
      <c r="K267" s="21">
        <f t="shared" si="194"/>
        <v>5187045.2557882881</v>
      </c>
      <c r="L267" s="21">
        <f t="shared" si="194"/>
        <v>5904671.1794188144</v>
      </c>
      <c r="M267" s="21">
        <f t="shared" ref="M267:Q267" si="195">M226*21</f>
        <v>6395448.6870429767</v>
      </c>
      <c r="N267" s="21">
        <f t="shared" si="195"/>
        <v>2963414.7842239505</v>
      </c>
      <c r="O267" s="184">
        <f t="shared" si="195"/>
        <v>2846145.146616519</v>
      </c>
      <c r="P267" s="184">
        <f t="shared" si="195"/>
        <v>2997684.901318172</v>
      </c>
      <c r="Q267" s="185">
        <f t="shared" si="195"/>
        <v>3106918.8140054904</v>
      </c>
    </row>
    <row r="268" spans="2:17" s="18" customFormat="1" x14ac:dyDescent="0.3">
      <c r="B268" s="152" t="s">
        <v>182</v>
      </c>
      <c r="C268" s="20"/>
      <c r="D268" s="184">
        <f t="shared" ref="D268:L268" si="196">D227*21</f>
        <v>-1.47E-3</v>
      </c>
      <c r="E268" s="184">
        <f t="shared" si="196"/>
        <v>-1.47E-3</v>
      </c>
      <c r="F268" s="184">
        <f t="shared" si="196"/>
        <v>-1.47E-3</v>
      </c>
      <c r="G268" s="184">
        <f t="shared" si="196"/>
        <v>-1.47E-3</v>
      </c>
      <c r="H268" s="184">
        <f t="shared" si="196"/>
        <v>-1.47E-3</v>
      </c>
      <c r="I268" s="184">
        <f t="shared" si="196"/>
        <v>-1.47E-3</v>
      </c>
      <c r="J268" s="184">
        <f t="shared" si="196"/>
        <v>-1.47E-3</v>
      </c>
      <c r="K268" s="184">
        <f t="shared" si="196"/>
        <v>-1.47E-3</v>
      </c>
      <c r="L268" s="21">
        <f t="shared" si="196"/>
        <v>-1.47E-3</v>
      </c>
      <c r="M268" s="21">
        <f t="shared" ref="M268:Q268" si="197">M227*21</f>
        <v>655942.10151750012</v>
      </c>
      <c r="N268" s="225">
        <f t="shared" si="197"/>
        <v>407800.50612000009</v>
      </c>
      <c r="O268" s="184">
        <f t="shared" si="197"/>
        <v>232387.45165867644</v>
      </c>
      <c r="P268" s="184">
        <f t="shared" si="197"/>
        <v>184157.7235455059</v>
      </c>
      <c r="Q268" s="185">
        <f t="shared" si="197"/>
        <v>190868.32506213922</v>
      </c>
    </row>
    <row r="269" spans="2:17" s="18" customFormat="1" x14ac:dyDescent="0.3">
      <c r="B269" s="152" t="s">
        <v>163</v>
      </c>
      <c r="C269" s="20"/>
      <c r="D269" s="184">
        <f t="shared" ref="D269:L269" si="198">D228*21</f>
        <v>-1.47E-3</v>
      </c>
      <c r="E269" s="184">
        <f t="shared" si="198"/>
        <v>-1.47E-3</v>
      </c>
      <c r="F269" s="184">
        <f t="shared" si="198"/>
        <v>-1.47E-3</v>
      </c>
      <c r="G269" s="184">
        <f t="shared" si="198"/>
        <v>-1.47E-3</v>
      </c>
      <c r="H269" s="184">
        <f t="shared" si="198"/>
        <v>-1.47E-3</v>
      </c>
      <c r="I269" s="184">
        <f t="shared" si="198"/>
        <v>-1.47E-3</v>
      </c>
      <c r="J269" s="184">
        <f t="shared" si="198"/>
        <v>-1.47E-3</v>
      </c>
      <c r="K269" s="184">
        <f t="shared" si="198"/>
        <v>-1.47E-3</v>
      </c>
      <c r="L269" s="21">
        <f t="shared" si="198"/>
        <v>-1.47E-3</v>
      </c>
      <c r="M269" s="21">
        <f t="shared" ref="M269:Q269" si="199">M228*21</f>
        <v>-1.47E-3</v>
      </c>
      <c r="N269" s="184">
        <f t="shared" si="199"/>
        <v>-1.47E-3</v>
      </c>
      <c r="O269" s="184">
        <f t="shared" si="199"/>
        <v>-1.47E-3</v>
      </c>
      <c r="P269" s="184">
        <f t="shared" si="199"/>
        <v>-1.47E-3</v>
      </c>
      <c r="Q269" s="185">
        <f t="shared" si="199"/>
        <v>-1.47E-3</v>
      </c>
    </row>
    <row r="270" spans="2:17" s="18" customFormat="1" x14ac:dyDescent="0.3">
      <c r="B270" s="152" t="s">
        <v>164</v>
      </c>
      <c r="C270" s="20"/>
      <c r="D270" s="21">
        <f t="shared" ref="D270:L270" si="200">D229*21</f>
        <v>5016085.1903931862</v>
      </c>
      <c r="E270" s="21">
        <f t="shared" si="200"/>
        <v>5294473.7029924989</v>
      </c>
      <c r="F270" s="21">
        <f t="shared" si="200"/>
        <v>5632418.8330645747</v>
      </c>
      <c r="G270" s="21">
        <f t="shared" si="200"/>
        <v>5991934.9288859293</v>
      </c>
      <c r="H270" s="21">
        <f t="shared" si="200"/>
        <v>6374398.8606107747</v>
      </c>
      <c r="I270" s="21">
        <f t="shared" si="200"/>
        <v>6830865.0816061068</v>
      </c>
      <c r="J270" s="21">
        <f t="shared" si="200"/>
        <v>6992676.759183676</v>
      </c>
      <c r="K270" s="21">
        <f t="shared" si="200"/>
        <v>7718226.3764702259</v>
      </c>
      <c r="L270" s="21">
        <f t="shared" si="200"/>
        <v>8521034.462190602</v>
      </c>
      <c r="M270" s="21">
        <f t="shared" ref="M270:Q270" si="201">M229*21</f>
        <v>8830609.689516563</v>
      </c>
      <c r="N270" s="21">
        <f t="shared" si="201"/>
        <v>4067220.7823689054</v>
      </c>
      <c r="O270" s="184">
        <f t="shared" si="201"/>
        <v>4016898.9101557159</v>
      </c>
      <c r="P270" s="184">
        <f t="shared" si="201"/>
        <v>4269596.0758927427</v>
      </c>
      <c r="Q270" s="185">
        <f t="shared" si="201"/>
        <v>4425177.6997955665</v>
      </c>
    </row>
    <row r="271" spans="2:17" s="18" customFormat="1" x14ac:dyDescent="0.3">
      <c r="B271" s="152" t="s">
        <v>165</v>
      </c>
      <c r="C271" s="20"/>
      <c r="D271" s="21">
        <f t="shared" ref="D271:L271" si="202">D230*21</f>
        <v>2626635.551566611</v>
      </c>
      <c r="E271" s="21">
        <f t="shared" si="202"/>
        <v>2864170.2416749774</v>
      </c>
      <c r="F271" s="21">
        <f t="shared" si="202"/>
        <v>3046989.6188969966</v>
      </c>
      <c r="G271" s="21">
        <f t="shared" si="202"/>
        <v>3241478.3180693588</v>
      </c>
      <c r="H271" s="21">
        <f t="shared" si="202"/>
        <v>3448381.1895293165</v>
      </c>
      <c r="I271" s="21">
        <f t="shared" si="202"/>
        <v>3810874.3073061975</v>
      </c>
      <c r="J271" s="21">
        <f t="shared" si="202"/>
        <v>4091155.7819590499</v>
      </c>
      <c r="K271" s="21">
        <f t="shared" si="202"/>
        <v>4273279.6690830756</v>
      </c>
      <c r="L271" s="21">
        <f t="shared" si="202"/>
        <v>4149373.4181886874</v>
      </c>
      <c r="M271" s="21">
        <f t="shared" ref="M271:Q271" si="203">M230*21</f>
        <v>4326947.7652408881</v>
      </c>
      <c r="N271" s="21">
        <f t="shared" si="203"/>
        <v>2019880.8171984749</v>
      </c>
      <c r="O271" s="184">
        <f t="shared" si="203"/>
        <v>2052460.4201044119</v>
      </c>
      <c r="P271" s="184">
        <f t="shared" si="203"/>
        <v>2202492.0416319538</v>
      </c>
      <c r="Q271" s="185">
        <f t="shared" si="203"/>
        <v>2282749.5841464936</v>
      </c>
    </row>
    <row r="272" spans="2:17" s="18" customFormat="1" x14ac:dyDescent="0.3">
      <c r="B272" s="152" t="s">
        <v>166</v>
      </c>
      <c r="C272" s="20"/>
      <c r="D272" s="21">
        <f t="shared" ref="D272:L272" si="204">D231*21</f>
        <v>1278236.9556558877</v>
      </c>
      <c r="E272" s="21">
        <f t="shared" si="204"/>
        <v>1347762.963222699</v>
      </c>
      <c r="F272" s="21">
        <f t="shared" si="204"/>
        <v>1433790.3865009558</v>
      </c>
      <c r="G272" s="21">
        <f t="shared" si="204"/>
        <v>1525308.9219033574</v>
      </c>
      <c r="H272" s="21">
        <f t="shared" si="204"/>
        <v>1622669.0659484654</v>
      </c>
      <c r="I272" s="21">
        <f t="shared" si="204"/>
        <v>1209354.5217279536</v>
      </c>
      <c r="J272" s="21">
        <f t="shared" si="204"/>
        <v>2029097.1516868505</v>
      </c>
      <c r="K272" s="21">
        <f t="shared" si="204"/>
        <v>2246807.4944075248</v>
      </c>
      <c r="L272" s="21">
        <f t="shared" si="204"/>
        <v>2222991.8825714253</v>
      </c>
      <c r="M272" s="21">
        <f t="shared" ref="M272:Q272" si="205">M231*21</f>
        <v>2257135.5642675003</v>
      </c>
      <c r="N272" s="21">
        <f t="shared" si="205"/>
        <v>963585.47194350034</v>
      </c>
      <c r="O272" s="184">
        <f t="shared" si="205"/>
        <v>1038145.9820479476</v>
      </c>
      <c r="P272" s="184">
        <f t="shared" si="205"/>
        <v>1143763.7787451444</v>
      </c>
      <c r="Q272" s="185">
        <f t="shared" si="205"/>
        <v>1185441.8726591291</v>
      </c>
    </row>
    <row r="273" spans="2:17" s="18" customFormat="1" x14ac:dyDescent="0.3">
      <c r="B273" s="162" t="s">
        <v>170</v>
      </c>
      <c r="C273" s="156" t="s">
        <v>167</v>
      </c>
      <c r="D273" s="177">
        <f t="shared" ref="D273:L273" si="206">SUM(D237:D272)</f>
        <v>30587706.257454719</v>
      </c>
      <c r="E273" s="177">
        <f t="shared" si="206"/>
        <v>32540113.04322331</v>
      </c>
      <c r="F273" s="177">
        <f t="shared" si="206"/>
        <v>34617141.538721822</v>
      </c>
      <c r="G273" s="177">
        <f t="shared" si="206"/>
        <v>36826746.321167037</v>
      </c>
      <c r="H273" s="177">
        <f t="shared" si="206"/>
        <v>39177389.706747055</v>
      </c>
      <c r="I273" s="177">
        <f t="shared" si="206"/>
        <v>41678074.15949177</v>
      </c>
      <c r="J273" s="177">
        <f t="shared" si="206"/>
        <v>44071557.631512076</v>
      </c>
      <c r="K273" s="177">
        <f t="shared" si="206"/>
        <v>48093109.575082436</v>
      </c>
      <c r="L273" s="177">
        <f t="shared" si="206"/>
        <v>51171080.711758897</v>
      </c>
      <c r="M273" s="177">
        <f t="shared" ref="M273:Q273" si="207">SUM(M237:M272)</f>
        <v>54334752.844346114</v>
      </c>
      <c r="N273" s="177">
        <f t="shared" si="207"/>
        <v>24841727.494876537</v>
      </c>
      <c r="O273" s="177">
        <f t="shared" si="207"/>
        <v>24625876.130645271</v>
      </c>
      <c r="P273" s="177">
        <f t="shared" si="207"/>
        <v>26261162.497080013</v>
      </c>
      <c r="Q273" s="178">
        <f t="shared" si="207"/>
        <v>27218104.147080008</v>
      </c>
    </row>
    <row r="274" spans="2:17" s="60" customFormat="1" x14ac:dyDescent="0.3">
      <c r="F274" s="74"/>
      <c r="G274" s="74"/>
      <c r="H274" s="74"/>
      <c r="I274" s="74"/>
      <c r="J274" s="74"/>
      <c r="K274" s="74"/>
    </row>
    <row r="275" spans="2:17" x14ac:dyDescent="0.3">
      <c r="F275" s="150"/>
      <c r="G275" s="150"/>
      <c r="H275" s="150"/>
      <c r="I275" s="150"/>
      <c r="J275" s="150"/>
      <c r="K275" s="150"/>
    </row>
    <row r="276" spans="2:17" x14ac:dyDescent="0.3">
      <c r="F276" s="151"/>
      <c r="G276" s="151"/>
      <c r="H276" s="151"/>
      <c r="I276" s="151"/>
      <c r="J276" s="151"/>
      <c r="K276" s="151"/>
    </row>
  </sheetData>
  <mergeCells count="1">
    <mergeCell ref="B114:C114"/>
  </mergeCells>
  <pageMargins left="0.511811024" right="0.511811024" top="0.78740157499999996" bottom="0.78740157499999996" header="0.31496062000000002" footer="0.31496062000000002"/>
  <pageSetup paperSize="9" scale="60" fitToHeight="0" orientation="landscape"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V77"/>
  <sheetViews>
    <sheetView zoomScale="60" zoomScaleNormal="60" workbookViewId="0">
      <pane xSplit="3" ySplit="5" topLeftCell="D6" activePane="bottomRight" state="frozen"/>
      <selection pane="topRight" activeCell="D1" sqref="D1"/>
      <selection pane="bottomLeft" activeCell="A6" sqref="A6"/>
      <selection pane="bottomRight" activeCell="H12" sqref="H12"/>
    </sheetView>
  </sheetViews>
  <sheetFormatPr defaultColWidth="9.109375" defaultRowHeight="15.6" x14ac:dyDescent="0.3"/>
  <cols>
    <col min="1" max="1" width="3.5546875" style="2" customWidth="1"/>
    <col min="2" max="2" width="23.109375" style="2" customWidth="1"/>
    <col min="3" max="3" width="18.88671875" style="34" customWidth="1"/>
    <col min="4" max="4" width="26.33203125" style="2" customWidth="1"/>
    <col min="5" max="5" width="18.33203125" style="2" customWidth="1"/>
    <col min="6" max="6" width="23.109375" style="2" customWidth="1"/>
    <col min="7" max="7" width="21.44140625" style="2" customWidth="1"/>
    <col min="8" max="8" width="20.6640625" style="2" customWidth="1"/>
    <col min="9" max="9" width="20.109375" style="2" customWidth="1"/>
    <col min="10" max="10" width="22.44140625" style="2" customWidth="1"/>
    <col min="11" max="11" width="19.88671875" style="2" customWidth="1"/>
    <col min="12" max="12" width="21.109375" style="2" customWidth="1"/>
    <col min="13" max="14" width="19.33203125" style="2" customWidth="1"/>
    <col min="15" max="15" width="21.88671875" style="2" customWidth="1"/>
    <col min="16" max="16" width="24.109375" style="2" customWidth="1"/>
    <col min="17" max="17" width="24" style="2" customWidth="1"/>
    <col min="18" max="18" width="27.44140625" style="2" customWidth="1"/>
    <col min="19" max="20" width="9.109375" style="2"/>
    <col min="21" max="21" width="21.33203125" style="2" customWidth="1"/>
    <col min="22" max="22" width="15.5546875" style="2" customWidth="1"/>
    <col min="23" max="16384" width="9.109375" style="2"/>
  </cols>
  <sheetData>
    <row r="2" spans="2:22" x14ac:dyDescent="0.3">
      <c r="B2" s="187" t="s">
        <v>305</v>
      </c>
    </row>
    <row r="3" spans="2:22" x14ac:dyDescent="0.3">
      <c r="B3" s="1"/>
    </row>
    <row r="4" spans="2:22" x14ac:dyDescent="0.3">
      <c r="B4" s="707" t="s">
        <v>291</v>
      </c>
      <c r="C4" s="684" t="s">
        <v>91</v>
      </c>
      <c r="D4" s="684"/>
      <c r="E4" s="684"/>
      <c r="F4" s="684"/>
      <c r="G4" s="684"/>
      <c r="H4" s="684"/>
      <c r="I4" s="684"/>
      <c r="J4" s="684"/>
      <c r="K4" s="684"/>
      <c r="L4" s="684"/>
      <c r="M4" s="684"/>
      <c r="N4" s="684"/>
      <c r="O4" s="684"/>
      <c r="P4" s="684"/>
      <c r="Q4" s="684"/>
      <c r="R4" s="684"/>
    </row>
    <row r="5" spans="2:22" s="29" customFormat="1" ht="27.75" customHeight="1" x14ac:dyDescent="0.3">
      <c r="B5" s="707"/>
      <c r="C5" s="413" t="s">
        <v>77</v>
      </c>
      <c r="D5" s="413" t="s">
        <v>87</v>
      </c>
      <c r="E5" s="413" t="s">
        <v>88</v>
      </c>
      <c r="F5" s="413" t="s">
        <v>78</v>
      </c>
      <c r="G5" s="413" t="s">
        <v>79</v>
      </c>
      <c r="H5" s="413" t="s">
        <v>80</v>
      </c>
      <c r="I5" s="413" t="s">
        <v>81</v>
      </c>
      <c r="J5" s="413" t="s">
        <v>82</v>
      </c>
      <c r="K5" s="413" t="s">
        <v>83</v>
      </c>
      <c r="L5" s="413" t="s">
        <v>84</v>
      </c>
      <c r="M5" s="413" t="s">
        <v>89</v>
      </c>
      <c r="N5" s="413" t="s">
        <v>584</v>
      </c>
      <c r="O5" s="413" t="s">
        <v>585</v>
      </c>
      <c r="P5" s="399" t="s">
        <v>846</v>
      </c>
      <c r="Q5" s="399" t="s">
        <v>847</v>
      </c>
      <c r="R5" s="399" t="s">
        <v>848</v>
      </c>
    </row>
    <row r="6" spans="2:22" s="29" customFormat="1" x14ac:dyDescent="0.3">
      <c r="B6" s="256" t="s">
        <v>296</v>
      </c>
      <c r="C6" s="257" t="s">
        <v>86</v>
      </c>
      <c r="D6" s="309">
        <f t="shared" ref="D6:I6" si="0">E6-(E6*0.06)</f>
        <v>9239044.2665243242</v>
      </c>
      <c r="E6" s="309">
        <f t="shared" si="0"/>
        <v>9828770.4963024724</v>
      </c>
      <c r="F6" s="309">
        <f t="shared" si="0"/>
        <v>10456138.825853694</v>
      </c>
      <c r="G6" s="309">
        <f t="shared" si="0"/>
        <v>11123551.942397546</v>
      </c>
      <c r="H6" s="309">
        <f t="shared" si="0"/>
        <v>11833565.896167602</v>
      </c>
      <c r="I6" s="309">
        <f t="shared" si="0"/>
        <v>12588899.889540002</v>
      </c>
      <c r="J6" s="309">
        <v>13392446.691000002</v>
      </c>
      <c r="K6" s="309">
        <v>14134682.200999999</v>
      </c>
      <c r="L6" s="309">
        <v>15584423.114999998</v>
      </c>
      <c r="M6" s="309">
        <v>16400124.224999998</v>
      </c>
      <c r="N6" s="384">
        <v>17463338.989</v>
      </c>
      <c r="O6" s="384">
        <v>17628969.411000002</v>
      </c>
      <c r="P6" s="384">
        <v>17370000</v>
      </c>
      <c r="Q6" s="384">
        <v>19000000</v>
      </c>
      <c r="R6" s="384">
        <v>19360000</v>
      </c>
    </row>
    <row r="7" spans="2:22" x14ac:dyDescent="0.3">
      <c r="B7" s="258" t="s">
        <v>132</v>
      </c>
      <c r="C7" s="259" t="s">
        <v>86</v>
      </c>
      <c r="D7" s="310">
        <v>0</v>
      </c>
      <c r="E7" s="310">
        <v>0</v>
      </c>
      <c r="F7" s="310">
        <v>0</v>
      </c>
      <c r="G7" s="310">
        <v>0</v>
      </c>
      <c r="H7" s="310">
        <v>0</v>
      </c>
      <c r="I7" s="310">
        <v>0</v>
      </c>
      <c r="J7" s="310">
        <v>0</v>
      </c>
      <c r="K7" s="310">
        <v>0</v>
      </c>
      <c r="L7" s="310">
        <v>0</v>
      </c>
      <c r="M7" s="310">
        <v>0</v>
      </c>
      <c r="N7" s="310">
        <v>0</v>
      </c>
      <c r="O7" s="310">
        <v>0</v>
      </c>
      <c r="P7" s="641">
        <f>$P$6*(AVERAGE(K7,L7,M7,N7,O7)/AVERAGE($K$6,$L$6,$M$6,$N$6,$O$6))</f>
        <v>0</v>
      </c>
      <c r="Q7" s="310">
        <f>$Q$6*(AVERAGE(K7,L7,M7,N7,O7)/AVERAGE($K$6,$L$6,$M$6,$N$6,$O$6))</f>
        <v>0</v>
      </c>
      <c r="R7" s="310">
        <f>$R$6*(AVERAGE(K7,L7,M7,N7,O7)/AVERAGE($K$6,$L$6,$M$6,$N$6,$O$6))</f>
        <v>0</v>
      </c>
    </row>
    <row r="8" spans="2:22" x14ac:dyDescent="0.3">
      <c r="B8" s="258" t="s">
        <v>133</v>
      </c>
      <c r="C8" s="259" t="s">
        <v>86</v>
      </c>
      <c r="D8" s="310">
        <f>D6*K55%</f>
        <v>924775.41264412424</v>
      </c>
      <c r="E8" s="310">
        <f>E6*L55%</f>
        <v>963708.12999914843</v>
      </c>
      <c r="F8" s="310">
        <f>F6*L55%</f>
        <v>1025221.4148927111</v>
      </c>
      <c r="G8" s="310">
        <f>G6*L55%</f>
        <v>1090661.0796730968</v>
      </c>
      <c r="H8" s="310">
        <f>H6*L55%</f>
        <v>1160277.7443330816</v>
      </c>
      <c r="I8" s="310">
        <f>I6*L55%</f>
        <v>1234338.0258862569</v>
      </c>
      <c r="J8" s="493">
        <v>1276911.43</v>
      </c>
      <c r="K8" s="493">
        <v>1323669.22</v>
      </c>
      <c r="L8" s="493">
        <v>1606941.59</v>
      </c>
      <c r="M8" s="493">
        <v>1641558.5</v>
      </c>
      <c r="N8" s="493">
        <v>1429566.5</v>
      </c>
      <c r="O8" s="493">
        <v>1370866.5</v>
      </c>
      <c r="P8" s="641">
        <f>$P$6*(AVERAGE(K8,L8,M8,N8,O8)/AVERAGE($K$6,$L$6,$M$6,$N$6,$O$6))</f>
        <v>1576895.4186994568</v>
      </c>
      <c r="Q8" s="310">
        <f>$Q$6*(AVERAGE(K8,L8,M8,N8,O8)/AVERAGE($K$6,$L$6,$M$6,$N$6,$O$6))</f>
        <v>1724871.2121640577</v>
      </c>
      <c r="R8" s="310">
        <f>$R$6*(AVERAGE(K8,L8,M8,N8,O8)/AVERAGE($K$6,$L$6,$M$6,$N$6,$O$6))</f>
        <v>1757552.9824997976</v>
      </c>
      <c r="U8" s="313"/>
      <c r="V8" s="494"/>
    </row>
    <row r="9" spans="2:22" x14ac:dyDescent="0.3">
      <c r="B9" s="258" t="s">
        <v>134</v>
      </c>
      <c r="C9" s="259" t="s">
        <v>86</v>
      </c>
      <c r="D9" s="310">
        <f>D6*K75%</f>
        <v>0</v>
      </c>
      <c r="E9" s="310">
        <v>0</v>
      </c>
      <c r="F9" s="310">
        <v>0</v>
      </c>
      <c r="G9" s="310">
        <v>0</v>
      </c>
      <c r="H9" s="310">
        <v>0</v>
      </c>
      <c r="I9" s="310">
        <v>0</v>
      </c>
      <c r="J9" s="310">
        <v>0</v>
      </c>
      <c r="K9" s="310">
        <v>0</v>
      </c>
      <c r="L9" s="310">
        <v>0</v>
      </c>
      <c r="M9" s="310">
        <v>0</v>
      </c>
      <c r="N9" s="310">
        <v>0</v>
      </c>
      <c r="O9" s="310">
        <v>0</v>
      </c>
      <c r="P9" s="641">
        <f t="shared" ref="P9:P42" si="1">$P$6*(AVERAGE(K9,L9,M9,N9,O9)/AVERAGE($K$6,$L$6,$M$6,$N$6,$O$6))</f>
        <v>0</v>
      </c>
      <c r="Q9" s="310">
        <f t="shared" ref="Q9:Q42" si="2">$Q$6*(AVERAGE(K9,L9,M9,N9,O9)/AVERAGE($K$6,$L$6,$M$6,$N$6,$O$6))</f>
        <v>0</v>
      </c>
      <c r="R9" s="310">
        <f t="shared" ref="R9:R42" si="3">$R$6*(AVERAGE(K9,L9,M9,N9,O9)/AVERAGE($K$6,$L$6,$M$6,$N$6,$O$6))</f>
        <v>0</v>
      </c>
      <c r="U9" s="313"/>
      <c r="V9" s="494"/>
    </row>
    <row r="10" spans="2:22" x14ac:dyDescent="0.3">
      <c r="B10" s="258" t="s">
        <v>135</v>
      </c>
      <c r="C10" s="259" t="s">
        <v>86</v>
      </c>
      <c r="D10" s="310">
        <f>D6*K56%</f>
        <v>156942.00548251919</v>
      </c>
      <c r="E10" s="310">
        <f>E6*L56%</f>
        <v>150444.01510150681</v>
      </c>
      <c r="F10" s="310">
        <f>F6*L56%</f>
        <v>160046.82457607109</v>
      </c>
      <c r="G10" s="310">
        <f>G6*L56%</f>
        <v>170262.57933624584</v>
      </c>
      <c r="H10" s="310">
        <f>H6*L56%</f>
        <v>181130.40354919768</v>
      </c>
      <c r="I10" s="310">
        <f>I6*L56%</f>
        <v>192691.91866935923</v>
      </c>
      <c r="J10" s="493">
        <v>187083.05600000001</v>
      </c>
      <c r="K10" s="493">
        <v>200463.96299999999</v>
      </c>
      <c r="L10" s="493">
        <v>250713.45800000001</v>
      </c>
      <c r="M10" s="493">
        <v>278586</v>
      </c>
      <c r="N10" s="493">
        <v>342385</v>
      </c>
      <c r="O10" s="493">
        <v>343335</v>
      </c>
      <c r="P10" s="641">
        <f t="shared" si="1"/>
        <v>302751.89518800104</v>
      </c>
      <c r="Q10" s="310">
        <f t="shared" si="2"/>
        <v>331162.1190887749</v>
      </c>
      <c r="R10" s="310">
        <f t="shared" si="3"/>
        <v>337436.76976624643</v>
      </c>
    </row>
    <row r="11" spans="2:22" x14ac:dyDescent="0.3">
      <c r="B11" s="258" t="s">
        <v>136</v>
      </c>
      <c r="C11" s="259" t="s">
        <v>86</v>
      </c>
      <c r="D11" s="310">
        <f>D6*K57%</f>
        <v>0</v>
      </c>
      <c r="E11" s="310">
        <f>E6*L57%</f>
        <v>0</v>
      </c>
      <c r="F11" s="310">
        <f>F6*L57%</f>
        <v>0</v>
      </c>
      <c r="G11" s="310">
        <f>G6*L57%</f>
        <v>0</v>
      </c>
      <c r="H11" s="310">
        <f>H6*L57%</f>
        <v>0</v>
      </c>
      <c r="I11" s="310">
        <f>I6*L57%</f>
        <v>0</v>
      </c>
      <c r="J11" s="493">
        <v>0</v>
      </c>
      <c r="K11" s="493">
        <v>0</v>
      </c>
      <c r="L11" s="493">
        <v>0</v>
      </c>
      <c r="M11" s="493">
        <v>0</v>
      </c>
      <c r="N11" s="493">
        <v>0</v>
      </c>
      <c r="O11" s="493">
        <v>0</v>
      </c>
      <c r="P11" s="641">
        <f t="shared" si="1"/>
        <v>0</v>
      </c>
      <c r="Q11" s="310">
        <f t="shared" si="2"/>
        <v>0</v>
      </c>
      <c r="R11" s="310">
        <f t="shared" si="3"/>
        <v>0</v>
      </c>
    </row>
    <row r="12" spans="2:22" x14ac:dyDescent="0.3">
      <c r="B12" s="258" t="s">
        <v>137</v>
      </c>
      <c r="C12" s="259" t="s">
        <v>86</v>
      </c>
      <c r="D12" s="310">
        <f>D6*K76%</f>
        <v>0</v>
      </c>
      <c r="E12" s="310">
        <v>0</v>
      </c>
      <c r="F12" s="310">
        <v>0</v>
      </c>
      <c r="G12" s="310">
        <v>0</v>
      </c>
      <c r="H12" s="310">
        <v>0</v>
      </c>
      <c r="I12" s="310">
        <v>0</v>
      </c>
      <c r="J12" s="310">
        <v>0</v>
      </c>
      <c r="K12" s="310">
        <v>0</v>
      </c>
      <c r="L12" s="310">
        <v>0</v>
      </c>
      <c r="M12" s="310">
        <v>0</v>
      </c>
      <c r="N12" s="310">
        <v>0</v>
      </c>
      <c r="O12" s="310">
        <v>0</v>
      </c>
      <c r="P12" s="641">
        <f t="shared" si="1"/>
        <v>0</v>
      </c>
      <c r="Q12" s="310">
        <f t="shared" si="2"/>
        <v>0</v>
      </c>
      <c r="R12" s="310">
        <f t="shared" si="3"/>
        <v>0</v>
      </c>
      <c r="U12" s="313"/>
    </row>
    <row r="13" spans="2:22" x14ac:dyDescent="0.3">
      <c r="B13" s="258" t="s">
        <v>138</v>
      </c>
      <c r="C13" s="259" t="s">
        <v>86</v>
      </c>
      <c r="D13" s="310">
        <f>D6*K58%</f>
        <v>24923.823187660593</v>
      </c>
      <c r="E13" s="310">
        <f>E6*L58%</f>
        <v>24606.571539247001</v>
      </c>
      <c r="F13" s="310">
        <f>F6*L58%</f>
        <v>26177.203765156384</v>
      </c>
      <c r="G13" s="310">
        <f>G6*L58%</f>
        <v>27848.089111868489</v>
      </c>
      <c r="H13" s="310">
        <f>H6*L58%</f>
        <v>29625.626714753715</v>
      </c>
      <c r="I13" s="310">
        <f>I6*L58%</f>
        <v>31516.624164631608</v>
      </c>
      <c r="J13" s="493">
        <v>29640</v>
      </c>
      <c r="K13" s="493">
        <v>31640</v>
      </c>
      <c r="L13" s="493">
        <v>44646</v>
      </c>
      <c r="M13" s="493">
        <v>44242</v>
      </c>
      <c r="N13" s="493">
        <v>42192</v>
      </c>
      <c r="O13" s="493">
        <v>35474</v>
      </c>
      <c r="P13" s="641">
        <f t="shared" si="1"/>
        <v>42390.89502899284</v>
      </c>
      <c r="Q13" s="310">
        <f t="shared" si="2"/>
        <v>46368.854666140702</v>
      </c>
      <c r="R13" s="310">
        <f t="shared" si="3"/>
        <v>47247.422438762318</v>
      </c>
    </row>
    <row r="14" spans="2:22" x14ac:dyDescent="0.3">
      <c r="B14" s="258" t="s">
        <v>139</v>
      </c>
      <c r="C14" s="259" t="s">
        <v>86</v>
      </c>
      <c r="D14" s="310">
        <f>D6*K77%</f>
        <v>0</v>
      </c>
      <c r="E14" s="310">
        <v>0</v>
      </c>
      <c r="F14" s="310">
        <v>0</v>
      </c>
      <c r="G14" s="310">
        <v>0</v>
      </c>
      <c r="H14" s="310">
        <v>0</v>
      </c>
      <c r="I14" s="310">
        <v>0</v>
      </c>
      <c r="J14" s="310">
        <v>0</v>
      </c>
      <c r="K14" s="310">
        <v>0</v>
      </c>
      <c r="L14" s="310">
        <v>0</v>
      </c>
      <c r="M14" s="310">
        <v>0</v>
      </c>
      <c r="N14" s="310">
        <v>0</v>
      </c>
      <c r="O14" s="310">
        <v>0</v>
      </c>
      <c r="P14" s="641">
        <f t="shared" si="1"/>
        <v>0</v>
      </c>
      <c r="Q14" s="310">
        <f t="shared" si="2"/>
        <v>0</v>
      </c>
      <c r="R14" s="310">
        <f t="shared" si="3"/>
        <v>0</v>
      </c>
    </row>
    <row r="15" spans="2:22" x14ac:dyDescent="0.3">
      <c r="B15" s="258" t="s">
        <v>140</v>
      </c>
      <c r="C15" s="259" t="s">
        <v>86</v>
      </c>
      <c r="D15" s="310">
        <f>D6*K78%</f>
        <v>0</v>
      </c>
      <c r="E15" s="310">
        <v>0</v>
      </c>
      <c r="F15" s="310">
        <v>0</v>
      </c>
      <c r="G15" s="310">
        <v>0</v>
      </c>
      <c r="H15" s="310">
        <v>0</v>
      </c>
      <c r="I15" s="310">
        <v>0</v>
      </c>
      <c r="J15" s="310">
        <v>0</v>
      </c>
      <c r="K15" s="310">
        <v>0</v>
      </c>
      <c r="L15" s="310">
        <v>0</v>
      </c>
      <c r="M15" s="310">
        <v>0</v>
      </c>
      <c r="N15" s="310">
        <v>0</v>
      </c>
      <c r="O15" s="310">
        <v>0</v>
      </c>
      <c r="P15" s="641">
        <f t="shared" si="1"/>
        <v>0</v>
      </c>
      <c r="Q15" s="310">
        <f t="shared" si="2"/>
        <v>0</v>
      </c>
      <c r="R15" s="310">
        <f t="shared" si="3"/>
        <v>0</v>
      </c>
    </row>
    <row r="16" spans="2:22" x14ac:dyDescent="0.3">
      <c r="B16" s="258" t="s">
        <v>141</v>
      </c>
      <c r="C16" s="259" t="s">
        <v>86</v>
      </c>
      <c r="D16" s="310">
        <f>D6*K79%</f>
        <v>0</v>
      </c>
      <c r="E16" s="310">
        <v>0</v>
      </c>
      <c r="F16" s="310">
        <v>0</v>
      </c>
      <c r="G16" s="310">
        <v>0</v>
      </c>
      <c r="H16" s="310">
        <v>0</v>
      </c>
      <c r="I16" s="310">
        <v>0</v>
      </c>
      <c r="J16" s="310">
        <v>0</v>
      </c>
      <c r="K16" s="310">
        <v>0</v>
      </c>
      <c r="L16" s="310">
        <v>0</v>
      </c>
      <c r="M16" s="310">
        <v>0</v>
      </c>
      <c r="N16" s="310">
        <v>0</v>
      </c>
      <c r="O16" s="310">
        <v>0</v>
      </c>
      <c r="P16" s="641">
        <f t="shared" si="1"/>
        <v>0</v>
      </c>
      <c r="Q16" s="310">
        <f t="shared" si="2"/>
        <v>0</v>
      </c>
      <c r="R16" s="310">
        <f t="shared" si="3"/>
        <v>0</v>
      </c>
    </row>
    <row r="17" spans="2:18" x14ac:dyDescent="0.3">
      <c r="B17" s="258" t="s">
        <v>142</v>
      </c>
      <c r="C17" s="259" t="s">
        <v>86</v>
      </c>
      <c r="D17" s="310">
        <f>D6*K80%</f>
        <v>0</v>
      </c>
      <c r="E17" s="310">
        <v>0</v>
      </c>
      <c r="F17" s="310">
        <v>0</v>
      </c>
      <c r="G17" s="310">
        <v>0</v>
      </c>
      <c r="H17" s="310">
        <v>0</v>
      </c>
      <c r="I17" s="310">
        <v>0</v>
      </c>
      <c r="J17" s="310">
        <v>0</v>
      </c>
      <c r="K17" s="310">
        <v>0</v>
      </c>
      <c r="L17" s="310">
        <v>0</v>
      </c>
      <c r="M17" s="310">
        <v>0</v>
      </c>
      <c r="N17" s="310">
        <v>0</v>
      </c>
      <c r="O17" s="310">
        <v>0</v>
      </c>
      <c r="P17" s="641">
        <f t="shared" si="1"/>
        <v>0</v>
      </c>
      <c r="Q17" s="310">
        <f t="shared" si="2"/>
        <v>0</v>
      </c>
      <c r="R17" s="310">
        <f t="shared" si="3"/>
        <v>0</v>
      </c>
    </row>
    <row r="18" spans="2:18" x14ac:dyDescent="0.3">
      <c r="B18" s="258" t="s">
        <v>143</v>
      </c>
      <c r="C18" s="259" t="s">
        <v>86</v>
      </c>
      <c r="D18" s="310">
        <f>D6*K59%</f>
        <v>1663925.6945997493</v>
      </c>
      <c r="E18" s="310">
        <f>E6*L59%</f>
        <v>1744536.8201407839</v>
      </c>
      <c r="F18" s="310">
        <f>F6*L59%</f>
        <v>1855890.2341923234</v>
      </c>
      <c r="G18" s="310">
        <f>G6*L59%</f>
        <v>1974351.3129705566</v>
      </c>
      <c r="H18" s="310">
        <f>H6*L59%</f>
        <v>2100373.7372027198</v>
      </c>
      <c r="I18" s="310">
        <f>I6*L59%</f>
        <v>2234440.1459603403</v>
      </c>
      <c r="J18" s="493">
        <v>2443891.122</v>
      </c>
      <c r="K18" s="493">
        <v>2374700.3319999999</v>
      </c>
      <c r="L18" s="493">
        <v>2795632.8849999998</v>
      </c>
      <c r="M18" s="493">
        <v>2953615.9049999998</v>
      </c>
      <c r="N18" s="493">
        <v>3091705.93</v>
      </c>
      <c r="O18" s="493">
        <v>3081052.5</v>
      </c>
      <c r="P18" s="641">
        <f t="shared" si="1"/>
        <v>3057863.6542833848</v>
      </c>
      <c r="Q18" s="310">
        <f t="shared" si="2"/>
        <v>3344813.4387670876</v>
      </c>
      <c r="R18" s="310">
        <f t="shared" si="3"/>
        <v>3408188.8512910958</v>
      </c>
    </row>
    <row r="19" spans="2:18" x14ac:dyDescent="0.3">
      <c r="B19" s="258" t="s">
        <v>144</v>
      </c>
      <c r="C19" s="259" t="s">
        <v>86</v>
      </c>
      <c r="D19" s="310">
        <f>D6*K60%</f>
        <v>101553.22794509346</v>
      </c>
      <c r="E19" s="310">
        <f>E6*L60%</f>
        <v>121849.71886517757</v>
      </c>
      <c r="F19" s="310">
        <f>F6*L60%</f>
        <v>129627.36049486975</v>
      </c>
      <c r="G19" s="310">
        <f>G6*L60%</f>
        <v>137901.44733496782</v>
      </c>
      <c r="H19" s="310">
        <f>H6*L60%</f>
        <v>146703.66737762533</v>
      </c>
      <c r="I19" s="310">
        <f>I6*L60%</f>
        <v>156067.7312527929</v>
      </c>
      <c r="J19" s="493">
        <v>180024</v>
      </c>
      <c r="K19" s="493">
        <v>184787</v>
      </c>
      <c r="L19" s="493">
        <v>188287</v>
      </c>
      <c r="M19" s="493">
        <v>180266</v>
      </c>
      <c r="N19" s="493">
        <v>179450</v>
      </c>
      <c r="O19" s="493">
        <v>172834</v>
      </c>
      <c r="P19" s="641">
        <f t="shared" si="1"/>
        <v>193700.17215322668</v>
      </c>
      <c r="Q19" s="310">
        <f t="shared" si="2"/>
        <v>211876.98738694916</v>
      </c>
      <c r="R19" s="310">
        <f t="shared" si="3"/>
        <v>215891.49872691242</v>
      </c>
    </row>
    <row r="20" spans="2:18" x14ac:dyDescent="0.3">
      <c r="B20" s="258" t="s">
        <v>145</v>
      </c>
      <c r="C20" s="259" t="s">
        <v>86</v>
      </c>
      <c r="D20" s="310">
        <f>D6*K61%</f>
        <v>91712.030276243881</v>
      </c>
      <c r="E20" s="310">
        <f>E6*L61%</f>
        <v>104106.59098916492</v>
      </c>
      <c r="F20" s="310">
        <f>F6*L61%</f>
        <v>110751.69254166482</v>
      </c>
      <c r="G20" s="310">
        <f>G6*L61%</f>
        <v>117820.94951240937</v>
      </c>
      <c r="H20" s="310">
        <f>H6*L61%</f>
        <v>125341.43565149933</v>
      </c>
      <c r="I20" s="310">
        <f>I6*L61%</f>
        <v>133341.95282074396</v>
      </c>
      <c r="J20" s="493">
        <v>147480.62</v>
      </c>
      <c r="K20" s="493">
        <v>157419.91</v>
      </c>
      <c r="L20" s="493">
        <v>160397.53400000001</v>
      </c>
      <c r="M20" s="493">
        <v>162797</v>
      </c>
      <c r="N20" s="493">
        <v>169950</v>
      </c>
      <c r="O20" s="493">
        <v>163115</v>
      </c>
      <c r="P20" s="641">
        <f t="shared" si="1"/>
        <v>174034.53130696822</v>
      </c>
      <c r="Q20" s="310">
        <f t="shared" si="2"/>
        <v>190365.92370940681</v>
      </c>
      <c r="R20" s="310">
        <f t="shared" si="3"/>
        <v>193972.85700074292</v>
      </c>
    </row>
    <row r="21" spans="2:18" x14ac:dyDescent="0.3">
      <c r="B21" s="258" t="s">
        <v>146</v>
      </c>
      <c r="C21" s="259" t="s">
        <v>86</v>
      </c>
      <c r="D21" s="310">
        <f>D6*K62%</f>
        <v>19334.243745773507</v>
      </c>
      <c r="E21" s="310">
        <f>E6*L62%</f>
        <v>22332.069017116253</v>
      </c>
      <c r="F21" s="310">
        <f>F6*L62%</f>
        <v>23757.52023097474</v>
      </c>
      <c r="G21" s="310">
        <f>G6*L62%</f>
        <v>25273.957692526317</v>
      </c>
      <c r="H21" s="310">
        <f>H6*L62%</f>
        <v>26887.189034602463</v>
      </c>
      <c r="I21" s="310">
        <f>I6*L62%</f>
        <v>28603.392590002619</v>
      </c>
      <c r="J21" s="493">
        <v>31680</v>
      </c>
      <c r="K21" s="493">
        <v>34320</v>
      </c>
      <c r="L21" s="493">
        <v>34320</v>
      </c>
      <c r="M21" s="493">
        <v>34320</v>
      </c>
      <c r="N21" s="493">
        <v>35640</v>
      </c>
      <c r="O21" s="493">
        <v>33660</v>
      </c>
      <c r="P21" s="641">
        <f t="shared" si="1"/>
        <v>36843.979019013219</v>
      </c>
      <c r="Q21" s="310">
        <f t="shared" si="2"/>
        <v>40301.416313255679</v>
      </c>
      <c r="R21" s="310">
        <f t="shared" si="3"/>
        <v>41065.022096033157</v>
      </c>
    </row>
    <row r="22" spans="2:18" x14ac:dyDescent="0.3">
      <c r="B22" s="258" t="s">
        <v>147</v>
      </c>
      <c r="C22" s="259" t="s">
        <v>86</v>
      </c>
      <c r="D22" s="310">
        <f>D6*K81%</f>
        <v>0</v>
      </c>
      <c r="E22" s="310">
        <v>0</v>
      </c>
      <c r="F22" s="310">
        <v>0</v>
      </c>
      <c r="G22" s="310">
        <v>0</v>
      </c>
      <c r="H22" s="310">
        <v>0</v>
      </c>
      <c r="I22" s="310">
        <v>0</v>
      </c>
      <c r="J22" s="310">
        <v>0</v>
      </c>
      <c r="K22" s="310">
        <v>0</v>
      </c>
      <c r="L22" s="310">
        <v>0</v>
      </c>
      <c r="M22" s="310">
        <v>0</v>
      </c>
      <c r="N22" s="310">
        <v>0</v>
      </c>
      <c r="O22" s="310">
        <v>0</v>
      </c>
      <c r="P22" s="641">
        <f t="shared" si="1"/>
        <v>0</v>
      </c>
      <c r="Q22" s="310">
        <f t="shared" si="2"/>
        <v>0</v>
      </c>
      <c r="R22" s="310">
        <f t="shared" si="3"/>
        <v>0</v>
      </c>
    </row>
    <row r="23" spans="2:18" x14ac:dyDescent="0.3">
      <c r="B23" s="258" t="s">
        <v>148</v>
      </c>
      <c r="C23" s="259" t="s">
        <v>86</v>
      </c>
      <c r="D23" s="310">
        <f>D6*K63%</f>
        <v>408116.47849415493</v>
      </c>
      <c r="E23" s="310">
        <f>E6*L63%</f>
        <v>453803.03182751924</v>
      </c>
      <c r="F23" s="310">
        <f>F6*L63%</f>
        <v>482769.18279523321</v>
      </c>
      <c r="G23" s="310">
        <f>G6*L63%</f>
        <v>513584.2370162055</v>
      </c>
      <c r="H23" s="310">
        <f>H6*L63%</f>
        <v>546366.20959170803</v>
      </c>
      <c r="I23" s="310">
        <f>I6*L63%</f>
        <v>581240.64850181702</v>
      </c>
      <c r="J23" s="493">
        <v>608550</v>
      </c>
      <c r="K23" s="493">
        <v>686673</v>
      </c>
      <c r="L23" s="493">
        <v>724520</v>
      </c>
      <c r="M23" s="493">
        <v>724443</v>
      </c>
      <c r="N23" s="493">
        <v>714784</v>
      </c>
      <c r="O23" s="493">
        <v>743822</v>
      </c>
      <c r="P23" s="641">
        <f t="shared" si="1"/>
        <v>768757.55739728385</v>
      </c>
      <c r="Q23" s="310">
        <f t="shared" si="2"/>
        <v>840897.73117722478</v>
      </c>
      <c r="R23" s="310">
        <f t="shared" si="3"/>
        <v>856830.53029426688</v>
      </c>
    </row>
    <row r="24" spans="2:18" x14ac:dyDescent="0.3">
      <c r="B24" s="258" t="s">
        <v>149</v>
      </c>
      <c r="C24" s="259" t="s">
        <v>86</v>
      </c>
      <c r="D24" s="310">
        <f>D6*K64%</f>
        <v>137602.12821584073</v>
      </c>
      <c r="E24" s="310">
        <f>E6*L64%</f>
        <v>158981.39840980954</v>
      </c>
      <c r="F24" s="310">
        <f>F6*L64%</f>
        <v>169129.14724447823</v>
      </c>
      <c r="G24" s="310">
        <f>G6*L64%</f>
        <v>179924.6247281683</v>
      </c>
      <c r="H24" s="310">
        <f>H6*L64%</f>
        <v>191409.17524273225</v>
      </c>
      <c r="I24" s="310">
        <f>I6*L64%</f>
        <v>203626.7821731194</v>
      </c>
      <c r="J24" s="493">
        <v>236819</v>
      </c>
      <c r="K24" s="493">
        <v>232890</v>
      </c>
      <c r="L24" s="493">
        <v>243855</v>
      </c>
      <c r="M24" s="493">
        <v>244256</v>
      </c>
      <c r="N24" s="493">
        <v>246033</v>
      </c>
      <c r="O24" s="493">
        <v>222845</v>
      </c>
      <c r="P24" s="641">
        <f t="shared" si="1"/>
        <v>254498.29856707554</v>
      </c>
      <c r="Q24" s="310">
        <f t="shared" si="2"/>
        <v>278380.40718332957</v>
      </c>
      <c r="R24" s="310">
        <f t="shared" si="3"/>
        <v>283654.9833194348</v>
      </c>
    </row>
    <row r="25" spans="2:18" x14ac:dyDescent="0.3">
      <c r="B25" s="258" t="s">
        <v>150</v>
      </c>
      <c r="C25" s="259" t="s">
        <v>86</v>
      </c>
      <c r="D25" s="310">
        <f>D6*K82%</f>
        <v>0</v>
      </c>
      <c r="E25" s="310">
        <v>0</v>
      </c>
      <c r="F25" s="310">
        <v>0</v>
      </c>
      <c r="G25" s="310">
        <v>0</v>
      </c>
      <c r="H25" s="310">
        <v>0</v>
      </c>
      <c r="I25" s="310">
        <v>0</v>
      </c>
      <c r="J25" s="310">
        <v>0</v>
      </c>
      <c r="K25" s="310">
        <v>0</v>
      </c>
      <c r="L25" s="310">
        <v>0</v>
      </c>
      <c r="M25" s="310">
        <v>0</v>
      </c>
      <c r="N25" s="310">
        <v>0</v>
      </c>
      <c r="O25" s="310">
        <v>0</v>
      </c>
      <c r="P25" s="641">
        <f t="shared" si="1"/>
        <v>0</v>
      </c>
      <c r="Q25" s="310">
        <f t="shared" si="2"/>
        <v>0</v>
      </c>
      <c r="R25" s="310">
        <f t="shared" si="3"/>
        <v>0</v>
      </c>
    </row>
    <row r="26" spans="2:18" x14ac:dyDescent="0.3">
      <c r="B26" s="258" t="s">
        <v>151</v>
      </c>
      <c r="C26" s="259" t="s">
        <v>86</v>
      </c>
      <c r="D26" s="310">
        <f>D6*K65%</f>
        <v>121830.52309035487</v>
      </c>
      <c r="E26" s="310">
        <f>E6*L65%</f>
        <v>135454.65238071012</v>
      </c>
      <c r="F26" s="310">
        <f>F6*L65%</f>
        <v>144100.69402203205</v>
      </c>
      <c r="G26" s="310">
        <f>G6*L65%</f>
        <v>153298.61066173622</v>
      </c>
      <c r="H26" s="310">
        <f>H6*L65%</f>
        <v>163083.62836354916</v>
      </c>
      <c r="I26" s="310">
        <f>I6*L65%</f>
        <v>173493.22166335015</v>
      </c>
      <c r="J26" s="493">
        <v>188125</v>
      </c>
      <c r="K26" s="493">
        <v>200005</v>
      </c>
      <c r="L26" s="493">
        <v>214165</v>
      </c>
      <c r="M26" s="493">
        <v>216260</v>
      </c>
      <c r="N26" s="493">
        <v>470862</v>
      </c>
      <c r="O26" s="493">
        <v>501631</v>
      </c>
      <c r="P26" s="641">
        <f t="shared" si="1"/>
        <v>342842.5715841967</v>
      </c>
      <c r="Q26" s="310">
        <f t="shared" si="2"/>
        <v>375014.90271155653</v>
      </c>
      <c r="R26" s="310">
        <f t="shared" si="3"/>
        <v>382120.44823661761</v>
      </c>
    </row>
    <row r="27" spans="2:18" x14ac:dyDescent="0.3">
      <c r="B27" s="258" t="s">
        <v>152</v>
      </c>
      <c r="C27" s="259" t="s">
        <v>86</v>
      </c>
      <c r="D27" s="310">
        <f>D6*K66%</f>
        <v>801400.45979767852</v>
      </c>
      <c r="E27" s="310">
        <f>E6*L66%</f>
        <v>902783.95535647171</v>
      </c>
      <c r="F27" s="310">
        <f>F6*L66%</f>
        <v>960408.4631451827</v>
      </c>
      <c r="G27" s="310">
        <f>G6*L66%</f>
        <v>1021711.1310055134</v>
      </c>
      <c r="H27" s="310">
        <f>H6*L66%</f>
        <v>1086926.7351122485</v>
      </c>
      <c r="I27" s="310">
        <f>I6*L66%</f>
        <v>1156305.0373534556</v>
      </c>
      <c r="J27" s="493">
        <v>1272620.6170000001</v>
      </c>
      <c r="K27" s="493">
        <v>1346691.226</v>
      </c>
      <c r="L27" s="493">
        <v>1408256.703</v>
      </c>
      <c r="M27" s="493">
        <v>1422557</v>
      </c>
      <c r="N27" s="493">
        <v>1588590</v>
      </c>
      <c r="O27" s="493">
        <v>1610086</v>
      </c>
      <c r="P27" s="641">
        <f t="shared" si="1"/>
        <v>1577660.8347179927</v>
      </c>
      <c r="Q27" s="310">
        <f t="shared" si="2"/>
        <v>1725708.4547865207</v>
      </c>
      <c r="R27" s="310">
        <f t="shared" si="3"/>
        <v>1758406.0886666863</v>
      </c>
    </row>
    <row r="28" spans="2:18" x14ac:dyDescent="0.3">
      <c r="B28" s="258" t="s">
        <v>153</v>
      </c>
      <c r="C28" s="259" t="s">
        <v>86</v>
      </c>
      <c r="D28" s="310">
        <f>D6*K83%</f>
        <v>0</v>
      </c>
      <c r="E28" s="310">
        <v>0</v>
      </c>
      <c r="F28" s="310">
        <v>0</v>
      </c>
      <c r="G28" s="310">
        <v>0</v>
      </c>
      <c r="H28" s="310">
        <v>0</v>
      </c>
      <c r="I28" s="310">
        <v>0</v>
      </c>
      <c r="J28" s="310">
        <v>0</v>
      </c>
      <c r="K28" s="310">
        <v>0</v>
      </c>
      <c r="L28" s="310">
        <v>0</v>
      </c>
      <c r="M28" s="310">
        <v>0</v>
      </c>
      <c r="N28" s="310">
        <v>0</v>
      </c>
      <c r="O28" s="310">
        <v>0</v>
      </c>
      <c r="P28" s="641">
        <f t="shared" si="1"/>
        <v>0</v>
      </c>
      <c r="Q28" s="310">
        <f t="shared" si="2"/>
        <v>0</v>
      </c>
      <c r="R28" s="310">
        <f t="shared" si="3"/>
        <v>0</v>
      </c>
    </row>
    <row r="29" spans="2:18" x14ac:dyDescent="0.3">
      <c r="B29" s="258" t="s">
        <v>154</v>
      </c>
      <c r="C29" s="259" t="s">
        <v>86</v>
      </c>
      <c r="D29" s="310">
        <f>D6*K84%</f>
        <v>0</v>
      </c>
      <c r="E29" s="310">
        <v>0</v>
      </c>
      <c r="F29" s="310">
        <v>0</v>
      </c>
      <c r="G29" s="310">
        <v>0</v>
      </c>
      <c r="H29" s="310">
        <v>0</v>
      </c>
      <c r="I29" s="310">
        <v>0</v>
      </c>
      <c r="J29" s="310">
        <v>0</v>
      </c>
      <c r="K29" s="310">
        <v>0</v>
      </c>
      <c r="L29" s="310">
        <v>0</v>
      </c>
      <c r="M29" s="310">
        <v>0</v>
      </c>
      <c r="N29" s="310">
        <v>0</v>
      </c>
      <c r="O29" s="310">
        <v>0</v>
      </c>
      <c r="P29" s="641">
        <f t="shared" si="1"/>
        <v>0</v>
      </c>
      <c r="Q29" s="310">
        <f t="shared" si="2"/>
        <v>0</v>
      </c>
      <c r="R29" s="310">
        <f t="shared" si="3"/>
        <v>0</v>
      </c>
    </row>
    <row r="30" spans="2:18" x14ac:dyDescent="0.3">
      <c r="B30" s="258" t="s">
        <v>155</v>
      </c>
      <c r="C30" s="259" t="s">
        <v>86</v>
      </c>
      <c r="D30" s="310">
        <f>D6*K85%</f>
        <v>0</v>
      </c>
      <c r="E30" s="310">
        <v>0</v>
      </c>
      <c r="F30" s="310">
        <v>0</v>
      </c>
      <c r="G30" s="310">
        <v>0</v>
      </c>
      <c r="H30" s="310">
        <v>0</v>
      </c>
      <c r="I30" s="310">
        <v>0</v>
      </c>
      <c r="J30" s="310">
        <v>0</v>
      </c>
      <c r="K30" s="310">
        <v>0</v>
      </c>
      <c r="L30" s="310">
        <v>0</v>
      </c>
      <c r="M30" s="310">
        <v>0</v>
      </c>
      <c r="N30" s="310">
        <v>0</v>
      </c>
      <c r="O30" s="310">
        <v>0</v>
      </c>
      <c r="P30" s="641">
        <f t="shared" si="1"/>
        <v>0</v>
      </c>
      <c r="Q30" s="310">
        <f t="shared" si="2"/>
        <v>0</v>
      </c>
      <c r="R30" s="310">
        <f t="shared" si="3"/>
        <v>0</v>
      </c>
    </row>
    <row r="31" spans="2:18" x14ac:dyDescent="0.3">
      <c r="B31" s="258" t="s">
        <v>156</v>
      </c>
      <c r="C31" s="259" t="s">
        <v>86</v>
      </c>
      <c r="D31" s="310">
        <f>D6*K86%</f>
        <v>0</v>
      </c>
      <c r="E31" s="310">
        <v>0</v>
      </c>
      <c r="F31" s="310">
        <v>0</v>
      </c>
      <c r="G31" s="310">
        <v>0</v>
      </c>
      <c r="H31" s="310">
        <v>0</v>
      </c>
      <c r="I31" s="310">
        <v>0</v>
      </c>
      <c r="J31" s="310">
        <v>0</v>
      </c>
      <c r="K31" s="310">
        <v>0</v>
      </c>
      <c r="L31" s="310">
        <v>0</v>
      </c>
      <c r="M31" s="310">
        <v>0</v>
      </c>
      <c r="N31" s="310">
        <v>0</v>
      </c>
      <c r="O31" s="310">
        <v>0</v>
      </c>
      <c r="P31" s="641">
        <f t="shared" si="1"/>
        <v>0</v>
      </c>
      <c r="Q31" s="310">
        <f t="shared" si="2"/>
        <v>0</v>
      </c>
      <c r="R31" s="310">
        <f t="shared" si="3"/>
        <v>0</v>
      </c>
    </row>
    <row r="32" spans="2:18" x14ac:dyDescent="0.3">
      <c r="B32" s="258" t="s">
        <v>157</v>
      </c>
      <c r="C32" s="259" t="s">
        <v>86</v>
      </c>
      <c r="D32" s="310">
        <f>D6*K67%</f>
        <v>223164.60707224591</v>
      </c>
      <c r="E32" s="310">
        <f>E6*L67%</f>
        <v>253977.98551401799</v>
      </c>
      <c r="F32" s="310">
        <f>F6*L67%</f>
        <v>270189.34629150847</v>
      </c>
      <c r="G32" s="310">
        <f>G6*L67%</f>
        <v>287435.4747782005</v>
      </c>
      <c r="H32" s="310">
        <f>H6*L67%</f>
        <v>305782.41997680906</v>
      </c>
      <c r="I32" s="310">
        <f>I6*L67%</f>
        <v>325300.44678383938</v>
      </c>
      <c r="J32" s="493">
        <f>D67</f>
        <v>367969</v>
      </c>
      <c r="K32" s="493">
        <f>F67</f>
        <v>383680</v>
      </c>
      <c r="L32" s="493">
        <f>H67</f>
        <v>383160</v>
      </c>
      <c r="M32" s="493">
        <f>J67</f>
        <v>396137</v>
      </c>
      <c r="N32" s="493">
        <f>M67</f>
        <v>478626</v>
      </c>
      <c r="O32" s="493">
        <f>O67</f>
        <v>608892</v>
      </c>
      <c r="P32" s="641">
        <f t="shared" si="1"/>
        <v>481349.06863110507</v>
      </c>
      <c r="Q32" s="310">
        <f t="shared" si="2"/>
        <v>526518.84306223353</v>
      </c>
      <c r="R32" s="310">
        <f t="shared" si="3"/>
        <v>536494.98956235999</v>
      </c>
    </row>
    <row r="33" spans="2:18" x14ac:dyDescent="0.3">
      <c r="B33" s="258" t="s">
        <v>158</v>
      </c>
      <c r="C33" s="259" t="s">
        <v>86</v>
      </c>
      <c r="D33" s="310">
        <f>D6*K88%</f>
        <v>0</v>
      </c>
      <c r="E33" s="310">
        <v>0</v>
      </c>
      <c r="F33" s="310">
        <v>0</v>
      </c>
      <c r="G33" s="310">
        <v>0</v>
      </c>
      <c r="H33" s="310">
        <v>0</v>
      </c>
      <c r="I33" s="310">
        <v>0</v>
      </c>
      <c r="J33" s="310">
        <v>0</v>
      </c>
      <c r="K33" s="310">
        <v>0</v>
      </c>
      <c r="L33" s="310">
        <v>0</v>
      </c>
      <c r="M33" s="310">
        <v>0</v>
      </c>
      <c r="N33" s="310">
        <v>0</v>
      </c>
      <c r="O33" s="310">
        <v>0</v>
      </c>
      <c r="P33" s="641">
        <f t="shared" si="1"/>
        <v>0</v>
      </c>
      <c r="Q33" s="310">
        <f t="shared" si="2"/>
        <v>0</v>
      </c>
      <c r="R33" s="310">
        <f t="shared" si="3"/>
        <v>0</v>
      </c>
    </row>
    <row r="34" spans="2:18" x14ac:dyDescent="0.3">
      <c r="B34" s="258" t="s">
        <v>159</v>
      </c>
      <c r="C34" s="259" t="s">
        <v>86</v>
      </c>
      <c r="D34" s="310">
        <f>D6*K68%</f>
        <v>747431.21178771195</v>
      </c>
      <c r="E34" s="310">
        <f>E6*L68%</f>
        <v>792378.40192644903</v>
      </c>
      <c r="F34" s="310">
        <f>F6*L68%</f>
        <v>842955.74673026497</v>
      </c>
      <c r="G34" s="310">
        <f>G6*L68%</f>
        <v>896761.43269177107</v>
      </c>
      <c r="H34" s="310">
        <f>H6*L68%</f>
        <v>954001.52414018207</v>
      </c>
      <c r="I34" s="310">
        <f>I6*L68%</f>
        <v>1014895.2384470021</v>
      </c>
      <c r="J34" s="493">
        <v>1100520.236</v>
      </c>
      <c r="K34" s="493">
        <v>1168804.202</v>
      </c>
      <c r="L34" s="493">
        <v>1195459.9739999999</v>
      </c>
      <c r="M34" s="493">
        <v>1326756.791</v>
      </c>
      <c r="N34" s="493">
        <v>1316853.8</v>
      </c>
      <c r="O34" s="493">
        <v>1217574.95</v>
      </c>
      <c r="P34" s="641">
        <f t="shared" si="1"/>
        <v>1331535.6946306154</v>
      </c>
      <c r="Q34" s="310">
        <f t="shared" si="2"/>
        <v>1456486.9428889863</v>
      </c>
      <c r="R34" s="310">
        <f t="shared" si="3"/>
        <v>1484083.5375963566</v>
      </c>
    </row>
    <row r="35" spans="2:18" x14ac:dyDescent="0.3">
      <c r="B35" s="258" t="s">
        <v>160</v>
      </c>
      <c r="C35" s="259" t="s">
        <v>86</v>
      </c>
      <c r="D35" s="310">
        <f>D6*K69%</f>
        <v>50955.196585233498</v>
      </c>
      <c r="E35" s="310">
        <f>E6*L69%</f>
        <v>40382.02358823071</v>
      </c>
      <c r="F35" s="310">
        <f>F6*L69%</f>
        <v>42959.599561947558</v>
      </c>
      <c r="G35" s="310">
        <f>G6*L69%</f>
        <v>45701.701661646337</v>
      </c>
      <c r="H35" s="310">
        <f>H6*L69%</f>
        <v>48618.83155494291</v>
      </c>
      <c r="I35" s="310">
        <f>I6*L69%</f>
        <v>51722.16122866267</v>
      </c>
      <c r="J35" s="493">
        <v>47850</v>
      </c>
      <c r="K35" s="493">
        <v>54450</v>
      </c>
      <c r="L35" s="493">
        <v>54450</v>
      </c>
      <c r="M35" s="493">
        <v>90450</v>
      </c>
      <c r="N35" s="493">
        <v>103650</v>
      </c>
      <c r="O35" s="493">
        <v>103402.5</v>
      </c>
      <c r="P35" s="641">
        <f t="shared" si="1"/>
        <v>86923.750048035057</v>
      </c>
      <c r="Q35" s="310">
        <f t="shared" si="2"/>
        <v>95080.670749146011</v>
      </c>
      <c r="R35" s="310">
        <f t="shared" si="3"/>
        <v>96882.199247550889</v>
      </c>
    </row>
    <row r="36" spans="2:18" x14ac:dyDescent="0.3">
      <c r="B36" s="258" t="s">
        <v>161</v>
      </c>
      <c r="C36" s="259" t="s">
        <v>86</v>
      </c>
      <c r="D36" s="310">
        <f>D6*K89%</f>
        <v>0</v>
      </c>
      <c r="E36" s="310">
        <v>0</v>
      </c>
      <c r="F36" s="310">
        <v>0</v>
      </c>
      <c r="G36" s="310">
        <v>0</v>
      </c>
      <c r="H36" s="310">
        <v>0</v>
      </c>
      <c r="I36" s="310">
        <v>0</v>
      </c>
      <c r="J36" s="310">
        <v>0</v>
      </c>
      <c r="K36" s="310">
        <v>0</v>
      </c>
      <c r="L36" s="310">
        <v>0</v>
      </c>
      <c r="M36" s="310">
        <v>0</v>
      </c>
      <c r="N36" s="310">
        <v>0</v>
      </c>
      <c r="O36" s="310">
        <v>0</v>
      </c>
      <c r="P36" s="641">
        <f t="shared" si="1"/>
        <v>0</v>
      </c>
      <c r="Q36" s="310">
        <f t="shared" si="2"/>
        <v>0</v>
      </c>
      <c r="R36" s="310">
        <f t="shared" si="3"/>
        <v>0</v>
      </c>
    </row>
    <row r="37" spans="2:18" x14ac:dyDescent="0.3">
      <c r="B37" s="258" t="s">
        <v>162</v>
      </c>
      <c r="C37" s="259" t="s">
        <v>86</v>
      </c>
      <c r="D37" s="310">
        <f>D6*K70%</f>
        <v>1085316.2532454496</v>
      </c>
      <c r="E37" s="310">
        <f>E6*L70%</f>
        <v>1088006.3535563934</v>
      </c>
      <c r="F37" s="310">
        <f>F6*L70%</f>
        <v>1157453.5676131845</v>
      </c>
      <c r="G37" s="310">
        <f>G6*L70%</f>
        <v>1231333.5825672173</v>
      </c>
      <c r="H37" s="310">
        <f>H6*L70%</f>
        <v>1309929.3431566143</v>
      </c>
      <c r="I37" s="310">
        <f>I6*L70%</f>
        <v>1393541.8544219299</v>
      </c>
      <c r="J37" s="493">
        <v>1497875.46</v>
      </c>
      <c r="K37" s="493">
        <v>1479112.5</v>
      </c>
      <c r="L37" s="493">
        <v>1695970.189</v>
      </c>
      <c r="M37" s="493">
        <v>1926532.7520000001</v>
      </c>
      <c r="N37" s="493">
        <v>2056793.73</v>
      </c>
      <c r="O37" s="493">
        <v>2111805</v>
      </c>
      <c r="P37" s="641">
        <f t="shared" si="1"/>
        <v>1982767.7720775746</v>
      </c>
      <c r="Q37" s="310">
        <f t="shared" si="2"/>
        <v>2168830.6084901509</v>
      </c>
      <c r="R37" s="310">
        <f t="shared" si="3"/>
        <v>2209924.2410720694</v>
      </c>
    </row>
    <row r="38" spans="2:18" s="110" customFormat="1" x14ac:dyDescent="0.3">
      <c r="B38" s="258" t="s">
        <v>182</v>
      </c>
      <c r="C38" s="259" t="s">
        <v>86</v>
      </c>
      <c r="D38" s="310">
        <f>D6*K91%</f>
        <v>0</v>
      </c>
      <c r="E38" s="310">
        <v>0</v>
      </c>
      <c r="F38" s="310">
        <v>0</v>
      </c>
      <c r="G38" s="310">
        <v>0</v>
      </c>
      <c r="H38" s="310">
        <v>0</v>
      </c>
      <c r="I38" s="310">
        <v>0</v>
      </c>
      <c r="J38" s="310">
        <v>0</v>
      </c>
      <c r="K38" s="310">
        <v>0</v>
      </c>
      <c r="L38" s="310">
        <v>0</v>
      </c>
      <c r="M38" s="310">
        <v>0</v>
      </c>
      <c r="N38" s="310">
        <v>276817</v>
      </c>
      <c r="O38" s="310">
        <v>292683</v>
      </c>
      <c r="P38" s="641">
        <f t="shared" si="1"/>
        <v>121807.9998335541</v>
      </c>
      <c r="Q38" s="310">
        <f t="shared" si="2"/>
        <v>133238.45692789453</v>
      </c>
      <c r="R38" s="310">
        <f t="shared" si="3"/>
        <v>135762.97505915989</v>
      </c>
    </row>
    <row r="39" spans="2:18" s="110" customFormat="1" x14ac:dyDescent="0.3">
      <c r="B39" s="258" t="s">
        <v>163</v>
      </c>
      <c r="C39" s="259" t="s">
        <v>86</v>
      </c>
      <c r="D39" s="310">
        <f>D6*K90%</f>
        <v>0</v>
      </c>
      <c r="E39" s="310">
        <v>0</v>
      </c>
      <c r="F39" s="310">
        <v>0</v>
      </c>
      <c r="G39" s="310">
        <v>0</v>
      </c>
      <c r="H39" s="310">
        <v>0</v>
      </c>
      <c r="I39" s="310">
        <v>0</v>
      </c>
      <c r="J39" s="310">
        <v>0</v>
      </c>
      <c r="K39" s="310">
        <v>0</v>
      </c>
      <c r="L39" s="310">
        <v>0</v>
      </c>
      <c r="M39" s="310">
        <v>0</v>
      </c>
      <c r="N39" s="310">
        <v>0</v>
      </c>
      <c r="O39" s="310">
        <v>0</v>
      </c>
      <c r="P39" s="641">
        <f>$P$6*(AVERAGE(K39,L39,M39,N39,O39)/AVERAGE($K$6,$L$6,$M$6,$N$6,$O$6))</f>
        <v>0</v>
      </c>
      <c r="Q39" s="310">
        <f>$Q$6*(AVERAGE(K39,L39,M39,N39,O39)/AVERAGE($K$6,$L$6,$M$6,$N$6,$O$6))</f>
        <v>0</v>
      </c>
      <c r="R39" s="310">
        <f>$R$6*(AVERAGE(K39,L39,M39,N39,O39)/AVERAGE($K$6,$L$6,$M$6,$N$6,$O$6))</f>
        <v>0</v>
      </c>
    </row>
    <row r="40" spans="2:18" x14ac:dyDescent="0.3">
      <c r="B40" s="258" t="s">
        <v>164</v>
      </c>
      <c r="C40" s="259" t="s">
        <v>86</v>
      </c>
      <c r="D40" s="310">
        <f>D6*K71%</f>
        <v>1552978.5823760531</v>
      </c>
      <c r="E40" s="310">
        <f>E6*L71%</f>
        <v>1599200.5555149068</v>
      </c>
      <c r="F40" s="310">
        <f>F6*L71%</f>
        <v>1701277.1867179859</v>
      </c>
      <c r="G40" s="310">
        <f>G6*L71%</f>
        <v>1809869.3475723253</v>
      </c>
      <c r="H40" s="310">
        <f>H6*L71%</f>
        <v>1925392.9229492822</v>
      </c>
      <c r="I40" s="310">
        <f>I6*L71%</f>
        <v>2048290.3435630661</v>
      </c>
      <c r="J40" s="493">
        <v>2199959.8459999999</v>
      </c>
      <c r="K40" s="493">
        <v>2217690.2000000002</v>
      </c>
      <c r="L40" s="493">
        <v>2517972.4539999999</v>
      </c>
      <c r="M40" s="493">
        <v>2756674.926</v>
      </c>
      <c r="N40" s="493">
        <v>2807752.6329999999</v>
      </c>
      <c r="O40" s="493">
        <v>2903455.6379999998</v>
      </c>
      <c r="P40" s="641">
        <f t="shared" si="1"/>
        <v>2824051.8188251657</v>
      </c>
      <c r="Q40" s="310">
        <f t="shared" si="2"/>
        <v>3089060.7114380053</v>
      </c>
      <c r="R40" s="310">
        <f t="shared" si="3"/>
        <v>3147590.28281262</v>
      </c>
    </row>
    <row r="41" spans="2:18" x14ac:dyDescent="0.3">
      <c r="B41" s="258" t="s">
        <v>293</v>
      </c>
      <c r="C41" s="259" t="s">
        <v>86</v>
      </c>
      <c r="D41" s="310">
        <f>D6*K72%</f>
        <v>730058.31214612082</v>
      </c>
      <c r="E41" s="310">
        <f>E6*L72%</f>
        <v>865125.20405306632</v>
      </c>
      <c r="F41" s="310">
        <f>F6*L72%</f>
        <v>920345.96175858122</v>
      </c>
      <c r="G41" s="310">
        <f>G6*L72%</f>
        <v>979091.4486793417</v>
      </c>
      <c r="H41" s="310">
        <f>H6*L72%</f>
        <v>1041586.6475312145</v>
      </c>
      <c r="I41" s="310">
        <f>I6*L72%</f>
        <v>1108070.9016289515</v>
      </c>
      <c r="J41" s="493">
        <v>1238886.7919999999</v>
      </c>
      <c r="K41" s="493">
        <v>1313564.308</v>
      </c>
      <c r="L41" s="493">
        <v>1365530.702</v>
      </c>
      <c r="M41" s="493">
        <v>1295918.351</v>
      </c>
      <c r="N41" s="493">
        <v>1394061.3959999999</v>
      </c>
      <c r="O41" s="493">
        <v>1442039.023</v>
      </c>
      <c r="P41" s="641">
        <f t="shared" si="1"/>
        <v>1456800.9590527795</v>
      </c>
      <c r="Q41" s="310">
        <f t="shared" si="2"/>
        <v>1593507.0939552567</v>
      </c>
      <c r="R41" s="310">
        <f t="shared" si="3"/>
        <v>1623699.859945988</v>
      </c>
    </row>
    <row r="42" spans="2:18" x14ac:dyDescent="0.3">
      <c r="B42" s="258" t="s">
        <v>166</v>
      </c>
      <c r="C42" s="259" t="s">
        <v>86</v>
      </c>
      <c r="D42" s="310">
        <f>D6*K73%</f>
        <v>397024.07583231688</v>
      </c>
      <c r="E42" s="310">
        <f>E6*L73%</f>
        <v>407093.01852275315</v>
      </c>
      <c r="F42" s="310">
        <f>F6*L73%</f>
        <v>433077.67927952466</v>
      </c>
      <c r="G42" s="310">
        <f>G6*L73%</f>
        <v>460720.93540374958</v>
      </c>
      <c r="H42" s="310">
        <f>H6*L73%</f>
        <v>490128.65468484</v>
      </c>
      <c r="I42" s="310">
        <f>I6*L73%</f>
        <v>521413.46243068081</v>
      </c>
      <c r="J42" s="493">
        <v>336560.51199999999</v>
      </c>
      <c r="K42" s="493">
        <v>744121.34</v>
      </c>
      <c r="L42" s="493">
        <v>700144.62600000005</v>
      </c>
      <c r="M42" s="493">
        <v>704753</v>
      </c>
      <c r="N42" s="493">
        <v>717626</v>
      </c>
      <c r="O42" s="493">
        <v>670396.30000000005</v>
      </c>
      <c r="P42" s="641">
        <f t="shared" si="1"/>
        <v>756523.12895557855</v>
      </c>
      <c r="Q42" s="310">
        <f t="shared" si="2"/>
        <v>827515.22453402367</v>
      </c>
      <c r="R42" s="310">
        <f t="shared" si="3"/>
        <v>843194.46036729997</v>
      </c>
    </row>
    <row r="43" spans="2:18" x14ac:dyDescent="0.3">
      <c r="B43" s="266"/>
      <c r="C43" s="267"/>
      <c r="D43" s="268"/>
      <c r="E43" s="268"/>
      <c r="F43" s="268"/>
      <c r="G43" s="268"/>
      <c r="H43" s="268"/>
      <c r="I43" s="495"/>
      <c r="J43" s="495"/>
      <c r="K43" s="495"/>
      <c r="L43" s="495"/>
      <c r="M43" s="495"/>
    </row>
    <row r="44" spans="2:18" x14ac:dyDescent="0.3">
      <c r="B44" s="261" t="s">
        <v>863</v>
      </c>
      <c r="C44" s="267"/>
      <c r="D44" s="268"/>
      <c r="E44" s="268"/>
      <c r="F44" s="268"/>
      <c r="G44" s="268"/>
      <c r="H44" s="268"/>
      <c r="I44" s="495"/>
      <c r="J44" s="495"/>
      <c r="K44" s="495"/>
      <c r="L44" s="495"/>
      <c r="M44" s="495"/>
    </row>
    <row r="45" spans="2:18" x14ac:dyDescent="0.3">
      <c r="B45" s="261" t="s">
        <v>864</v>
      </c>
      <c r="C45" s="267"/>
      <c r="D45" s="268"/>
      <c r="E45" s="268"/>
      <c r="F45" s="268"/>
      <c r="G45" s="268"/>
      <c r="H45" s="268"/>
      <c r="I45" s="495"/>
      <c r="J45" s="495"/>
      <c r="K45" s="495"/>
      <c r="L45" s="495"/>
      <c r="M45" s="495"/>
    </row>
    <row r="46" spans="2:18" x14ac:dyDescent="0.3">
      <c r="B46" s="261" t="s">
        <v>865</v>
      </c>
      <c r="C46" s="267"/>
      <c r="D46" s="268"/>
      <c r="E46" s="268"/>
      <c r="F46" s="268"/>
      <c r="G46" s="268"/>
      <c r="H46" s="268"/>
      <c r="I46" s="495"/>
      <c r="J46" s="495"/>
      <c r="K46" s="495"/>
      <c r="L46" s="495"/>
      <c r="M46" s="495"/>
    </row>
    <row r="47" spans="2:18" x14ac:dyDescent="0.3">
      <c r="B47" s="261" t="s">
        <v>866</v>
      </c>
      <c r="C47" s="267"/>
      <c r="D47" s="268"/>
      <c r="E47" s="268"/>
      <c r="F47" s="268"/>
      <c r="G47" s="268"/>
      <c r="H47" s="268"/>
      <c r="I47" s="495"/>
      <c r="J47" s="495"/>
      <c r="K47" s="495"/>
      <c r="L47" s="495"/>
      <c r="M47" s="495"/>
    </row>
    <row r="48" spans="2:18" x14ac:dyDescent="0.3">
      <c r="B48" s="706" t="s">
        <v>185</v>
      </c>
      <c r="C48" s="708"/>
      <c r="D48" s="708"/>
      <c r="E48" s="708"/>
      <c r="F48" s="708"/>
      <c r="G48" s="708"/>
      <c r="H48" s="708"/>
      <c r="I48" s="708"/>
      <c r="J48" s="708"/>
      <c r="K48" s="708"/>
      <c r="L48" s="266"/>
      <c r="M48" s="266"/>
    </row>
    <row r="49" spans="2:18" ht="81" customHeight="1" x14ac:dyDescent="0.3">
      <c r="B49" s="709" t="s">
        <v>820</v>
      </c>
      <c r="C49" s="709"/>
      <c r="D49" s="709"/>
      <c r="E49" s="709"/>
      <c r="F49" s="709"/>
      <c r="G49" s="709"/>
      <c r="H49" s="709"/>
      <c r="I49" s="709"/>
      <c r="J49" s="709"/>
      <c r="K49" s="709"/>
      <c r="L49" s="709"/>
      <c r="M49" s="266"/>
    </row>
    <row r="50" spans="2:18" x14ac:dyDescent="0.3">
      <c r="B50" s="261"/>
    </row>
    <row r="51" spans="2:18" x14ac:dyDescent="0.3">
      <c r="B51" s="263" t="s">
        <v>470</v>
      </c>
    </row>
    <row r="52" spans="2:18" x14ac:dyDescent="0.3">
      <c r="B52" s="260"/>
    </row>
    <row r="53" spans="2:18" x14ac:dyDescent="0.3">
      <c r="B53" s="707" t="s">
        <v>291</v>
      </c>
      <c r="C53" s="675" t="s">
        <v>306</v>
      </c>
      <c r="D53" s="675"/>
      <c r="E53" s="675"/>
      <c r="F53" s="675"/>
      <c r="G53" s="675"/>
      <c r="H53" s="675"/>
      <c r="I53" s="675"/>
      <c r="J53" s="675"/>
      <c r="K53" s="675"/>
      <c r="L53" s="675"/>
      <c r="M53" s="675"/>
      <c r="N53" s="675"/>
      <c r="O53" s="675"/>
      <c r="P53" s="675"/>
      <c r="Q53" s="496"/>
      <c r="R53" s="496"/>
    </row>
    <row r="54" spans="2:18" ht="46.8" x14ac:dyDescent="0.3">
      <c r="B54" s="707"/>
      <c r="C54" s="385" t="s">
        <v>77</v>
      </c>
      <c r="D54" s="385" t="s">
        <v>82</v>
      </c>
      <c r="E54" s="385" t="s">
        <v>450</v>
      </c>
      <c r="F54" s="385" t="s">
        <v>83</v>
      </c>
      <c r="G54" s="385" t="s">
        <v>450</v>
      </c>
      <c r="H54" s="385" t="s">
        <v>84</v>
      </c>
      <c r="I54" s="385" t="s">
        <v>450</v>
      </c>
      <c r="J54" s="385" t="s">
        <v>89</v>
      </c>
      <c r="K54" s="385" t="s">
        <v>450</v>
      </c>
      <c r="L54" s="386" t="s">
        <v>451</v>
      </c>
      <c r="M54" s="385" t="s">
        <v>584</v>
      </c>
      <c r="N54" s="385" t="s">
        <v>450</v>
      </c>
      <c r="O54" s="385" t="s">
        <v>585</v>
      </c>
      <c r="P54" s="385" t="s">
        <v>867</v>
      </c>
      <c r="Q54" s="381"/>
      <c r="R54" s="381"/>
    </row>
    <row r="55" spans="2:18" ht="17.399999999999999" x14ac:dyDescent="0.3">
      <c r="B55" s="258" t="s">
        <v>133</v>
      </c>
      <c r="C55" s="262" t="s">
        <v>86</v>
      </c>
      <c r="D55" s="497">
        <v>1276911.43</v>
      </c>
      <c r="E55" s="497">
        <f>D55/D74*100</f>
        <v>9.5345642171427158</v>
      </c>
      <c r="F55" s="493">
        <v>1323669.22</v>
      </c>
      <c r="G55" s="497">
        <f>F55/F74*100</f>
        <v>9.3646903494324985</v>
      </c>
      <c r="H55" s="493">
        <v>1606941.59</v>
      </c>
      <c r="I55" s="497">
        <f>H55/H74*100</f>
        <v>10.311203553330888</v>
      </c>
      <c r="J55" s="493">
        <v>1641558.5</v>
      </c>
      <c r="K55" s="497">
        <f>J55/J74*100</f>
        <v>10.009427230420874</v>
      </c>
      <c r="L55" s="294">
        <f>AVERAGE(E55, G55, I55, K55)</f>
        <v>9.804971337581744</v>
      </c>
      <c r="M55" s="493">
        <v>1706383.5</v>
      </c>
      <c r="N55" s="497">
        <f>M55/$M$74*100</f>
        <v>9.7712327583793428</v>
      </c>
      <c r="O55" s="493">
        <v>1663549.5</v>
      </c>
      <c r="P55" s="498">
        <f>AVERAGE(L55,N55)</f>
        <v>9.7881020479805443</v>
      </c>
      <c r="Q55" s="382"/>
      <c r="R55" s="382"/>
    </row>
    <row r="56" spans="2:18" ht="17.399999999999999" x14ac:dyDescent="0.3">
      <c r="B56" s="258" t="s">
        <v>135</v>
      </c>
      <c r="C56" s="262" t="s">
        <v>86</v>
      </c>
      <c r="D56" s="497">
        <v>187083.05600000001</v>
      </c>
      <c r="E56" s="497">
        <f>D56/D74*100</f>
        <v>1.3969296299362808</v>
      </c>
      <c r="F56" s="493">
        <v>200463.96299999999</v>
      </c>
      <c r="G56" s="497">
        <f>F56/F74*100</f>
        <v>1.4182417414791086</v>
      </c>
      <c r="H56" s="493">
        <v>250713.45800000001</v>
      </c>
      <c r="I56" s="497">
        <f>H56/H74*100</f>
        <v>1.6087439114681663</v>
      </c>
      <c r="J56" s="493">
        <v>278586</v>
      </c>
      <c r="K56" s="497">
        <f>J56/J74*100</f>
        <v>1.6986822549510294</v>
      </c>
      <c r="L56" s="294">
        <f t="shared" ref="L56:L73" si="4">AVERAGE(E56, G56, I56, K56)</f>
        <v>1.5306493844586462</v>
      </c>
      <c r="M56" s="493">
        <v>342385</v>
      </c>
      <c r="N56" s="497">
        <f t="shared" ref="N56:N74" si="5">M56/$M$74*100</f>
        <v>1.9605929897808503</v>
      </c>
      <c r="O56" s="493">
        <v>343335</v>
      </c>
      <c r="P56" s="498">
        <f t="shared" ref="P56:P73" si="6">AVERAGE(L56,N56)</f>
        <v>1.7456211871197482</v>
      </c>
      <c r="Q56" s="499"/>
      <c r="R56" s="499"/>
    </row>
    <row r="57" spans="2:18" ht="17.399999999999999" x14ac:dyDescent="0.3">
      <c r="B57" s="258" t="s">
        <v>136</v>
      </c>
      <c r="C57" s="262" t="s">
        <v>86</v>
      </c>
      <c r="D57" s="497">
        <v>0</v>
      </c>
      <c r="E57" s="497">
        <f>D57/D74*100</f>
        <v>0</v>
      </c>
      <c r="F57" s="493">
        <v>0</v>
      </c>
      <c r="G57" s="497">
        <f>F57/F74*100</f>
        <v>0</v>
      </c>
      <c r="H57" s="493">
        <v>0</v>
      </c>
      <c r="I57" s="497">
        <f>H57/H74*100</f>
        <v>0</v>
      </c>
      <c r="J57" s="493">
        <v>0</v>
      </c>
      <c r="K57" s="497">
        <f>J57/J74*100</f>
        <v>0</v>
      </c>
      <c r="L57" s="294">
        <f t="shared" si="4"/>
        <v>0</v>
      </c>
      <c r="M57" s="493">
        <v>0</v>
      </c>
      <c r="N57" s="497">
        <f t="shared" si="5"/>
        <v>0</v>
      </c>
      <c r="O57" s="493">
        <v>0</v>
      </c>
      <c r="P57" s="498">
        <f t="shared" si="6"/>
        <v>0</v>
      </c>
      <c r="Q57" s="499"/>
      <c r="R57" s="499"/>
    </row>
    <row r="58" spans="2:18" ht="17.399999999999999" x14ac:dyDescent="0.3">
      <c r="B58" s="258" t="s">
        <v>138</v>
      </c>
      <c r="C58" s="262" t="s">
        <v>86</v>
      </c>
      <c r="D58" s="497">
        <v>29640</v>
      </c>
      <c r="E58" s="497">
        <f>D58/D74*100</f>
        <v>0.22131878277267056</v>
      </c>
      <c r="F58" s="493">
        <v>31640</v>
      </c>
      <c r="G58" s="497">
        <f>F58/F74*100</f>
        <v>0.22384656089233854</v>
      </c>
      <c r="H58" s="493">
        <v>44646</v>
      </c>
      <c r="I58" s="497">
        <f>H58/H74*100</f>
        <v>0.28647836157007472</v>
      </c>
      <c r="J58" s="493">
        <v>44242</v>
      </c>
      <c r="K58" s="497">
        <f>J58/J74*100</f>
        <v>0.26976624928583437</v>
      </c>
      <c r="L58" s="294">
        <f t="shared" si="4"/>
        <v>0.25035248863022952</v>
      </c>
      <c r="M58" s="493">
        <v>42192</v>
      </c>
      <c r="N58" s="497">
        <f t="shared" si="5"/>
        <v>0.24160328117421506</v>
      </c>
      <c r="O58" s="493">
        <v>35474</v>
      </c>
      <c r="P58" s="498">
        <f t="shared" si="6"/>
        <v>0.24597788490222228</v>
      </c>
      <c r="Q58" s="499"/>
      <c r="R58" s="499"/>
    </row>
    <row r="59" spans="2:18" ht="17.399999999999999" x14ac:dyDescent="0.3">
      <c r="B59" s="258" t="s">
        <v>143</v>
      </c>
      <c r="C59" s="262" t="s">
        <v>86</v>
      </c>
      <c r="D59" s="497">
        <v>2443891.122</v>
      </c>
      <c r="E59" s="497">
        <f>D59/D74*100</f>
        <v>18.248279633939816</v>
      </c>
      <c r="F59" s="493">
        <v>2374700.3319999999</v>
      </c>
      <c r="G59" s="497">
        <f>F59/F74*100</f>
        <v>16.800521569788067</v>
      </c>
      <c r="H59" s="493">
        <v>2795632.8849999998</v>
      </c>
      <c r="I59" s="497">
        <f>H59/H74*100</f>
        <v>17.938635677243674</v>
      </c>
      <c r="J59" s="493">
        <v>2953615.9049999998</v>
      </c>
      <c r="K59" s="497">
        <f>J59/J74*100</f>
        <v>18.009716661155352</v>
      </c>
      <c r="L59" s="294">
        <f t="shared" si="4"/>
        <v>17.749288385531727</v>
      </c>
      <c r="M59" s="493">
        <v>3091705.93</v>
      </c>
      <c r="N59" s="497">
        <f t="shared" si="5"/>
        <v>17.703979358972749</v>
      </c>
      <c r="O59" s="493">
        <v>3081052.5</v>
      </c>
      <c r="P59" s="498">
        <f t="shared" si="6"/>
        <v>17.726633872252236</v>
      </c>
      <c r="Q59" s="499"/>
      <c r="R59" s="499"/>
    </row>
    <row r="60" spans="2:18" ht="17.399999999999999" x14ac:dyDescent="0.3">
      <c r="B60" s="258" t="s">
        <v>144</v>
      </c>
      <c r="C60" s="262" t="s">
        <v>86</v>
      </c>
      <c r="D60" s="497">
        <v>180024</v>
      </c>
      <c r="E60" s="497">
        <f>D60/D74*100</f>
        <v>1.3442203964192727</v>
      </c>
      <c r="F60" s="493">
        <v>184787</v>
      </c>
      <c r="G60" s="497">
        <f>F60/F74*100</f>
        <v>1.3073304186982477</v>
      </c>
      <c r="H60" s="493">
        <v>188287</v>
      </c>
      <c r="I60" s="497">
        <f>H60/H74*100</f>
        <v>1.2081743328617269</v>
      </c>
      <c r="J60" s="493">
        <v>180266</v>
      </c>
      <c r="K60" s="497">
        <f>J60/J74*100</f>
        <v>1.0991746009167807</v>
      </c>
      <c r="L60" s="294">
        <f t="shared" si="4"/>
        <v>1.2397249372240071</v>
      </c>
      <c r="M60" s="493">
        <v>179450</v>
      </c>
      <c r="N60" s="497">
        <f t="shared" si="5"/>
        <v>1.0275812667499264</v>
      </c>
      <c r="O60" s="493">
        <v>172834</v>
      </c>
      <c r="P60" s="498">
        <f t="shared" si="6"/>
        <v>1.1336531019869667</v>
      </c>
      <c r="Q60" s="499"/>
      <c r="R60" s="499"/>
    </row>
    <row r="61" spans="2:18" ht="17.399999999999999" x14ac:dyDescent="0.3">
      <c r="B61" s="258" t="s">
        <v>145</v>
      </c>
      <c r="C61" s="262" t="s">
        <v>86</v>
      </c>
      <c r="D61" s="497">
        <v>147480.62</v>
      </c>
      <c r="E61" s="497">
        <f>D61/D74*100</f>
        <v>1.1012223785748574</v>
      </c>
      <c r="F61" s="493">
        <v>157419.91</v>
      </c>
      <c r="G61" s="497">
        <f>F61/F74*100</f>
        <v>1.1137138264690725</v>
      </c>
      <c r="H61" s="493">
        <v>160397.53400000001</v>
      </c>
      <c r="I61" s="497">
        <f>H61/H74*100</f>
        <v>1.0292170125028077</v>
      </c>
      <c r="J61" s="493">
        <v>162797</v>
      </c>
      <c r="K61" s="497">
        <f>J61/J74*100</f>
        <v>0.99265711507133436</v>
      </c>
      <c r="L61" s="294">
        <f t="shared" si="4"/>
        <v>1.059202583154518</v>
      </c>
      <c r="M61" s="493">
        <v>169950</v>
      </c>
      <c r="N61" s="497">
        <f t="shared" si="5"/>
        <v>0.9731815897695737</v>
      </c>
      <c r="O61" s="493">
        <v>163115</v>
      </c>
      <c r="P61" s="498">
        <f t="shared" si="6"/>
        <v>1.0161920864620457</v>
      </c>
      <c r="Q61" s="499"/>
      <c r="R61" s="499"/>
    </row>
    <row r="62" spans="2:18" ht="17.399999999999999" x14ac:dyDescent="0.3">
      <c r="B62" s="258" t="s">
        <v>146</v>
      </c>
      <c r="C62" s="262" t="s">
        <v>86</v>
      </c>
      <c r="D62" s="497">
        <v>31680</v>
      </c>
      <c r="E62" s="497">
        <f>D62/D74*100</f>
        <v>0.23655124960317828</v>
      </c>
      <c r="F62" s="493">
        <v>34320</v>
      </c>
      <c r="G62" s="497">
        <f>F62/F74*100</f>
        <v>0.24280701548119654</v>
      </c>
      <c r="H62" s="493">
        <v>34320</v>
      </c>
      <c r="I62" s="497">
        <f>H62/H74*100</f>
        <v>0.2202198935869947</v>
      </c>
      <c r="J62" s="493">
        <v>34320</v>
      </c>
      <c r="K62" s="497">
        <f>J62/J74*100</f>
        <v>0.20926670755141799</v>
      </c>
      <c r="L62" s="294">
        <f t="shared" si="4"/>
        <v>0.22721121655569687</v>
      </c>
      <c r="M62" s="493">
        <v>35640</v>
      </c>
      <c r="N62" s="497">
        <f t="shared" si="5"/>
        <v>0.20408468290313392</v>
      </c>
      <c r="O62" s="493">
        <v>33660</v>
      </c>
      <c r="P62" s="498">
        <f t="shared" si="6"/>
        <v>0.21564794972941539</v>
      </c>
      <c r="Q62" s="499"/>
      <c r="R62" s="499"/>
    </row>
    <row r="63" spans="2:18" ht="17.399999999999999" x14ac:dyDescent="0.3">
      <c r="B63" s="258" t="s">
        <v>148</v>
      </c>
      <c r="C63" s="262" t="s">
        <v>86</v>
      </c>
      <c r="D63" s="497">
        <v>608550</v>
      </c>
      <c r="E63" s="497">
        <f>D63/D74*100</f>
        <v>4.5439792596595368</v>
      </c>
      <c r="F63" s="493">
        <v>686673</v>
      </c>
      <c r="G63" s="497">
        <f>F63/F74*100</f>
        <v>4.8580717290652586</v>
      </c>
      <c r="H63" s="493">
        <v>724520</v>
      </c>
      <c r="I63" s="497">
        <f>H63/H74*100</f>
        <v>4.6490010868778961</v>
      </c>
      <c r="J63" s="493">
        <v>724443</v>
      </c>
      <c r="K63" s="497">
        <f>J63/J74*100</f>
        <v>4.4173019061384586</v>
      </c>
      <c r="L63" s="294">
        <f t="shared" si="4"/>
        <v>4.6170884954352873</v>
      </c>
      <c r="M63" s="493">
        <v>714784</v>
      </c>
      <c r="N63" s="497">
        <f t="shared" si="5"/>
        <v>4.0930546011288902</v>
      </c>
      <c r="O63" s="493">
        <v>743822</v>
      </c>
      <c r="P63" s="498">
        <f t="shared" si="6"/>
        <v>4.3550715482820888</v>
      </c>
      <c r="Q63" s="499"/>
      <c r="R63" s="499"/>
    </row>
    <row r="64" spans="2:18" ht="17.399999999999999" x14ac:dyDescent="0.3">
      <c r="B64" s="258" t="s">
        <v>149</v>
      </c>
      <c r="C64" s="262" t="s">
        <v>86</v>
      </c>
      <c r="D64" s="497">
        <v>236819</v>
      </c>
      <c r="E64" s="497">
        <f>D64/D74*100</f>
        <v>1.7683027266343143</v>
      </c>
      <c r="F64" s="493">
        <v>232890</v>
      </c>
      <c r="G64" s="497">
        <f>F64/F74*100</f>
        <v>1.6476493541787838</v>
      </c>
      <c r="H64" s="493">
        <v>243855</v>
      </c>
      <c r="I64" s="497">
        <f>H64/H74*100</f>
        <v>1.5647354939002502</v>
      </c>
      <c r="J64" s="493">
        <v>244256</v>
      </c>
      <c r="K64" s="497">
        <f>J64/J74*100</f>
        <v>1.4893545722517234</v>
      </c>
      <c r="L64" s="294">
        <f t="shared" si="4"/>
        <v>1.6175105367412681</v>
      </c>
      <c r="M64" s="493">
        <v>246033</v>
      </c>
      <c r="N64" s="497">
        <f t="shared" si="5"/>
        <v>1.4088542870007503</v>
      </c>
      <c r="O64" s="493">
        <v>222845</v>
      </c>
      <c r="P64" s="498">
        <f t="shared" si="6"/>
        <v>1.5131824118710093</v>
      </c>
      <c r="Q64" s="499"/>
      <c r="R64" s="499"/>
    </row>
    <row r="65" spans="2:18" ht="17.399999999999999" x14ac:dyDescent="0.3">
      <c r="B65" s="258" t="s">
        <v>151</v>
      </c>
      <c r="C65" s="262" t="s">
        <v>86</v>
      </c>
      <c r="D65" s="497">
        <v>188125</v>
      </c>
      <c r="E65" s="497">
        <f>D65/D74*100</f>
        <v>1.4047097169064997</v>
      </c>
      <c r="F65" s="493">
        <v>200005</v>
      </c>
      <c r="G65" s="497">
        <f>F65/F74*100</f>
        <v>1.4149946716584123</v>
      </c>
      <c r="H65" s="493">
        <v>214165</v>
      </c>
      <c r="I65" s="497">
        <f>H65/H74*100</f>
        <v>1.3742247526240885</v>
      </c>
      <c r="J65" s="493">
        <v>216260</v>
      </c>
      <c r="K65" s="497">
        <f>J65/J74*100</f>
        <v>1.3186485482246402</v>
      </c>
      <c r="L65" s="294">
        <f t="shared" si="4"/>
        <v>1.3781444223534103</v>
      </c>
      <c r="M65" s="493">
        <v>470862</v>
      </c>
      <c r="N65" s="497">
        <f t="shared" si="5"/>
        <v>2.6962884949813533</v>
      </c>
      <c r="O65" s="493">
        <v>501631</v>
      </c>
      <c r="P65" s="498">
        <f t="shared" si="6"/>
        <v>2.0372164586673818</v>
      </c>
      <c r="Q65" s="499"/>
      <c r="R65" s="499"/>
    </row>
    <row r="66" spans="2:18" ht="17.399999999999999" x14ac:dyDescent="0.3">
      <c r="B66" s="258" t="s">
        <v>152</v>
      </c>
      <c r="C66" s="262" t="s">
        <v>86</v>
      </c>
      <c r="D66" s="497">
        <v>1272620.6170000001</v>
      </c>
      <c r="E66" s="497">
        <f>D66/D74*100</f>
        <v>9.5025251648395752</v>
      </c>
      <c r="F66" s="493">
        <v>1346691.226</v>
      </c>
      <c r="G66" s="497">
        <f>F66/F74*100</f>
        <v>9.5275663566367594</v>
      </c>
      <c r="H66" s="493">
        <v>1408256.703</v>
      </c>
      <c r="I66" s="497">
        <f>H66/H74*100</f>
        <v>9.0363094777923081</v>
      </c>
      <c r="J66" s="493">
        <v>1422557</v>
      </c>
      <c r="K66" s="497">
        <f>J66/J74*100</f>
        <v>8.6740623454027546</v>
      </c>
      <c r="L66" s="294">
        <f t="shared" si="4"/>
        <v>9.1851158361678493</v>
      </c>
      <c r="M66" s="493">
        <v>1588590</v>
      </c>
      <c r="N66" s="497">
        <f t="shared" si="5"/>
        <v>9.0967139846545884</v>
      </c>
      <c r="O66" s="493">
        <v>1610086</v>
      </c>
      <c r="P66" s="498">
        <f t="shared" si="6"/>
        <v>9.1409149104112188</v>
      </c>
      <c r="Q66" s="499"/>
      <c r="R66" s="499"/>
    </row>
    <row r="67" spans="2:18" ht="17.399999999999999" x14ac:dyDescent="0.3">
      <c r="B67" s="258" t="s">
        <v>157</v>
      </c>
      <c r="C67" s="262" t="s">
        <v>86</v>
      </c>
      <c r="D67" s="497">
        <v>367969</v>
      </c>
      <c r="E67" s="497">
        <f>D67/D74*100</f>
        <v>2.7475860721348453</v>
      </c>
      <c r="F67" s="493">
        <v>383680</v>
      </c>
      <c r="G67" s="497">
        <f>F67/F74*100</f>
        <v>2.7144579166615816</v>
      </c>
      <c r="H67" s="493">
        <v>383160</v>
      </c>
      <c r="I67" s="497">
        <f>H67/H74*100</f>
        <v>2.4586088119694893</v>
      </c>
      <c r="J67" s="493">
        <v>396137</v>
      </c>
      <c r="K67" s="497">
        <f>J67/J74*100</f>
        <v>2.4154512158885799</v>
      </c>
      <c r="L67" s="294">
        <f t="shared" si="4"/>
        <v>2.5840260041636238</v>
      </c>
      <c r="M67" s="493">
        <v>478626</v>
      </c>
      <c r="N67" s="497">
        <f t="shared" si="5"/>
        <v>2.7407473467787704</v>
      </c>
      <c r="O67" s="493">
        <v>608892</v>
      </c>
      <c r="P67" s="498">
        <f t="shared" si="6"/>
        <v>2.6623866754711969</v>
      </c>
      <c r="Q67" s="499"/>
      <c r="R67" s="499"/>
    </row>
    <row r="68" spans="2:18" ht="17.399999999999999" x14ac:dyDescent="0.3">
      <c r="B68" s="258" t="s">
        <v>159</v>
      </c>
      <c r="C68" s="262" t="s">
        <v>86</v>
      </c>
      <c r="D68" s="497">
        <v>1100520.236</v>
      </c>
      <c r="E68" s="497">
        <f>D68/D74*100</f>
        <v>8.21746960351593</v>
      </c>
      <c r="F68" s="493">
        <v>1168804.202</v>
      </c>
      <c r="G68" s="497">
        <f>F68/F74*100</f>
        <v>8.2690518639132158</v>
      </c>
      <c r="H68" s="493">
        <v>1195459.9739999999</v>
      </c>
      <c r="I68" s="497">
        <f>H68/H74*100</f>
        <v>7.6708644598424076</v>
      </c>
      <c r="J68" s="493">
        <v>1326756.791</v>
      </c>
      <c r="K68" s="497">
        <f>J68/J74*100</f>
        <v>8.089919154255675</v>
      </c>
      <c r="L68" s="294">
        <f t="shared" si="4"/>
        <v>8.0618262703818075</v>
      </c>
      <c r="M68" s="493">
        <v>1316853.8</v>
      </c>
      <c r="N68" s="497">
        <f t="shared" si="5"/>
        <v>7.5406759316157954</v>
      </c>
      <c r="O68" s="493">
        <v>1217574.95</v>
      </c>
      <c r="P68" s="498">
        <f t="shared" si="6"/>
        <v>7.801251100998801</v>
      </c>
      <c r="Q68" s="499"/>
      <c r="R68" s="499"/>
    </row>
    <row r="69" spans="2:18" ht="17.399999999999999" x14ac:dyDescent="0.3">
      <c r="B69" s="258" t="s">
        <v>160</v>
      </c>
      <c r="C69" s="262" t="s">
        <v>86</v>
      </c>
      <c r="D69" s="497">
        <v>47850</v>
      </c>
      <c r="E69" s="497">
        <f>D69/D74*100</f>
        <v>0.35729094992146715</v>
      </c>
      <c r="F69" s="493">
        <v>54450</v>
      </c>
      <c r="G69" s="497">
        <f>F69/F74*100</f>
        <v>0.38522266879228295</v>
      </c>
      <c r="H69" s="493">
        <v>54450</v>
      </c>
      <c r="I69" s="497">
        <f>H69/H74*100</f>
        <v>0.34938733117167431</v>
      </c>
      <c r="J69" s="493">
        <v>90450</v>
      </c>
      <c r="K69" s="497">
        <f>J69/J74*100</f>
        <v>0.55152021264643813</v>
      </c>
      <c r="L69" s="294">
        <f t="shared" si="4"/>
        <v>0.41085529063296566</v>
      </c>
      <c r="M69" s="493">
        <v>103650</v>
      </c>
      <c r="N69" s="497">
        <f t="shared" si="5"/>
        <v>0.59352910726458552</v>
      </c>
      <c r="O69" s="493">
        <v>103402.5</v>
      </c>
      <c r="P69" s="498">
        <f t="shared" si="6"/>
        <v>0.50219219894877565</v>
      </c>
      <c r="Q69" s="499"/>
      <c r="R69" s="499"/>
    </row>
    <row r="70" spans="2:18" ht="17.399999999999999" x14ac:dyDescent="0.3">
      <c r="B70" s="258" t="s">
        <v>162</v>
      </c>
      <c r="C70" s="262" t="s">
        <v>86</v>
      </c>
      <c r="D70" s="497">
        <v>1497875.46</v>
      </c>
      <c r="E70" s="497">
        <f>D70/D74*100</f>
        <v>11.184479539549731</v>
      </c>
      <c r="F70" s="493">
        <v>1479112.5</v>
      </c>
      <c r="G70" s="497">
        <f>F70/F74*100</f>
        <v>10.464419920918745</v>
      </c>
      <c r="H70" s="493">
        <v>1695970.189</v>
      </c>
      <c r="I70" s="497">
        <f>H70/H74*100</f>
        <v>10.882470120871075</v>
      </c>
      <c r="J70" s="493">
        <v>1926532.7520000001</v>
      </c>
      <c r="K70" s="497">
        <f>J70/J74*100</f>
        <v>11.747061946416448</v>
      </c>
      <c r="L70" s="294">
        <f t="shared" si="4"/>
        <v>11.069607881939</v>
      </c>
      <c r="M70" s="493">
        <v>2056793.73</v>
      </c>
      <c r="N70" s="497">
        <f t="shared" si="5"/>
        <v>11.777780476548934</v>
      </c>
      <c r="O70" s="493">
        <v>2111805</v>
      </c>
      <c r="P70" s="498">
        <f t="shared" si="6"/>
        <v>11.423694179243967</v>
      </c>
      <c r="Q70" s="499"/>
      <c r="R70" s="499"/>
    </row>
    <row r="71" spans="2:18" ht="17.399999999999999" x14ac:dyDescent="0.3">
      <c r="B71" s="258" t="s">
        <v>164</v>
      </c>
      <c r="C71" s="262" t="s">
        <v>86</v>
      </c>
      <c r="D71" s="497">
        <v>2199959.8459999999</v>
      </c>
      <c r="E71" s="497">
        <f>D71/D74*100</f>
        <v>16.426870285609709</v>
      </c>
      <c r="F71" s="493">
        <v>2217690.2000000002</v>
      </c>
      <c r="G71" s="497">
        <f>F71/F74*100</f>
        <v>15.689706839274415</v>
      </c>
      <c r="H71" s="493">
        <v>2517972.4539999999</v>
      </c>
      <c r="I71" s="497">
        <f>H71/H74*100</f>
        <v>16.156982105910952</v>
      </c>
      <c r="J71" s="493">
        <v>2756674.926</v>
      </c>
      <c r="K71" s="497">
        <f>J71/J74*100</f>
        <v>16.80886612918324</v>
      </c>
      <c r="L71" s="294">
        <f t="shared" si="4"/>
        <v>16.270606339994579</v>
      </c>
      <c r="M71" s="493">
        <v>2807752.6329999999</v>
      </c>
      <c r="N71" s="497">
        <f t="shared" si="5"/>
        <v>16.077982765887885</v>
      </c>
      <c r="O71" s="493">
        <v>2903455.6379999998</v>
      </c>
      <c r="P71" s="498">
        <f t="shared" si="6"/>
        <v>16.174294552941234</v>
      </c>
      <c r="Q71" s="499"/>
      <c r="R71" s="499"/>
    </row>
    <row r="72" spans="2:18" ht="17.399999999999999" x14ac:dyDescent="0.3">
      <c r="B72" s="258" t="s">
        <v>293</v>
      </c>
      <c r="C72" s="262" t="s">
        <v>86</v>
      </c>
      <c r="D72" s="497">
        <v>1238886.7919999999</v>
      </c>
      <c r="E72" s="497">
        <f>D72/D74*100</f>
        <v>9.2506382185755278</v>
      </c>
      <c r="F72" s="493">
        <v>1313564.308</v>
      </c>
      <c r="G72" s="497">
        <f>F72/F74*100</f>
        <v>9.2932001534995106</v>
      </c>
      <c r="H72" s="493">
        <v>1365530.702</v>
      </c>
      <c r="I72" s="497">
        <f>H72/H74*100</f>
        <v>8.7621511038523945</v>
      </c>
      <c r="J72" s="493">
        <v>1295918.351</v>
      </c>
      <c r="K72" s="497">
        <f>J72/J74*100</f>
        <v>7.9018813102923318</v>
      </c>
      <c r="L72" s="294">
        <f t="shared" si="4"/>
        <v>8.8019676965549412</v>
      </c>
      <c r="M72" s="493">
        <v>1394061.3959999999</v>
      </c>
      <c r="N72" s="497">
        <f t="shared" si="5"/>
        <v>7.982788382439959</v>
      </c>
      <c r="O72" s="493">
        <v>1442039.023</v>
      </c>
      <c r="P72" s="498">
        <f t="shared" si="6"/>
        <v>8.3923780394974496</v>
      </c>
      <c r="Q72" s="499"/>
      <c r="R72" s="499"/>
    </row>
    <row r="73" spans="2:18" ht="17.399999999999999" x14ac:dyDescent="0.3">
      <c r="B73" s="258" t="s">
        <v>166</v>
      </c>
      <c r="C73" s="262" t="s">
        <v>86</v>
      </c>
      <c r="D73" s="497">
        <v>336560.51199999999</v>
      </c>
      <c r="E73" s="497">
        <f>D73/D74*100</f>
        <v>2.5130621742640615</v>
      </c>
      <c r="F73" s="493">
        <v>744121.34</v>
      </c>
      <c r="G73" s="497">
        <f>F73/F74*100</f>
        <v>5.2645070431605099</v>
      </c>
      <c r="H73" s="493">
        <v>700144.62600000005</v>
      </c>
      <c r="I73" s="497">
        <f>H73/H74*100</f>
        <v>4.4925925126231414</v>
      </c>
      <c r="J73" s="493">
        <v>704753</v>
      </c>
      <c r="K73" s="497">
        <f>J73/J74*100</f>
        <v>4.2972418399471</v>
      </c>
      <c r="L73" s="294">
        <f t="shared" si="4"/>
        <v>4.1418508924987032</v>
      </c>
      <c r="M73" s="493">
        <v>717626</v>
      </c>
      <c r="N73" s="497">
        <f t="shared" si="5"/>
        <v>4.1093286939686973</v>
      </c>
      <c r="O73" s="493">
        <v>670396.30000000005</v>
      </c>
      <c r="P73" s="498">
        <f t="shared" si="6"/>
        <v>4.1255897932337007</v>
      </c>
      <c r="Q73" s="499"/>
      <c r="R73" s="499"/>
    </row>
    <row r="74" spans="2:18" s="265" customFormat="1" x14ac:dyDescent="0.3">
      <c r="B74" s="264" t="s">
        <v>237</v>
      </c>
      <c r="C74" s="256" t="s">
        <v>86</v>
      </c>
      <c r="D74" s="500">
        <f t="shared" ref="D74:J74" si="7">SUM(D55:D73)</f>
        <v>13392446.691000002</v>
      </c>
      <c r="E74" s="500">
        <v>100</v>
      </c>
      <c r="F74" s="501">
        <f t="shared" si="7"/>
        <v>14134682.200999999</v>
      </c>
      <c r="G74" s="501">
        <v>100</v>
      </c>
      <c r="H74" s="501">
        <f t="shared" si="7"/>
        <v>15584423.114999998</v>
      </c>
      <c r="I74" s="501">
        <v>100</v>
      </c>
      <c r="J74" s="501">
        <f t="shared" si="7"/>
        <v>16400124.224999998</v>
      </c>
      <c r="K74" s="264">
        <v>100</v>
      </c>
      <c r="L74" s="264">
        <v>100</v>
      </c>
      <c r="M74" s="501">
        <f>SUM(M54:M73)</f>
        <v>17463338.989</v>
      </c>
      <c r="N74" s="264">
        <f t="shared" si="5"/>
        <v>100</v>
      </c>
      <c r="O74" s="501">
        <f>SUM(O54:O73)</f>
        <v>17628969.411000002</v>
      </c>
      <c r="P74" s="502">
        <f>SUM(P55:P73)</f>
        <v>99.999999999999986</v>
      </c>
      <c r="Q74" s="499"/>
      <c r="R74" s="499"/>
    </row>
    <row r="75" spans="2:18" x14ac:dyDescent="0.3">
      <c r="O75" s="383"/>
      <c r="P75" s="503"/>
      <c r="Q75" s="503"/>
      <c r="R75" s="503"/>
    </row>
    <row r="76" spans="2:18" x14ac:dyDescent="0.3">
      <c r="B76" s="706" t="s">
        <v>844</v>
      </c>
      <c r="C76" s="706"/>
      <c r="D76" s="706"/>
      <c r="E76" s="706"/>
      <c r="F76" s="706"/>
      <c r="G76" s="706"/>
      <c r="H76" s="706"/>
      <c r="I76" s="706"/>
      <c r="J76" s="706"/>
      <c r="O76" s="383"/>
      <c r="P76" s="503"/>
      <c r="Q76" s="503"/>
      <c r="R76" s="503"/>
    </row>
    <row r="77" spans="2:18" x14ac:dyDescent="0.3">
      <c r="B77" s="260"/>
    </row>
  </sheetData>
  <mergeCells count="7">
    <mergeCell ref="B76:J76"/>
    <mergeCell ref="B4:B5"/>
    <mergeCell ref="C4:R4"/>
    <mergeCell ref="B48:K48"/>
    <mergeCell ref="B49:L49"/>
    <mergeCell ref="B53:B54"/>
    <mergeCell ref="C53:P5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31"/>
  <sheetViews>
    <sheetView topLeftCell="A13" zoomScale="90" zoomScaleNormal="90" workbookViewId="0">
      <selection activeCell="D32" sqref="D32"/>
    </sheetView>
  </sheetViews>
  <sheetFormatPr defaultColWidth="9.109375" defaultRowHeight="15.6" x14ac:dyDescent="0.3"/>
  <cols>
    <col min="1" max="2" width="9.109375" style="139"/>
    <col min="3" max="3" width="36.44140625" style="139" customWidth="1"/>
    <col min="4" max="4" width="104.5546875" style="395" customWidth="1"/>
    <col min="5" max="16384" width="9.109375" style="139"/>
  </cols>
  <sheetData>
    <row r="2" spans="2:4" x14ac:dyDescent="0.3">
      <c r="C2" s="139" t="s">
        <v>123</v>
      </c>
    </row>
    <row r="3" spans="2:4" ht="16.2" thickBot="1" x14ac:dyDescent="0.35">
      <c r="D3" s="396"/>
    </row>
    <row r="4" spans="2:4" x14ac:dyDescent="0.3">
      <c r="C4" s="338" t="s">
        <v>124</v>
      </c>
      <c r="D4" s="397" t="s">
        <v>125</v>
      </c>
    </row>
    <row r="5" spans="2:4" s="336" customFormat="1" x14ac:dyDescent="0.3">
      <c r="C5" s="337" t="s">
        <v>540</v>
      </c>
      <c r="D5" s="398" t="s">
        <v>541</v>
      </c>
    </row>
    <row r="6" spans="2:4" x14ac:dyDescent="0.3">
      <c r="C6" s="141" t="s">
        <v>126</v>
      </c>
      <c r="D6" s="326" t="s">
        <v>953</v>
      </c>
    </row>
    <row r="7" spans="2:4" x14ac:dyDescent="0.3">
      <c r="B7" s="140"/>
      <c r="C7" s="141" t="s">
        <v>127</v>
      </c>
      <c r="D7" s="326" t="s">
        <v>517</v>
      </c>
    </row>
    <row r="8" spans="2:4" ht="31.2" x14ac:dyDescent="0.3">
      <c r="B8" s="140"/>
      <c r="C8" s="141" t="s">
        <v>225</v>
      </c>
      <c r="D8" s="326" t="s">
        <v>510</v>
      </c>
    </row>
    <row r="9" spans="2:4" x14ac:dyDescent="0.3">
      <c r="B9" s="140"/>
      <c r="C9" s="142" t="s">
        <v>4</v>
      </c>
      <c r="D9" s="326" t="s">
        <v>518</v>
      </c>
    </row>
    <row r="10" spans="2:4" ht="31.2" x14ac:dyDescent="0.3">
      <c r="B10" s="140"/>
      <c r="C10" s="141" t="s">
        <v>226</v>
      </c>
      <c r="D10" s="326" t="s">
        <v>511</v>
      </c>
    </row>
    <row r="11" spans="2:4" x14ac:dyDescent="0.3">
      <c r="B11" s="140"/>
      <c r="C11" s="143" t="s">
        <v>1</v>
      </c>
      <c r="D11" s="326" t="s">
        <v>519</v>
      </c>
    </row>
    <row r="12" spans="2:4" ht="31.2" x14ac:dyDescent="0.3">
      <c r="B12" s="140"/>
      <c r="C12" s="141" t="s">
        <v>227</v>
      </c>
      <c r="D12" s="326" t="s">
        <v>512</v>
      </c>
    </row>
    <row r="13" spans="2:4" x14ac:dyDescent="0.3">
      <c r="B13" s="140"/>
      <c r="C13" s="143" t="s">
        <v>5</v>
      </c>
      <c r="D13" s="326" t="s">
        <v>520</v>
      </c>
    </row>
    <row r="14" spans="2:4" ht="31.2" x14ac:dyDescent="0.3">
      <c r="B14" s="140"/>
      <c r="C14" s="141" t="s">
        <v>228</v>
      </c>
      <c r="D14" s="326" t="s">
        <v>513</v>
      </c>
    </row>
    <row r="15" spans="2:4" x14ac:dyDescent="0.3">
      <c r="B15" s="140"/>
      <c r="C15" s="144" t="s">
        <v>128</v>
      </c>
      <c r="D15" s="326" t="s">
        <v>521</v>
      </c>
    </row>
    <row r="16" spans="2:4" ht="31.2" x14ac:dyDescent="0.3">
      <c r="B16" s="140"/>
      <c r="C16" s="141" t="s">
        <v>229</v>
      </c>
      <c r="D16" s="326" t="s">
        <v>514</v>
      </c>
    </row>
    <row r="17" spans="2:4" x14ac:dyDescent="0.3">
      <c r="B17" s="140"/>
      <c r="C17" s="144" t="s">
        <v>6</v>
      </c>
      <c r="D17" s="326" t="s">
        <v>522</v>
      </c>
    </row>
    <row r="18" spans="2:4" ht="31.2" x14ac:dyDescent="0.3">
      <c r="B18" s="140"/>
      <c r="C18" s="141" t="s">
        <v>230</v>
      </c>
      <c r="D18" s="326" t="s">
        <v>515</v>
      </c>
    </row>
    <row r="19" spans="2:4" x14ac:dyDescent="0.3">
      <c r="B19" s="140"/>
      <c r="C19" s="143" t="s">
        <v>11</v>
      </c>
      <c r="D19" s="326" t="s">
        <v>523</v>
      </c>
    </row>
    <row r="20" spans="2:4" ht="31.2" x14ac:dyDescent="0.3">
      <c r="B20" s="140"/>
      <c r="C20" s="141" t="s">
        <v>231</v>
      </c>
      <c r="D20" s="326" t="s">
        <v>516</v>
      </c>
    </row>
    <row r="21" spans="2:4" x14ac:dyDescent="0.3">
      <c r="B21" s="140"/>
      <c r="C21" s="145" t="s">
        <v>7</v>
      </c>
      <c r="D21" s="326" t="s">
        <v>524</v>
      </c>
    </row>
    <row r="22" spans="2:4" ht="31.2" x14ac:dyDescent="0.3">
      <c r="B22" s="140"/>
      <c r="C22" s="141" t="s">
        <v>232</v>
      </c>
      <c r="D22" s="326" t="s">
        <v>525</v>
      </c>
    </row>
    <row r="23" spans="2:4" x14ac:dyDescent="0.3">
      <c r="B23" s="140"/>
      <c r="C23" s="146" t="s">
        <v>8</v>
      </c>
      <c r="D23" s="326" t="s">
        <v>526</v>
      </c>
    </row>
    <row r="24" spans="2:4" ht="31.2" x14ac:dyDescent="0.3">
      <c r="B24" s="140"/>
      <c r="C24" s="141" t="s">
        <v>233</v>
      </c>
      <c r="D24" s="326" t="s">
        <v>527</v>
      </c>
    </row>
    <row r="25" spans="2:4" x14ac:dyDescent="0.3">
      <c r="B25" s="140"/>
      <c r="C25" s="147" t="s">
        <v>9</v>
      </c>
      <c r="D25" s="326" t="s">
        <v>528</v>
      </c>
    </row>
    <row r="26" spans="2:4" ht="31.2" x14ac:dyDescent="0.3">
      <c r="B26" s="140"/>
      <c r="C26" s="141" t="s">
        <v>234</v>
      </c>
      <c r="D26" s="326" t="s">
        <v>529</v>
      </c>
    </row>
    <row r="27" spans="2:4" ht="31.2" x14ac:dyDescent="0.3">
      <c r="B27" s="140"/>
      <c r="C27" s="147" t="s">
        <v>831</v>
      </c>
      <c r="D27" s="326" t="s">
        <v>834</v>
      </c>
    </row>
    <row r="28" spans="2:4" ht="31.2" x14ac:dyDescent="0.3">
      <c r="B28" s="140"/>
      <c r="C28" s="392" t="s">
        <v>833</v>
      </c>
      <c r="D28" s="326" t="s">
        <v>835</v>
      </c>
    </row>
    <row r="29" spans="2:4" ht="18" x14ac:dyDescent="0.4">
      <c r="B29" s="140"/>
      <c r="C29" s="145" t="s">
        <v>129</v>
      </c>
      <c r="D29" s="326" t="s">
        <v>542</v>
      </c>
    </row>
    <row r="30" spans="2:4" ht="31.8" thickBot="1" x14ac:dyDescent="0.35">
      <c r="B30" s="140"/>
      <c r="C30" s="148" t="s">
        <v>130</v>
      </c>
      <c r="D30" s="380" t="s">
        <v>817</v>
      </c>
    </row>
    <row r="31" spans="2:4" x14ac:dyDescent="0.3">
      <c r="B31" s="140"/>
    </row>
  </sheetData>
  <pageMargins left="0.7" right="0.7" top="0.75" bottom="0.75" header="0.3" footer="0.3"/>
  <pageSetup paperSize="9" fitToHeight="0" orientation="landscape" horizontalDpi="30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S273"/>
  <sheetViews>
    <sheetView zoomScale="60" zoomScaleNormal="60" workbookViewId="0">
      <selection activeCell="U157" sqref="U157"/>
    </sheetView>
  </sheetViews>
  <sheetFormatPr defaultColWidth="9.109375" defaultRowHeight="15.6" x14ac:dyDescent="0.3"/>
  <cols>
    <col min="1" max="1" width="5.6640625" style="2" customWidth="1"/>
    <col min="2" max="2" width="62" style="2" customWidth="1"/>
    <col min="3" max="3" width="24.44140625" style="2" customWidth="1"/>
    <col min="4" max="4" width="51" style="2" customWidth="1"/>
    <col min="5" max="5" width="22.88671875" style="2" customWidth="1"/>
    <col min="6" max="6" width="22" style="2" customWidth="1"/>
    <col min="7" max="7" width="20.88671875" style="2" customWidth="1"/>
    <col min="8" max="8" width="21.88671875" style="2" customWidth="1"/>
    <col min="9" max="9" width="22.88671875" style="2" customWidth="1"/>
    <col min="10" max="10" width="20.5546875" style="2" customWidth="1"/>
    <col min="11" max="11" width="21" style="2" customWidth="1"/>
    <col min="12" max="12" width="20.33203125" style="2" customWidth="1"/>
    <col min="13" max="13" width="19.5546875" style="2" customWidth="1"/>
    <col min="14" max="14" width="19.6640625" style="2" customWidth="1"/>
    <col min="15" max="15" width="19.109375" style="2" bestFit="1" customWidth="1"/>
    <col min="16" max="16" width="19.88671875" style="2" customWidth="1"/>
    <col min="17" max="17" width="19.6640625" style="2" customWidth="1"/>
    <col min="18" max="16384" width="9.109375" style="2"/>
  </cols>
  <sheetData>
    <row r="2" spans="2:5" x14ac:dyDescent="0.3">
      <c r="B2" s="1" t="s">
        <v>551</v>
      </c>
    </row>
    <row r="3" spans="2:5" ht="18.75" customHeight="1" thickBot="1" x14ac:dyDescent="0.35">
      <c r="C3" s="1"/>
      <c r="D3" s="1"/>
      <c r="E3" s="1"/>
    </row>
    <row r="4" spans="2:5" ht="18" x14ac:dyDescent="0.4">
      <c r="B4" s="388" t="s">
        <v>64</v>
      </c>
      <c r="C4" s="3" t="s">
        <v>2</v>
      </c>
      <c r="D4" s="111"/>
      <c r="E4" s="111"/>
    </row>
    <row r="5" spans="2:5" x14ac:dyDescent="0.3">
      <c r="B5" s="8" t="s">
        <v>3</v>
      </c>
      <c r="C5" s="7">
        <v>0.55000000000000004</v>
      </c>
      <c r="D5" s="12"/>
      <c r="E5" s="12"/>
    </row>
    <row r="6" spans="2:5" x14ac:dyDescent="0.3">
      <c r="B6" s="6" t="s">
        <v>4</v>
      </c>
      <c r="C6" s="7">
        <v>3</v>
      </c>
      <c r="D6" s="12"/>
      <c r="E6" s="12"/>
    </row>
    <row r="7" spans="2:5" x14ac:dyDescent="0.3">
      <c r="B7" s="6" t="s">
        <v>1</v>
      </c>
      <c r="C7" s="7">
        <v>2.5</v>
      </c>
      <c r="D7" s="12"/>
      <c r="E7" s="12"/>
    </row>
    <row r="8" spans="2:5" x14ac:dyDescent="0.3">
      <c r="B8" s="6" t="s">
        <v>5</v>
      </c>
      <c r="C8" s="7">
        <v>9</v>
      </c>
      <c r="D8" s="12"/>
      <c r="E8" s="12"/>
    </row>
    <row r="9" spans="2:5" x14ac:dyDescent="0.3">
      <c r="B9" s="8" t="s">
        <v>49</v>
      </c>
      <c r="C9" s="7">
        <v>1</v>
      </c>
      <c r="D9" s="12"/>
      <c r="E9" s="12"/>
    </row>
    <row r="10" spans="2:5" x14ac:dyDescent="0.3">
      <c r="B10" s="8" t="s">
        <v>6</v>
      </c>
      <c r="C10" s="7">
        <v>2.2400000000000002</v>
      </c>
      <c r="D10" s="12"/>
      <c r="E10" s="12"/>
    </row>
    <row r="11" spans="2:5" x14ac:dyDescent="0.3">
      <c r="B11" s="6" t="s">
        <v>11</v>
      </c>
      <c r="C11" s="7">
        <v>5</v>
      </c>
      <c r="D11" s="12"/>
      <c r="E11" s="12"/>
    </row>
    <row r="12" spans="2:5" x14ac:dyDescent="0.3">
      <c r="B12" s="6" t="s">
        <v>7</v>
      </c>
      <c r="C12" s="7">
        <v>5.9</v>
      </c>
      <c r="D12" s="12"/>
      <c r="E12" s="12"/>
    </row>
    <row r="13" spans="2:5" x14ac:dyDescent="0.3">
      <c r="B13" s="4" t="s">
        <v>8</v>
      </c>
      <c r="C13" s="5">
        <v>6.12</v>
      </c>
      <c r="D13" s="12"/>
      <c r="E13" s="12"/>
    </row>
    <row r="14" spans="2:5" x14ac:dyDescent="0.3">
      <c r="B14" s="6" t="s">
        <v>9</v>
      </c>
      <c r="C14" s="7">
        <v>3.1</v>
      </c>
      <c r="D14" s="12"/>
      <c r="E14" s="12"/>
    </row>
    <row r="15" spans="2:5" ht="16.2" thickBot="1" x14ac:dyDescent="0.35">
      <c r="B15" s="389" t="s">
        <v>828</v>
      </c>
      <c r="C15" s="10">
        <v>2.5</v>
      </c>
      <c r="D15" s="12"/>
      <c r="E15" s="12"/>
    </row>
    <row r="16" spans="2:5" x14ac:dyDescent="0.3">
      <c r="B16" s="11"/>
      <c r="C16" s="12"/>
      <c r="D16" s="12"/>
      <c r="E16" s="12"/>
    </row>
    <row r="17" spans="2:19" x14ac:dyDescent="0.3">
      <c r="B17" s="13"/>
      <c r="C17" s="14"/>
      <c r="D17" s="14"/>
      <c r="E17" s="14"/>
    </row>
    <row r="18" spans="2:19" s="18" customFormat="1" ht="18" x14ac:dyDescent="0.3">
      <c r="B18" s="15" t="s">
        <v>65</v>
      </c>
      <c r="C18" s="16" t="s">
        <v>14</v>
      </c>
      <c r="D18" s="16">
        <v>2005</v>
      </c>
      <c r="E18" s="16">
        <v>2006</v>
      </c>
      <c r="F18" s="16">
        <v>2007</v>
      </c>
      <c r="G18" s="16">
        <v>2008</v>
      </c>
      <c r="H18" s="16">
        <v>2009</v>
      </c>
      <c r="I18" s="16">
        <v>2010</v>
      </c>
      <c r="J18" s="16">
        <v>2011</v>
      </c>
      <c r="K18" s="16">
        <v>2012</v>
      </c>
      <c r="L18" s="16">
        <v>2013</v>
      </c>
      <c r="M18" s="16">
        <v>2014</v>
      </c>
      <c r="N18" s="16">
        <v>2015</v>
      </c>
      <c r="O18" s="16">
        <v>2016</v>
      </c>
      <c r="P18" s="16">
        <v>2017</v>
      </c>
      <c r="Q18" s="17">
        <v>2018</v>
      </c>
    </row>
    <row r="19" spans="2:19" s="18" customFormat="1" x14ac:dyDescent="0.3">
      <c r="B19" s="161" t="s">
        <v>181</v>
      </c>
      <c r="C19" s="20"/>
      <c r="D19" s="164"/>
      <c r="E19" s="164"/>
      <c r="F19" s="164"/>
      <c r="G19" s="164"/>
      <c r="H19" s="164"/>
      <c r="I19" s="164"/>
      <c r="J19" s="164"/>
      <c r="K19" s="164"/>
      <c r="L19" s="164"/>
      <c r="M19" s="164"/>
      <c r="N19" s="164"/>
      <c r="O19" s="35"/>
      <c r="Q19" s="419"/>
    </row>
    <row r="20" spans="2:19" s="18" customFormat="1" x14ac:dyDescent="0.3">
      <c r="B20" s="152" t="s">
        <v>132</v>
      </c>
      <c r="C20" s="20"/>
      <c r="D20" s="21">
        <f>(State_Production_Rubber!D7*0.25)+(State_Production_Rubber!E7*0.75)</f>
        <v>0</v>
      </c>
      <c r="E20" s="21">
        <f>(State_Production_Rubber!E7*0.25)+(State_Production_Rubber!F7*0.75)</f>
        <v>0</v>
      </c>
      <c r="F20" s="21">
        <f>(State_Production_Rubber!F7*0.25)+(State_Production_Rubber!G7*0.75)</f>
        <v>0</v>
      </c>
      <c r="G20" s="21">
        <f>(State_Production_Rubber!G7*0.25)+(State_Production_Rubber!H7*0.75)</f>
        <v>0</v>
      </c>
      <c r="H20" s="21">
        <f>(State_Production_Rubber!H7*0.25)+(State_Production_Rubber!I7*0.75)</f>
        <v>0</v>
      </c>
      <c r="I20" s="21">
        <f>(State_Production_Rubber!I7*0.25)+(State_Production_Rubber!J7*0.75)</f>
        <v>0</v>
      </c>
      <c r="J20" s="21">
        <f>(State_Production_Rubber!J7*0.25)+(State_Production_Rubber!K7*0.75)</f>
        <v>0</v>
      </c>
      <c r="K20" s="21">
        <f>(State_Production_Rubber!K7*0.25)+(State_Production_Rubber!L7*0.75)</f>
        <v>0</v>
      </c>
      <c r="L20" s="21">
        <f>(State_Production_Rubber!L7*0.25)+(State_Production_Rubber!M7*0.75)</f>
        <v>0</v>
      </c>
      <c r="M20" s="21">
        <f>(State_Production_Rubber!M7*0.25)+(State_Production_Rubber!N7*0.75)</f>
        <v>0</v>
      </c>
      <c r="N20" s="21">
        <f>(State_Production_Rubber!N7*0.25)+(State_Production_Rubber!O7*0.75)</f>
        <v>0</v>
      </c>
      <c r="O20" s="21">
        <f>(State_Production_Rubber!O7*0.25)+(State_Production_Rubber!P7*0.75)</f>
        <v>0</v>
      </c>
      <c r="P20" s="21">
        <f>(State_Production_Rubber!P7*0.25)+(State_Production_Rubber!Q7*0.75)</f>
        <v>0</v>
      </c>
      <c r="Q20" s="118">
        <f>(State_Production_Rubber!Q7*0.25)+(State_Production_Rubber!R7*0.75)</f>
        <v>0</v>
      </c>
    </row>
    <row r="21" spans="2:19" s="18" customFormat="1" x14ac:dyDescent="0.3">
      <c r="B21" s="152" t="s">
        <v>133</v>
      </c>
      <c r="C21" s="20"/>
      <c r="D21" s="21">
        <f>(State_Production_Rubber!D8*0.25)+(State_Production_Rubber!E8*0.75)</f>
        <v>29349.796074380167</v>
      </c>
      <c r="E21" s="21">
        <f>(State_Production_Rubber!E8*0.25)+(State_Production_Rubber!F8*0.75)</f>
        <v>31557.585411890159</v>
      </c>
      <c r="F21" s="21">
        <f>(State_Production_Rubber!F8*0.25)+(State_Production_Rubber!G8*0.75)</f>
        <v>31998.030966351802</v>
      </c>
      <c r="G21" s="21">
        <f>(State_Production_Rubber!G8*0.25)+(State_Production_Rubber!H8*0.75)</f>
        <v>32345.179097819968</v>
      </c>
      <c r="H21" s="21">
        <f>(State_Production_Rubber!H8*0.25)+(State_Production_Rubber!I8*0.75)</f>
        <v>32515.903795594575</v>
      </c>
      <c r="I21" s="21">
        <f>(State_Production_Rubber!I8*0.25)+(State_Production_Rubber!J8*0.75)</f>
        <v>34385.226542005381</v>
      </c>
      <c r="J21" s="21">
        <f>(State_Production_Rubber!J8*0.25)+(State_Production_Rubber!K8*0.75)</f>
        <v>35096.473405954508</v>
      </c>
      <c r="K21" s="21">
        <f>(State_Production_Rubber!K8*0.25)+(State_Production_Rubber!L8*0.75)</f>
        <v>34771.829814332923</v>
      </c>
      <c r="L21" s="21">
        <f>(State_Production_Rubber!L8*0.25)+(State_Production_Rubber!M8*0.75)</f>
        <v>31115.505768482923</v>
      </c>
      <c r="M21" s="21">
        <f>(State_Production_Rubber!M8*0.25)+(State_Production_Rubber!N8*0.75)</f>
        <v>17072.315919067762</v>
      </c>
      <c r="N21" s="21">
        <f>(State_Production_Rubber!N8*0.25)+(State_Production_Rubber!O8*0.75)</f>
        <v>11833.785311094136</v>
      </c>
      <c r="O21" s="21">
        <f>(State_Production_Rubber!O8*0.25)+(State_Production_Rubber!P8*0.75)</f>
        <v>15415.354755452317</v>
      </c>
      <c r="P21" s="21">
        <f>(State_Production_Rubber!P8*0.25)+(State_Production_Rubber!Q8*0.75)</f>
        <v>15570.051761517618</v>
      </c>
      <c r="Q21" s="118">
        <f>(State_Production_Rubber!Q8*0.25)+(State_Production_Rubber!R8*0.75)</f>
        <v>10028.697213434314</v>
      </c>
    </row>
    <row r="22" spans="2:19" s="18" customFormat="1" x14ac:dyDescent="0.3">
      <c r="B22" s="152" t="s">
        <v>134</v>
      </c>
      <c r="C22" s="20"/>
      <c r="D22" s="21">
        <f>(State_Production_Rubber!D9*0.25)+(State_Production_Rubber!E9*0.75)</f>
        <v>0</v>
      </c>
      <c r="E22" s="21">
        <f>(State_Production_Rubber!E9*0.25)+(State_Production_Rubber!F9*0.75)</f>
        <v>0</v>
      </c>
      <c r="F22" s="21">
        <f>(State_Production_Rubber!F9*0.25)+(State_Production_Rubber!G9*0.75)</f>
        <v>0</v>
      </c>
      <c r="G22" s="21">
        <f>(State_Production_Rubber!G9*0.25)+(State_Production_Rubber!H9*0.75)</f>
        <v>0</v>
      </c>
      <c r="H22" s="21">
        <f>(State_Production_Rubber!H9*0.25)+(State_Production_Rubber!I9*0.75)</f>
        <v>0</v>
      </c>
      <c r="I22" s="21">
        <f>(State_Production_Rubber!I9*0.25)+(State_Production_Rubber!J9*0.75)</f>
        <v>0</v>
      </c>
      <c r="J22" s="21">
        <f>(State_Production_Rubber!J9*0.25)+(State_Production_Rubber!K9*0.75)</f>
        <v>0</v>
      </c>
      <c r="K22" s="21">
        <f>(State_Production_Rubber!K9*0.25)+(State_Production_Rubber!L9*0.75)</f>
        <v>0</v>
      </c>
      <c r="L22" s="21">
        <f>(State_Production_Rubber!L9*0.25)+(State_Production_Rubber!M9*0.75)</f>
        <v>0</v>
      </c>
      <c r="M22" s="21">
        <f>(State_Production_Rubber!M9*0.25)+(State_Production_Rubber!N9*0.75)</f>
        <v>0</v>
      </c>
      <c r="N22" s="21">
        <f>(State_Production_Rubber!N9*0.25)+(State_Production_Rubber!O9*0.75)</f>
        <v>0</v>
      </c>
      <c r="O22" s="21">
        <f>(State_Production_Rubber!O9*0.25)+(State_Production_Rubber!P9*0.75)</f>
        <v>0</v>
      </c>
      <c r="P22" s="21">
        <f>(State_Production_Rubber!P9*0.25)+(State_Production_Rubber!Q9*0.75)</f>
        <v>0</v>
      </c>
      <c r="Q22" s="118">
        <f>(State_Production_Rubber!Q9*0.25)+(State_Production_Rubber!R9*0.75)</f>
        <v>0</v>
      </c>
    </row>
    <row r="23" spans="2:19" s="18" customFormat="1" x14ac:dyDescent="0.3">
      <c r="B23" s="152" t="s">
        <v>135</v>
      </c>
      <c r="C23" s="20"/>
      <c r="D23" s="21">
        <f>(State_Production_Rubber!D10*0.25)+(State_Production_Rubber!E10*0.75)</f>
        <v>1371.9201407541323</v>
      </c>
      <c r="E23" s="21">
        <f>(State_Production_Rubber!E10*0.25)+(State_Production_Rubber!F10*0.75)</f>
        <v>1708.0346117701945</v>
      </c>
      <c r="F23" s="21">
        <f>(State_Production_Rubber!F10*0.25)+(State_Production_Rubber!G10*0.75)</f>
        <v>1808.5300402443856</v>
      </c>
      <c r="G23" s="21">
        <f>(State_Production_Rubber!G10*0.25)+(State_Production_Rubber!H10*0.75)</f>
        <v>1542.2559563186499</v>
      </c>
      <c r="H23" s="21">
        <f>(State_Production_Rubber!H10*0.25)+(State_Production_Rubber!I10*0.75)</f>
        <v>1452.0743238017092</v>
      </c>
      <c r="I23" s="21">
        <f>(State_Production_Rubber!I10*0.25)+(State_Production_Rubber!J10*0.75)</f>
        <v>1504.017982622142</v>
      </c>
      <c r="J23" s="21">
        <f>(State_Production_Rubber!J10*0.25)+(State_Production_Rubber!K10*0.75)</f>
        <v>380.48021019677998</v>
      </c>
      <c r="K23" s="21">
        <f>(State_Production_Rubber!K10*0.25)+(State_Production_Rubber!L10*0.75)</f>
        <v>0</v>
      </c>
      <c r="L23" s="21">
        <f>(State_Production_Rubber!L10*0.25)+(State_Production_Rubber!M10*0.75)</f>
        <v>1221.886567164179</v>
      </c>
      <c r="M23" s="21">
        <f>(State_Production_Rubber!M10*0.25)+(State_Production_Rubber!N10*0.75)</f>
        <v>1472.6578218533002</v>
      </c>
      <c r="N23" s="21">
        <f>(State_Production_Rubber!N10*0.25)+(State_Production_Rubber!O10*0.75)</f>
        <v>1506.8138881815353</v>
      </c>
      <c r="O23" s="21">
        <f>(State_Production_Rubber!O10*0.25)+(State_Production_Rubber!P10*0.75)</f>
        <v>1507.9944124086189</v>
      </c>
      <c r="P23" s="21">
        <f>(State_Production_Rubber!P10*0.25)+(State_Production_Rubber!Q10*0.75)</f>
        <v>1640.4038399974643</v>
      </c>
      <c r="Q23" s="118">
        <f>(State_Production_Rubber!Q10*0.25)+(State_Production_Rubber!R10*0.75)</f>
        <v>1534.6842172725885</v>
      </c>
    </row>
    <row r="24" spans="2:19" s="18" customFormat="1" x14ac:dyDescent="0.3">
      <c r="B24" s="152" t="s">
        <v>136</v>
      </c>
      <c r="C24" s="20"/>
      <c r="D24" s="21">
        <f>(State_Production_Rubber!D11*0.25)+(State_Production_Rubber!E11*0.75)</f>
        <v>410.80573217975211</v>
      </c>
      <c r="E24" s="21">
        <f>(State_Production_Rubber!E11*0.25)+(State_Production_Rubber!F11*0.75)</f>
        <v>400.23034990669157</v>
      </c>
      <c r="F24" s="21">
        <f>(State_Production_Rubber!F11*0.25)+(State_Production_Rubber!G11*0.75)</f>
        <v>252.15251343217184</v>
      </c>
      <c r="G24" s="21">
        <f>(State_Production_Rubber!G11*0.25)+(State_Production_Rubber!H11*0.75)</f>
        <v>206.06103651537086</v>
      </c>
      <c r="H24" s="21">
        <f>(State_Production_Rubber!H11*0.25)+(State_Production_Rubber!I11*0.75)</f>
        <v>207.43918911452985</v>
      </c>
      <c r="I24" s="21">
        <f>(State_Production_Rubber!I11*0.25)+(State_Production_Rubber!J11*0.75)</f>
        <v>214.85971180316315</v>
      </c>
      <c r="J24" s="21">
        <f>(State_Production_Rubber!J11*0.25)+(State_Production_Rubber!K11*0.75)</f>
        <v>54.354315742397141</v>
      </c>
      <c r="K24" s="21">
        <f>(State_Production_Rubber!K11*0.25)+(State_Production_Rubber!L11*0.75)</f>
        <v>0</v>
      </c>
      <c r="L24" s="21">
        <f>(State_Production_Rubber!L11*0.25)+(State_Production_Rubber!M11*0.75)</f>
        <v>305.47164179104476</v>
      </c>
      <c r="M24" s="21">
        <f>(State_Production_Rubber!M11*0.25)+(State_Production_Rubber!N11*0.75)</f>
        <v>406.21310901565505</v>
      </c>
      <c r="N24" s="21">
        <f>(State_Production_Rubber!N11*0.25)+(State_Production_Rubber!O11*0.75)</f>
        <v>389.38635656282719</v>
      </c>
      <c r="O24" s="21">
        <f>(State_Production_Rubber!O11*0.25)+(State_Production_Rubber!P11*0.75)</f>
        <v>780.20720387237316</v>
      </c>
      <c r="P24" s="21">
        <f>(State_Production_Rubber!P11*0.25)+(State_Production_Rubber!Q11*0.75)</f>
        <v>998.50668521584794</v>
      </c>
      <c r="Q24" s="118">
        <f>(State_Production_Rubber!Q11*0.25)+(State_Production_Rubber!R11*0.75)</f>
        <v>1147.0357545659685</v>
      </c>
    </row>
    <row r="25" spans="2:19" s="18" customFormat="1" x14ac:dyDescent="0.3">
      <c r="B25" s="152" t="s">
        <v>137</v>
      </c>
      <c r="C25" s="20"/>
      <c r="D25" s="21">
        <f>(State_Production_Rubber!D12*0.25)+(State_Production_Rubber!E12*0.75)</f>
        <v>183.43622546487603</v>
      </c>
      <c r="E25" s="21">
        <f>(State_Production_Rubber!E12*0.25)+(State_Production_Rubber!F12*0.75)</f>
        <v>200.11517495334579</v>
      </c>
      <c r="F25" s="21">
        <f>(State_Production_Rubber!F12*0.25)+(State_Production_Rubber!G12*0.75)</f>
        <v>200.94778224937613</v>
      </c>
      <c r="G25" s="21">
        <f>(State_Production_Rubber!G12*0.25)+(State_Production_Rubber!H12*0.75)</f>
        <v>206.06103651537086</v>
      </c>
      <c r="H25" s="21">
        <f>(State_Production_Rubber!H12*0.25)+(State_Production_Rubber!I12*0.75)</f>
        <v>207.43918911452985</v>
      </c>
      <c r="I25" s="21">
        <f>(State_Production_Rubber!I12*0.25)+(State_Production_Rubber!J12*0.75)</f>
        <v>214.85971180316315</v>
      </c>
      <c r="J25" s="21">
        <f>(State_Production_Rubber!J12*0.25)+(State_Production_Rubber!K12*0.75)</f>
        <v>227.67950371232195</v>
      </c>
      <c r="K25" s="21">
        <f>(State_Production_Rubber!K12*0.25)+(State_Production_Rubber!L12*0.75)</f>
        <v>234.57792177584844</v>
      </c>
      <c r="L25" s="21">
        <f>(State_Production_Rubber!L12*0.25)+(State_Production_Rubber!M12*0.75)</f>
        <v>211.67010726859132</v>
      </c>
      <c r="M25" s="21">
        <f>(State_Production_Rubber!M12*0.25)+(State_Production_Rubber!N12*0.75)</f>
        <v>203.10655450782752</v>
      </c>
      <c r="N25" s="21">
        <f>(State_Production_Rubber!N12*0.25)+(State_Production_Rubber!O12*0.75)</f>
        <v>194.69317828141359</v>
      </c>
      <c r="O25" s="21">
        <f>(State_Production_Rubber!O12*0.25)+(State_Production_Rubber!P12*0.75)</f>
        <v>219.04540767003331</v>
      </c>
      <c r="P25" s="21">
        <f>(State_Production_Rubber!P12*0.25)+(State_Production_Rubber!Q12*0.75)</f>
        <v>249.62667130396198</v>
      </c>
      <c r="Q25" s="21">
        <f>(State_Production_Rubber!Q12*0.25)+(State_Production_Rubber!R12*0.75)</f>
        <v>286.75893864149214</v>
      </c>
      <c r="R25" s="421"/>
    </row>
    <row r="26" spans="2:19" s="18" customFormat="1" x14ac:dyDescent="0.3">
      <c r="B26" s="152" t="s">
        <v>138</v>
      </c>
      <c r="C26" s="20"/>
      <c r="D26" s="21">
        <f>(State_Production_Rubber!D13*0.25)+(State_Production_Rubber!E13*0.75)</f>
        <v>2524.1738752582642</v>
      </c>
      <c r="E26" s="21">
        <f>(State_Production_Rubber!E13*0.25)+(State_Production_Rubber!F13*0.75)</f>
        <v>2955.226642895228</v>
      </c>
      <c r="F26" s="21">
        <f>(State_Production_Rubber!F13*0.25)+(State_Production_Rubber!G13*0.75)</f>
        <v>2864.4736826740623</v>
      </c>
      <c r="G26" s="21">
        <f>(State_Production_Rubber!G13*0.25)+(State_Production_Rubber!H13*0.75)</f>
        <v>2416.4144527356602</v>
      </c>
      <c r="H26" s="21">
        <f>(State_Production_Rubber!H13*0.25)+(State_Production_Rubber!I13*0.75)</f>
        <v>2126.4407865319135</v>
      </c>
      <c r="I26" s="21">
        <f>(State_Production_Rubber!I13*0.25)+(State_Production_Rubber!J13*0.75)</f>
        <v>1985.5341708044402</v>
      </c>
      <c r="J26" s="21">
        <f>(State_Production_Rubber!J13*0.25)+(State_Production_Rubber!K13*0.75)</f>
        <v>489.18884168157427</v>
      </c>
      <c r="K26" s="21">
        <f>(State_Production_Rubber!K13*0.25)+(State_Production_Rubber!L13*0.75)</f>
        <v>0</v>
      </c>
      <c r="L26" s="21">
        <f>(State_Production_Rubber!L13*0.25)+(State_Production_Rubber!M13*0.75)</f>
        <v>1069.1507462686568</v>
      </c>
      <c r="M26" s="21">
        <f>(State_Production_Rubber!M13*0.25)+(State_Production_Rubber!N13*0.75)</f>
        <v>1573.9404957641127</v>
      </c>
      <c r="N26" s="21">
        <f>(State_Production_Rubber!N13*0.25)+(State_Production_Rubber!O13*0.75)</f>
        <v>1701.5070664629488</v>
      </c>
      <c r="O26" s="21">
        <f>(State_Production_Rubber!O13*0.25)+(State_Production_Rubber!P13*0.75)</f>
        <v>2411.2725971432651</v>
      </c>
      <c r="P26" s="21">
        <f>(State_Production_Rubber!P13*0.25)+(State_Production_Rubber!Q13*0.75)</f>
        <v>2888.5371965172744</v>
      </c>
      <c r="Q26" s="21">
        <f>(State_Production_Rubber!Q13*0.25)+(State_Production_Rubber!R13*0.75)</f>
        <v>3191.0354247164596</v>
      </c>
      <c r="R26" s="421"/>
      <c r="S26" s="35"/>
    </row>
    <row r="27" spans="2:19" s="18" customFormat="1" x14ac:dyDescent="0.3">
      <c r="B27" s="152" t="s">
        <v>139</v>
      </c>
      <c r="C27" s="20"/>
      <c r="D27" s="21">
        <f>(State_Production_Rubber!D14*0.25)+(State_Production_Rubber!E14*0.75)</f>
        <v>366.87245092975206</v>
      </c>
      <c r="E27" s="21">
        <f>(State_Production_Rubber!E14*0.25)+(State_Production_Rubber!F14*0.75)</f>
        <v>400.23034990669157</v>
      </c>
      <c r="F27" s="21">
        <f>(State_Production_Rubber!F14*0.25)+(State_Production_Rubber!G14*0.75)</f>
        <v>401.89556449875226</v>
      </c>
      <c r="G27" s="21">
        <f>(State_Production_Rubber!G14*0.25)+(State_Production_Rubber!H14*0.75)</f>
        <v>412.12207303074172</v>
      </c>
      <c r="H27" s="21">
        <f>(State_Production_Rubber!H14*0.25)+(State_Production_Rubber!I14*0.75)</f>
        <v>414.87837822905971</v>
      </c>
      <c r="I27" s="21">
        <f>(State_Production_Rubber!I14*0.25)+(State_Production_Rubber!J14*0.75)</f>
        <v>429.7194236063263</v>
      </c>
      <c r="J27" s="21">
        <f>(State_Production_Rubber!J14*0.25)+(State_Production_Rubber!K14*0.75)</f>
        <v>455.35900742464389</v>
      </c>
      <c r="K27" s="21">
        <f>(State_Production_Rubber!K14*0.25)+(State_Production_Rubber!L14*0.75)</f>
        <v>469.15584355169688</v>
      </c>
      <c r="L27" s="21">
        <f>(State_Production_Rubber!L14*0.25)+(State_Production_Rubber!M14*0.75)</f>
        <v>423.34021453718265</v>
      </c>
      <c r="M27" s="21">
        <f>(State_Production_Rubber!M14*0.25)+(State_Production_Rubber!N14*0.75)</f>
        <v>406.21310901565505</v>
      </c>
      <c r="N27" s="21">
        <f>(State_Production_Rubber!N14*0.25)+(State_Production_Rubber!O14*0.75)</f>
        <v>389.38635656282719</v>
      </c>
      <c r="O27" s="21">
        <f>(State_Production_Rubber!O14*0.25)+(State_Production_Rubber!P14*0.75)</f>
        <v>438.09081534006663</v>
      </c>
      <c r="P27" s="21">
        <f>(State_Production_Rubber!P14*0.25)+(State_Production_Rubber!Q14*0.75)</f>
        <v>499.25334260792397</v>
      </c>
      <c r="Q27" s="21">
        <f>(State_Production_Rubber!Q14*0.25)+(State_Production_Rubber!R14*0.75)</f>
        <v>573.51787728298427</v>
      </c>
      <c r="R27" s="421"/>
      <c r="S27" s="35"/>
    </row>
    <row r="28" spans="2:19" s="18" customFormat="1" x14ac:dyDescent="0.3">
      <c r="B28" s="152" t="s">
        <v>140</v>
      </c>
      <c r="C28" s="20"/>
      <c r="D28" s="21">
        <f>(State_Production_Rubber!D15*0.25)+(State_Production_Rubber!E15*0.75)</f>
        <v>183.43622546487603</v>
      </c>
      <c r="E28" s="21">
        <f>(State_Production_Rubber!E15*0.25)+(State_Production_Rubber!F15*0.75)</f>
        <v>200.11517495334579</v>
      </c>
      <c r="F28" s="21">
        <f>(State_Production_Rubber!F15*0.25)+(State_Production_Rubber!G15*0.75)</f>
        <v>200.94778224937613</v>
      </c>
      <c r="G28" s="21">
        <f>(State_Production_Rubber!G15*0.25)+(State_Production_Rubber!H15*0.75)</f>
        <v>206.06103651537086</v>
      </c>
      <c r="H28" s="21">
        <f>(State_Production_Rubber!H15*0.25)+(State_Production_Rubber!I15*0.75)</f>
        <v>207.43918911452985</v>
      </c>
      <c r="I28" s="21">
        <f>(State_Production_Rubber!I15*0.25)+(State_Production_Rubber!J15*0.75)</f>
        <v>214.85971180316315</v>
      </c>
      <c r="J28" s="21">
        <f>(State_Production_Rubber!J15*0.25)+(State_Production_Rubber!K15*0.75)</f>
        <v>227.67950371232195</v>
      </c>
      <c r="K28" s="21">
        <f>(State_Production_Rubber!K15*0.25)+(State_Production_Rubber!L15*0.75)</f>
        <v>234.57792177584844</v>
      </c>
      <c r="L28" s="21">
        <f>(State_Production_Rubber!L15*0.25)+(State_Production_Rubber!M15*0.75)</f>
        <v>211.67010726859132</v>
      </c>
      <c r="M28" s="21">
        <f>(State_Production_Rubber!M15*0.25)+(State_Production_Rubber!N15*0.75)</f>
        <v>203.10655450782752</v>
      </c>
      <c r="N28" s="21">
        <f>(State_Production_Rubber!N15*0.25)+(State_Production_Rubber!O15*0.75)</f>
        <v>194.69317828141359</v>
      </c>
      <c r="O28" s="21">
        <f>(State_Production_Rubber!O15*0.25)+(State_Production_Rubber!P15*0.75)</f>
        <v>219.04540767003331</v>
      </c>
      <c r="P28" s="21">
        <f>(State_Production_Rubber!P15*0.25)+(State_Production_Rubber!Q15*0.75)</f>
        <v>249.62667130396198</v>
      </c>
      <c r="Q28" s="21">
        <f>(State_Production_Rubber!Q15*0.25)+(State_Production_Rubber!R15*0.75)</f>
        <v>286.75893864149214</v>
      </c>
      <c r="R28" s="421"/>
      <c r="S28" s="35"/>
    </row>
    <row r="29" spans="2:19" s="18" customFormat="1" x14ac:dyDescent="0.3">
      <c r="B29" s="152" t="s">
        <v>141</v>
      </c>
      <c r="C29" s="20"/>
      <c r="D29" s="21">
        <f>(State_Production_Rubber!D16*0.25)+(State_Production_Rubber!E16*0.75)</f>
        <v>34514.537467716946</v>
      </c>
      <c r="E29" s="21">
        <f>(State_Production_Rubber!E16*0.25)+(State_Production_Rubber!F16*0.75)</f>
        <v>34917.209638096501</v>
      </c>
      <c r="F29" s="21">
        <f>(State_Production_Rubber!F16*0.25)+(State_Production_Rubber!G16*0.75)</f>
        <v>31516.952794378296</v>
      </c>
      <c r="G29" s="21">
        <f>(State_Production_Rubber!G16*0.25)+(State_Production_Rubber!H16*0.75)</f>
        <v>30072.10406105762</v>
      </c>
      <c r="H29" s="21">
        <f>(State_Production_Rubber!H16*0.25)+(State_Production_Rubber!I16*0.75)</f>
        <v>28783.511176396896</v>
      </c>
      <c r="I29" s="21">
        <f>(State_Production_Rubber!I16*0.25)+(State_Production_Rubber!J16*0.75)</f>
        <v>27479.025150307054</v>
      </c>
      <c r="J29" s="21">
        <f>(State_Production_Rubber!J16*0.25)+(State_Production_Rubber!K16*0.75)</f>
        <v>28113.287588100393</v>
      </c>
      <c r="K29" s="21">
        <f>(State_Production_Rubber!K16*0.25)+(State_Production_Rubber!L16*0.75)</f>
        <v>27792.267223714116</v>
      </c>
      <c r="L29" s="21">
        <f>(State_Production_Rubber!L16*0.25)+(State_Production_Rubber!M16*0.75)</f>
        <v>24001.723445947573</v>
      </c>
      <c r="M29" s="21">
        <f>(State_Production_Rubber!M16*0.25)+(State_Production_Rubber!N16*0.75)</f>
        <v>22443.544876458047</v>
      </c>
      <c r="N29" s="21">
        <f>(State_Production_Rubber!N16*0.25)+(State_Production_Rubber!O16*0.75)</f>
        <v>20696.441409897292</v>
      </c>
      <c r="O29" s="21">
        <f>(State_Production_Rubber!O16*0.25)+(State_Production_Rubber!P16*0.75)</f>
        <v>21704.612905909766</v>
      </c>
      <c r="P29" s="21">
        <f>(State_Production_Rubber!P16*0.25)+(State_Production_Rubber!Q16*0.75)</f>
        <v>24320.769975614585</v>
      </c>
      <c r="Q29" s="118">
        <f>(State_Production_Rubber!Q16*0.25)+(State_Production_Rubber!R16*0.75)</f>
        <v>24504.784659423611</v>
      </c>
      <c r="R29" s="421"/>
    </row>
    <row r="30" spans="2:19" s="18" customFormat="1" x14ac:dyDescent="0.3">
      <c r="B30" s="152" t="s">
        <v>142</v>
      </c>
      <c r="C30" s="20"/>
      <c r="D30" s="21">
        <f>(State_Production_Rubber!D17*0.25)+(State_Production_Rubber!E17*0.75)</f>
        <v>4079.5302414772723</v>
      </c>
      <c r="E30" s="21">
        <f>(State_Production_Rubber!E17*0.25)+(State_Production_Rubber!F17*0.75)</f>
        <v>4402.5338489736068</v>
      </c>
      <c r="F30" s="21">
        <f>(State_Production_Rubber!F17*0.25)+(State_Production_Rubber!G17*0.75)</f>
        <v>4271.1081584196963</v>
      </c>
      <c r="G30" s="21">
        <f>(State_Production_Rubber!G17*0.25)+(State_Production_Rubber!H17*0.75)</f>
        <v>4171.1350806629443</v>
      </c>
      <c r="H30" s="21">
        <f>(State_Production_Rubber!H17*0.25)+(State_Production_Rubber!I17*0.75)</f>
        <v>3993.3934885626823</v>
      </c>
      <c r="I30" s="21">
        <f>(State_Production_Rubber!I17*0.25)+(State_Production_Rubber!J17*0.75)</f>
        <v>4571.5233659416745</v>
      </c>
      <c r="J30" s="21">
        <f>(State_Production_Rubber!J17*0.25)+(State_Production_Rubber!K17*0.75)</f>
        <v>1195.794946332737</v>
      </c>
      <c r="K30" s="21">
        <f>(State_Production_Rubber!K17*0.25)+(State_Production_Rubber!L17*0.75)</f>
        <v>0</v>
      </c>
      <c r="L30" s="21">
        <f>(State_Production_Rubber!L17*0.25)+(State_Production_Rubber!M17*0.75)</f>
        <v>3971.1313432835823</v>
      </c>
      <c r="M30" s="21">
        <f>(State_Production_Rubber!M17*0.25)+(State_Production_Rubber!N17*0.75)</f>
        <v>4824.1865745755567</v>
      </c>
      <c r="N30" s="21">
        <f>(State_Production_Rubber!N17*0.25)+(State_Production_Rubber!O17*0.75)</f>
        <v>4333.9814602608712</v>
      </c>
      <c r="O30" s="21">
        <f>(State_Production_Rubber!O17*0.25)+(State_Production_Rubber!P17*0.75)</f>
        <v>4428.0088104180959</v>
      </c>
      <c r="P30" s="21">
        <f>(State_Production_Rubber!P17*0.25)+(State_Production_Rubber!Q17*0.75)</f>
        <v>4921.2115199923937</v>
      </c>
      <c r="Q30" s="118">
        <f>(State_Production_Rubber!Q17*0.25)+(State_Production_Rubber!R17*0.75)</f>
        <v>4381.4961375813546</v>
      </c>
    </row>
    <row r="31" spans="2:19" s="18" customFormat="1" x14ac:dyDescent="0.3">
      <c r="B31" s="152" t="s">
        <v>143</v>
      </c>
      <c r="C31" s="20"/>
      <c r="D31" s="21">
        <f>(State_Production_Rubber!D18*0.25)+(State_Production_Rubber!E18*0.75)</f>
        <v>69860.674821797526</v>
      </c>
      <c r="E31" s="21">
        <f>(State_Production_Rubber!E18*0.25)+(State_Production_Rubber!F18*0.75)</f>
        <v>78641.096523260465</v>
      </c>
      <c r="F31" s="21">
        <f>(State_Production_Rubber!F18*0.25)+(State_Production_Rubber!G18*0.75)</f>
        <v>76430.717698354783</v>
      </c>
      <c r="G31" s="21">
        <f>(State_Production_Rubber!G18*0.25)+(State_Production_Rubber!H18*0.75)</f>
        <v>78678.20886870267</v>
      </c>
      <c r="H31" s="21">
        <f>(State_Production_Rubber!H18*0.25)+(State_Production_Rubber!I18*0.75)</f>
        <v>81055.16126353071</v>
      </c>
      <c r="I31" s="21">
        <f>(State_Production_Rubber!I18*0.25)+(State_Production_Rubber!J18*0.75)</f>
        <v>84602.929685870302</v>
      </c>
      <c r="J31" s="21">
        <f>(State_Production_Rubber!J18*0.25)+(State_Production_Rubber!K18*0.75)</f>
        <v>92652.252658143581</v>
      </c>
      <c r="K31" s="21">
        <f>(State_Production_Rubber!K18*0.25)+(State_Production_Rubber!L18*0.75)</f>
        <v>98356.357300184987</v>
      </c>
      <c r="L31" s="21">
        <f>(State_Production_Rubber!L18*0.25)+(State_Production_Rubber!M18*0.75)</f>
        <v>89782.992730032114</v>
      </c>
      <c r="M31" s="21">
        <f>(State_Production_Rubber!M18*0.25)+(State_Production_Rubber!N18*0.75)</f>
        <v>85863.70182319876</v>
      </c>
      <c r="N31" s="21">
        <f>(State_Production_Rubber!N18*0.25)+(State_Production_Rubber!O18*0.75)</f>
        <v>82016.559594544888</v>
      </c>
      <c r="O31" s="21">
        <f>(State_Production_Rubber!O18*0.25)+(State_Production_Rubber!P18*0.75)</f>
        <v>88894.700283341605</v>
      </c>
      <c r="P31" s="21">
        <f>(State_Production_Rubber!P18*0.25)+(State_Production_Rubber!Q18*0.75)</f>
        <v>100242.93900506245</v>
      </c>
      <c r="Q31" s="118">
        <f>(State_Production_Rubber!Q18*0.25)+(State_Production_Rubber!R18*0.75)</f>
        <v>101673.63064071375</v>
      </c>
    </row>
    <row r="32" spans="2:19" s="18" customFormat="1" x14ac:dyDescent="0.3">
      <c r="B32" s="152" t="s">
        <v>144</v>
      </c>
      <c r="C32" s="20"/>
      <c r="D32" s="21">
        <f>(State_Production_Rubber!D19*0.25)+(State_Production_Rubber!E19*0.75)</f>
        <v>61598.341575413222</v>
      </c>
      <c r="E32" s="21">
        <f>(State_Production_Rubber!E19*0.25)+(State_Production_Rubber!F19*0.75)</f>
        <v>67592.428152825916</v>
      </c>
      <c r="F32" s="21">
        <f>(State_Production_Rubber!F19*0.25)+(State_Production_Rubber!G19*0.75)</f>
        <v>71064.954472687343</v>
      </c>
      <c r="G32" s="21">
        <f>(State_Production_Rubber!G19*0.25)+(State_Production_Rubber!H19*0.75)</f>
        <v>75381.232284456739</v>
      </c>
      <c r="H32" s="21">
        <f>(State_Production_Rubber!H19*0.25)+(State_Production_Rubber!I19*0.75)</f>
        <v>75405.279831779495</v>
      </c>
      <c r="I32" s="21">
        <f>(State_Production_Rubber!I19*0.25)+(State_Production_Rubber!J19*0.75)</f>
        <v>73539.579044838087</v>
      </c>
      <c r="J32" s="21">
        <f>(State_Production_Rubber!J19*0.25)+(State_Production_Rubber!K19*0.75)</f>
        <v>76846.963623280026</v>
      </c>
      <c r="K32" s="21">
        <f>(State_Production_Rubber!K19*0.25)+(State_Production_Rubber!L19*0.75)</f>
        <v>75751.280377852643</v>
      </c>
      <c r="L32" s="21">
        <f>(State_Production_Rubber!L19*0.25)+(State_Production_Rubber!M19*0.75)</f>
        <v>68074.773215889654</v>
      </c>
      <c r="M32" s="21">
        <f>(State_Production_Rubber!M19*0.25)+(State_Production_Rubber!N19*0.75)</f>
        <v>63168.303278679174</v>
      </c>
      <c r="N32" s="21">
        <f>(State_Production_Rubber!N19*0.25)+(State_Production_Rubber!O19*0.75)</f>
        <v>61066.460494298735</v>
      </c>
      <c r="O32" s="21">
        <f>(State_Production_Rubber!O19*0.25)+(State_Production_Rubber!P19*0.75)</f>
        <v>68143.125888343275</v>
      </c>
      <c r="P32" s="21">
        <f>(State_Production_Rubber!P19*0.25)+(State_Production_Rubber!Q19*0.75)</f>
        <v>77312.946198141377</v>
      </c>
      <c r="Q32" s="118">
        <f>(State_Production_Rubber!Q19*0.25)+(State_Production_Rubber!R19*0.75)</f>
        <v>78639.327774157646</v>
      </c>
    </row>
    <row r="33" spans="2:17" s="18" customFormat="1" x14ac:dyDescent="0.3">
      <c r="B33" s="152" t="s">
        <v>145</v>
      </c>
      <c r="C33" s="20"/>
      <c r="D33" s="21">
        <f>(State_Production_Rubber!D20*0.25)+(State_Production_Rubber!E20*0.75)</f>
        <v>1327.9868595041321</v>
      </c>
      <c r="E33" s="21">
        <f>(State_Production_Rubber!E20*0.25)+(State_Production_Rubber!F20*0.75)</f>
        <v>2168.8771924153561</v>
      </c>
      <c r="F33" s="21">
        <f>(State_Production_Rubber!F20*0.25)+(State_Production_Rubber!G20*0.75)</f>
        <v>3160.0886423254165</v>
      </c>
      <c r="G33" s="21">
        <f>(State_Production_Rubber!G20*0.25)+(State_Production_Rubber!H20*0.75)</f>
        <v>1629.2773868431764</v>
      </c>
      <c r="H33" s="21">
        <f>(State_Production_Rubber!H20*0.25)+(State_Production_Rubber!I20*0.75)</f>
        <v>4145.0018201309531</v>
      </c>
      <c r="I33" s="21">
        <f>(State_Production_Rubber!I20*0.25)+(State_Production_Rubber!J20*0.75)</f>
        <v>5697.6186895334604</v>
      </c>
      <c r="J33" s="21">
        <f>(State_Production_Rubber!J20*0.25)+(State_Production_Rubber!K20*0.75)</f>
        <v>1467.5665250447225</v>
      </c>
      <c r="K33" s="21">
        <f>(State_Production_Rubber!K20*0.25)+(State_Production_Rubber!L20*0.75)</f>
        <v>0</v>
      </c>
      <c r="L33" s="21">
        <f>(State_Production_Rubber!L20*0.25)+(State_Production_Rubber!M20*0.75)</f>
        <v>4123.8671641791043</v>
      </c>
      <c r="M33" s="21">
        <f>(State_Production_Rubber!M20*0.25)+(State_Production_Rubber!N20*0.75)</f>
        <v>5027.293129083384</v>
      </c>
      <c r="N33" s="21">
        <f>(State_Production_Rubber!N20*0.25)+(State_Production_Rubber!O20*0.75)</f>
        <v>4672.6362787539256</v>
      </c>
      <c r="O33" s="21">
        <f>(State_Production_Rubber!O20*0.25)+(State_Production_Rubber!P20*0.75)</f>
        <v>4817.225855967833</v>
      </c>
      <c r="P33" s="21">
        <f>(State_Production_Rubber!P20*0.25)+(State_Production_Rubber!Q20*0.75)</f>
        <v>5349.1429565134704</v>
      </c>
      <c r="Q33" s="118">
        <f>(State_Production_Rubber!Q20*0.25)+(State_Production_Rubber!R20*0.75)</f>
        <v>5381.7834935071369</v>
      </c>
    </row>
    <row r="34" spans="2:17" s="18" customFormat="1" x14ac:dyDescent="0.3">
      <c r="B34" s="152" t="s">
        <v>146</v>
      </c>
      <c r="C34" s="20"/>
      <c r="D34" s="21">
        <f>(State_Production_Rubber!D21*0.25)+(State_Production_Rubber!E21*0.75)</f>
        <v>0</v>
      </c>
      <c r="E34" s="21">
        <f>(State_Production_Rubber!E21*0.25)+(State_Production_Rubber!F21*0.75)</f>
        <v>0</v>
      </c>
      <c r="F34" s="21">
        <f>(State_Production_Rubber!F21*0.25)+(State_Production_Rubber!G21*0.75)</f>
        <v>0</v>
      </c>
      <c r="G34" s="21">
        <f>(State_Production_Rubber!G21*0.25)+(State_Production_Rubber!H21*0.75)</f>
        <v>0</v>
      </c>
      <c r="H34" s="21">
        <f>(State_Production_Rubber!H21*0.25)+(State_Production_Rubber!I21*0.75)</f>
        <v>0</v>
      </c>
      <c r="I34" s="21">
        <f>(State_Production_Rubber!I21*0.25)+(State_Production_Rubber!J21*0.75)</f>
        <v>0</v>
      </c>
      <c r="J34" s="21">
        <f>(State_Production_Rubber!J21*0.25)+(State_Production_Rubber!K21*0.75)</f>
        <v>0</v>
      </c>
      <c r="K34" s="21">
        <f>(State_Production_Rubber!K21*0.25)+(State_Production_Rubber!L21*0.75)</f>
        <v>0</v>
      </c>
      <c r="L34" s="21">
        <f>(State_Production_Rubber!L21*0.25)+(State_Production_Rubber!M21*0.75)</f>
        <v>0</v>
      </c>
      <c r="M34" s="21">
        <f>(State_Production_Rubber!M21*0.25)+(State_Production_Rubber!N21*0.75)</f>
        <v>0</v>
      </c>
      <c r="N34" s="21">
        <f>(State_Production_Rubber!N21*0.25)+(State_Production_Rubber!O21*0.75)</f>
        <v>0</v>
      </c>
      <c r="O34" s="21">
        <f>(State_Production_Rubber!O21*0.25)+(State_Production_Rubber!P21*0.75)</f>
        <v>195.49507916131796</v>
      </c>
      <c r="P34" s="21">
        <f>(State_Production_Rubber!P21*0.25)+(State_Production_Rubber!Q21*0.75)</f>
        <v>285.28762434738508</v>
      </c>
      <c r="Q34" s="118">
        <f>(State_Production_Rubber!Q21*0.25)+(State_Production_Rubber!R21*0.75)</f>
        <v>518.48722779291438</v>
      </c>
    </row>
    <row r="35" spans="2:17" s="18" customFormat="1" x14ac:dyDescent="0.3">
      <c r="B35" s="152" t="s">
        <v>147</v>
      </c>
      <c r="C35" s="20"/>
      <c r="D35" s="21">
        <f>(State_Production_Rubber!D22*0.25)+(State_Production_Rubber!E22*0.75)</f>
        <v>4446.4026924070249</v>
      </c>
      <c r="E35" s="21">
        <f>(State_Production_Rubber!E22*0.25)+(State_Production_Rubber!F22*0.75)</f>
        <v>4956.3783924286863</v>
      </c>
      <c r="F35" s="21">
        <f>(State_Production_Rubber!F22*0.25)+(State_Production_Rubber!G22*0.75)</f>
        <v>4574.4654030346628</v>
      </c>
      <c r="G35" s="21">
        <f>(State_Production_Rubber!G22*0.25)+(State_Production_Rubber!H22*0.75)</f>
        <v>4533.3428033381597</v>
      </c>
      <c r="H35" s="21">
        <f>(State_Production_Rubber!H22*0.25)+(State_Production_Rubber!I22*0.75)</f>
        <v>4252.8815730638271</v>
      </c>
      <c r="I35" s="21">
        <f>(State_Production_Rubber!I22*0.25)+(State_Production_Rubber!J22*0.75)</f>
        <v>4134.1312888360717</v>
      </c>
      <c r="J35" s="21">
        <f>(State_Production_Rubber!J22*0.25)+(State_Production_Rubber!K22*0.75)</f>
        <v>1032.7319991055456</v>
      </c>
      <c r="K35" s="21">
        <f>(State_Production_Rubber!K22*0.25)+(State_Production_Rubber!L22*0.75)</f>
        <v>0</v>
      </c>
      <c r="L35" s="21">
        <f>(State_Production_Rubber!L22*0.25)+(State_Production_Rubber!M22*0.75)</f>
        <v>3512.9238805970144</v>
      </c>
      <c r="M35" s="21">
        <f>(State_Production_Rubber!M22*0.25)+(State_Production_Rubber!N22*0.75)</f>
        <v>4823.645367889354</v>
      </c>
      <c r="N35" s="21">
        <f>(State_Production_Rubber!N22*0.25)+(State_Production_Rubber!O22*0.75)</f>
        <v>4528.6746385422857</v>
      </c>
      <c r="O35" s="21">
        <f>(State_Production_Rubber!O22*0.25)+(State_Production_Rubber!P22*0.75)</f>
        <v>4842.5492972494476</v>
      </c>
      <c r="P35" s="21">
        <f>(State_Production_Rubber!P22*0.25)+(State_Production_Rubber!Q22*0.75)</f>
        <v>5456.1258156437407</v>
      </c>
      <c r="Q35" s="118">
        <f>(State_Production_Rubber!Q22*0.25)+(State_Production_Rubber!R22*0.75)</f>
        <v>5631.8553324885825</v>
      </c>
    </row>
    <row r="36" spans="2:17" s="18" customFormat="1" x14ac:dyDescent="0.3">
      <c r="B36" s="152" t="s">
        <v>148</v>
      </c>
      <c r="C36" s="20"/>
      <c r="D36" s="21">
        <f>(State_Production_Rubber!D23*0.25)+(State_Production_Rubber!E23*0.75)</f>
        <v>37480.329477014464</v>
      </c>
      <c r="E36" s="21">
        <f>(State_Production_Rubber!E23*0.25)+(State_Production_Rubber!F23*0.75)</f>
        <v>40609.269266195683</v>
      </c>
      <c r="F36" s="21">
        <f>(State_Production_Rubber!F23*0.25)+(State_Production_Rubber!G23*0.75)</f>
        <v>42987.340831439273</v>
      </c>
      <c r="G36" s="21">
        <f>(State_Production_Rubber!G23*0.25)+(State_Production_Rubber!H23*0.75)</f>
        <v>46014.332763469763</v>
      </c>
      <c r="H36" s="21">
        <f>(State_Production_Rubber!H23*0.25)+(State_Production_Rubber!I23*0.75)</f>
        <v>44342.963144850495</v>
      </c>
      <c r="I36" s="21">
        <f>(State_Production_Rubber!I23*0.25)+(State_Production_Rubber!J23*0.75)</f>
        <v>44305.224742528299</v>
      </c>
      <c r="J36" s="21">
        <f>(State_Production_Rubber!J23*0.25)+(State_Production_Rubber!K23*0.75)</f>
        <v>46674.298261026001</v>
      </c>
      <c r="K36" s="21">
        <f>(State_Production_Rubber!K23*0.25)+(State_Production_Rubber!L23*0.75)</f>
        <v>48088.473964048921</v>
      </c>
      <c r="L36" s="21">
        <f>(State_Production_Rubber!L23*0.25)+(State_Production_Rubber!M23*0.75)</f>
        <v>41865.013781105998</v>
      </c>
      <c r="M36" s="21">
        <f>(State_Production_Rubber!M23*0.25)+(State_Production_Rubber!N23*0.75)</f>
        <v>38996.999672189093</v>
      </c>
      <c r="N36" s="21">
        <f>(State_Production_Rubber!N23*0.25)+(State_Production_Rubber!O23*0.75)</f>
        <v>37330.358691961628</v>
      </c>
      <c r="O36" s="21">
        <f>(State_Production_Rubber!O23*0.25)+(State_Production_Rubber!P23*0.75)</f>
        <v>37755.826531097395</v>
      </c>
      <c r="P36" s="21">
        <f>(State_Production_Rubber!P23*0.25)+(State_Production_Rubber!Q23*0.75)</f>
        <v>41651.993154718235</v>
      </c>
      <c r="Q36" s="118">
        <f>(State_Production_Rubber!Q23*0.25)+(State_Production_Rubber!R23*0.75)</f>
        <v>38977.310408757745</v>
      </c>
    </row>
    <row r="37" spans="2:17" s="18" customFormat="1" x14ac:dyDescent="0.3">
      <c r="B37" s="152" t="s">
        <v>149</v>
      </c>
      <c r="C37" s="20"/>
      <c r="D37" s="21">
        <f>(State_Production_Rubber!D24*0.25)+(State_Production_Rubber!E24*0.75)</f>
        <v>161429.29618801654</v>
      </c>
      <c r="E37" s="21">
        <f>(State_Production_Rubber!E24*0.25)+(State_Production_Rubber!F24*0.75)</f>
        <v>161121.88647127434</v>
      </c>
      <c r="F37" s="21">
        <f>(State_Production_Rubber!F24*0.25)+(State_Production_Rubber!G24*0.75)</f>
        <v>156644.60297711141</v>
      </c>
      <c r="G37" s="21">
        <f>(State_Production_Rubber!G24*0.25)+(State_Production_Rubber!H24*0.75)</f>
        <v>155318.79245184356</v>
      </c>
      <c r="H37" s="21">
        <f>(State_Production_Rubber!H24*0.25)+(State_Production_Rubber!I24*0.75)</f>
        <v>155060.4156668951</v>
      </c>
      <c r="I37" s="21">
        <f>(State_Production_Rubber!I24*0.25)+(State_Production_Rubber!J24*0.75)</f>
        <v>157127.67958976782</v>
      </c>
      <c r="J37" s="21">
        <f>(State_Production_Rubber!J24*0.25)+(State_Production_Rubber!K24*0.75)</f>
        <v>171188.37608612317</v>
      </c>
      <c r="K37" s="21">
        <f>(State_Production_Rubber!K24*0.25)+(State_Production_Rubber!L24*0.75)</f>
        <v>171914.31762135337</v>
      </c>
      <c r="L37" s="21">
        <f>(State_Production_Rubber!L24*0.25)+(State_Production_Rubber!M24*0.75)</f>
        <v>154776.51587141532</v>
      </c>
      <c r="M37" s="21">
        <f>(State_Production_Rubber!M24*0.25)+(State_Production_Rubber!N24*0.75)</f>
        <v>147558.26486665223</v>
      </c>
      <c r="N37" s="21">
        <f>(State_Production_Rubber!N24*0.25)+(State_Production_Rubber!O24*0.75)</f>
        <v>143837.09387997625</v>
      </c>
      <c r="O37" s="21">
        <f>(State_Production_Rubber!O24*0.25)+(State_Production_Rubber!P24*0.75)</f>
        <v>150604.7195495514</v>
      </c>
      <c r="P37" s="21">
        <f>(State_Production_Rubber!P24*0.25)+(State_Production_Rubber!Q24*0.75)</f>
        <v>167677.80121017559</v>
      </c>
      <c r="Q37" s="118">
        <f>(State_Production_Rubber!Q24*0.25)+(State_Production_Rubber!R24*0.75)</f>
        <v>162638.53379533719</v>
      </c>
    </row>
    <row r="38" spans="2:17" s="18" customFormat="1" x14ac:dyDescent="0.3">
      <c r="B38" s="152" t="s">
        <v>150</v>
      </c>
      <c r="C38" s="20"/>
      <c r="D38" s="21">
        <f>(State_Production_Rubber!D25*0.25)+(State_Production_Rubber!E25*0.75)</f>
        <v>0</v>
      </c>
      <c r="E38" s="21">
        <f>(State_Production_Rubber!E25*0.25)+(State_Production_Rubber!F25*0.75)</f>
        <v>0</v>
      </c>
      <c r="F38" s="21">
        <f>(State_Production_Rubber!F25*0.25)+(State_Production_Rubber!G25*0.75)</f>
        <v>0</v>
      </c>
      <c r="G38" s="21">
        <f>(State_Production_Rubber!G25*0.25)+(State_Production_Rubber!H25*0.75)</f>
        <v>0</v>
      </c>
      <c r="H38" s="21">
        <f>(State_Production_Rubber!H25*0.25)+(State_Production_Rubber!I25*0.75)</f>
        <v>0</v>
      </c>
      <c r="I38" s="21">
        <f>(State_Production_Rubber!I25*0.25)+(State_Production_Rubber!J25*0.75)</f>
        <v>0</v>
      </c>
      <c r="J38" s="21">
        <f>(State_Production_Rubber!J25*0.25)+(State_Production_Rubber!K25*0.75)</f>
        <v>0</v>
      </c>
      <c r="K38" s="21">
        <f>(State_Production_Rubber!K25*0.25)+(State_Production_Rubber!L25*0.75)</f>
        <v>0</v>
      </c>
      <c r="L38" s="21">
        <f>(State_Production_Rubber!L25*0.25)+(State_Production_Rubber!M25*0.75)</f>
        <v>0</v>
      </c>
      <c r="M38" s="21">
        <f>(State_Production_Rubber!M25*0.25)+(State_Production_Rubber!N25*0.75)</f>
        <v>0</v>
      </c>
      <c r="N38" s="21">
        <f>(State_Production_Rubber!N25*0.25)+(State_Production_Rubber!O25*0.75)</f>
        <v>0</v>
      </c>
      <c r="O38" s="21">
        <f>(State_Production_Rubber!O25*0.25)+(State_Production_Rubber!P25*0.75)</f>
        <v>0</v>
      </c>
      <c r="P38" s="21">
        <f>(State_Production_Rubber!P25*0.25)+(State_Production_Rubber!Q25*0.75)</f>
        <v>0</v>
      </c>
      <c r="Q38" s="118">
        <f>(State_Production_Rubber!Q25*0.25)+(State_Production_Rubber!R25*0.75)</f>
        <v>0</v>
      </c>
    </row>
    <row r="39" spans="2:17" s="18" customFormat="1" x14ac:dyDescent="0.3">
      <c r="B39" s="152" t="s">
        <v>151</v>
      </c>
      <c r="C39" s="20"/>
      <c r="D39" s="21">
        <f>(State_Production_Rubber!D26*0.25)+(State_Production_Rubber!E26*0.75)</f>
        <v>12026.627418646694</v>
      </c>
      <c r="E39" s="21">
        <f>(State_Production_Rubber!E26*0.25)+(State_Production_Rubber!F26*0.75)</f>
        <v>14022.173496067717</v>
      </c>
      <c r="F39" s="21">
        <f>(State_Production_Rubber!F26*0.25)+(State_Production_Rubber!G26*0.75)</f>
        <v>13818.063386505966</v>
      </c>
      <c r="G39" s="21">
        <f>(State_Production_Rubber!G26*0.25)+(State_Production_Rubber!H26*0.75)</f>
        <v>14324.443855364909</v>
      </c>
      <c r="H39" s="21">
        <f>(State_Production_Rubber!H26*0.25)+(State_Production_Rubber!I26*0.75)</f>
        <v>13743.791769377516</v>
      </c>
      <c r="I39" s="21">
        <f>(State_Production_Rubber!I26*0.25)+(State_Production_Rubber!J26*0.75)</f>
        <v>13150.566531069646</v>
      </c>
      <c r="J39" s="21">
        <f>(State_Production_Rubber!J26*0.25)+(State_Production_Rubber!K26*0.75)</f>
        <v>13834.095410709242</v>
      </c>
      <c r="K39" s="21">
        <f>(State_Production_Rubber!K26*0.25)+(State_Production_Rubber!L26*0.75)</f>
        <v>13778.844650969133</v>
      </c>
      <c r="L39" s="21">
        <f>(State_Production_Rubber!L26*0.25)+(State_Production_Rubber!M26*0.75)</f>
        <v>12429.60204247382</v>
      </c>
      <c r="M39" s="21">
        <f>(State_Production_Rubber!M26*0.25)+(State_Production_Rubber!N26*0.75)</f>
        <v>13961.816700682988</v>
      </c>
      <c r="N39" s="21">
        <f>(State_Production_Rubber!N26*0.25)+(State_Production_Rubber!O26*0.75)</f>
        <v>13154.138994991938</v>
      </c>
      <c r="O39" s="21">
        <f>(State_Production_Rubber!O26*0.25)+(State_Production_Rubber!P26*0.75)</f>
        <v>13430.647740625276</v>
      </c>
      <c r="P39" s="21">
        <f>(State_Production_Rubber!P26*0.25)+(State_Production_Rubber!Q26*0.75)</f>
        <v>14977.600278237718</v>
      </c>
      <c r="Q39" s="118">
        <f>(State_Production_Rubber!Q26*0.25)+(State_Production_Rubber!R26*0.75)</f>
        <v>14757.414661889008</v>
      </c>
    </row>
    <row r="40" spans="2:17" s="18" customFormat="1" x14ac:dyDescent="0.3">
      <c r="B40" s="152" t="s">
        <v>152</v>
      </c>
      <c r="C40" s="20"/>
      <c r="D40" s="21">
        <f>(State_Production_Rubber!D27*0.25)+(State_Production_Rubber!E27*0.75)</f>
        <v>99980.445978822303</v>
      </c>
      <c r="E40" s="21">
        <f>(State_Production_Rubber!E27*0.25)+(State_Production_Rubber!F27*0.75)</f>
        <v>109416.49971807518</v>
      </c>
      <c r="F40" s="21">
        <f>(State_Production_Rubber!F27*0.25)+(State_Production_Rubber!G27*0.75)</f>
        <v>109019.9785840093</v>
      </c>
      <c r="G40" s="21">
        <f>(State_Production_Rubber!G27*0.25)+(State_Production_Rubber!H27*0.75)</f>
        <v>111322.8740686558</v>
      </c>
      <c r="H40" s="21">
        <f>(State_Production_Rubber!H27*0.25)+(State_Production_Rubber!I27*0.75)</f>
        <v>109220.13683474365</v>
      </c>
      <c r="I40" s="21">
        <f>(State_Production_Rubber!I27*0.25)+(State_Production_Rubber!J27*0.75)</f>
        <v>107427.94409166262</v>
      </c>
      <c r="J40" s="21">
        <f>(State_Production_Rubber!J27*0.25)+(State_Production_Rubber!K27*0.75)</f>
        <v>112592.64570611456</v>
      </c>
      <c r="K40" s="21">
        <f>(State_Production_Rubber!K27*0.25)+(State_Production_Rubber!L27*0.75)</f>
        <v>116116.07127904496</v>
      </c>
      <c r="L40" s="21">
        <f>(State_Production_Rubber!L27*0.25)+(State_Production_Rubber!M27*0.75)</f>
        <v>106762.26876959449</v>
      </c>
      <c r="M40" s="21">
        <f>(State_Production_Rubber!M27*0.25)+(State_Production_Rubber!N27*0.75)</f>
        <v>102417.15661892979</v>
      </c>
      <c r="N40" s="21">
        <f>(State_Production_Rubber!N27*0.25)+(State_Production_Rubber!O27*0.75)</f>
        <v>99226.323437455794</v>
      </c>
      <c r="O40" s="21">
        <f>(State_Production_Rubber!O27*0.25)+(State_Production_Rubber!P27*0.75)</f>
        <v>105284.48407151575</v>
      </c>
      <c r="P40" s="21">
        <f>(State_Production_Rubber!P27*0.25)+(State_Production_Rubber!Q27*0.75)</f>
        <v>117788.12790242663</v>
      </c>
      <c r="Q40" s="118">
        <f>(State_Production_Rubber!Q27*0.25)+(State_Production_Rubber!R27*0.75)</f>
        <v>120874.87383850258</v>
      </c>
    </row>
    <row r="41" spans="2:17" s="18" customFormat="1" x14ac:dyDescent="0.3">
      <c r="B41" s="152" t="s">
        <v>153</v>
      </c>
      <c r="C41" s="20"/>
      <c r="D41" s="21">
        <f>(State_Production_Rubber!D28*0.25)+(State_Production_Rubber!E28*0.75)</f>
        <v>0</v>
      </c>
      <c r="E41" s="21">
        <f>(State_Production_Rubber!E28*0.25)+(State_Production_Rubber!F28*0.75)</f>
        <v>0</v>
      </c>
      <c r="F41" s="21">
        <f>(State_Production_Rubber!F28*0.25)+(State_Production_Rubber!G28*0.75)</f>
        <v>0</v>
      </c>
      <c r="G41" s="21">
        <f>(State_Production_Rubber!G28*0.25)+(State_Production_Rubber!H28*0.75)</f>
        <v>0</v>
      </c>
      <c r="H41" s="21">
        <f>(State_Production_Rubber!H28*0.25)+(State_Production_Rubber!I28*0.75)</f>
        <v>0</v>
      </c>
      <c r="I41" s="21">
        <f>(State_Production_Rubber!I28*0.25)+(State_Production_Rubber!J28*0.75)</f>
        <v>0</v>
      </c>
      <c r="J41" s="21">
        <f>(State_Production_Rubber!J28*0.25)+(State_Production_Rubber!K28*0.75)</f>
        <v>0</v>
      </c>
      <c r="K41" s="21">
        <f>(State_Production_Rubber!K28*0.25)+(State_Production_Rubber!L28*0.75)</f>
        <v>0</v>
      </c>
      <c r="L41" s="21">
        <f>(State_Production_Rubber!L28*0.25)+(State_Production_Rubber!M28*0.75)</f>
        <v>0</v>
      </c>
      <c r="M41" s="21">
        <f>(State_Production_Rubber!M28*0.25)+(State_Production_Rubber!N28*0.75)</f>
        <v>0</v>
      </c>
      <c r="N41" s="21">
        <f>(State_Production_Rubber!N28*0.25)+(State_Production_Rubber!O28*0.75)</f>
        <v>0</v>
      </c>
      <c r="O41" s="21">
        <f>(State_Production_Rubber!O28*0.25)+(State_Production_Rubber!P28*0.75)</f>
        <v>0</v>
      </c>
      <c r="P41" s="21">
        <f>(State_Production_Rubber!P28*0.25)+(State_Production_Rubber!Q28*0.75)</f>
        <v>0</v>
      </c>
      <c r="Q41" s="118">
        <f>(State_Production_Rubber!Q28*0.25)+(State_Production_Rubber!R28*0.75)</f>
        <v>0</v>
      </c>
    </row>
    <row r="42" spans="2:17" s="18" customFormat="1" x14ac:dyDescent="0.3">
      <c r="B42" s="152" t="s">
        <v>154</v>
      </c>
      <c r="C42" s="20"/>
      <c r="D42" s="21">
        <f>(State_Production_Rubber!D29*0.25)+(State_Production_Rubber!E29*0.75)</f>
        <v>6324.4556550996258</v>
      </c>
      <c r="E42" s="21">
        <f>(State_Production_Rubber!E29*0.25)+(State_Production_Rubber!F29*0.75)</f>
        <v>6480.7661768436101</v>
      </c>
      <c r="F42" s="21">
        <f>(State_Production_Rubber!F29*0.25)+(State_Production_Rubber!G29*0.75)</f>
        <v>6043.2768212987612</v>
      </c>
      <c r="G42" s="21">
        <f>(State_Production_Rubber!G29*0.25)+(State_Production_Rubber!H29*0.75)</f>
        <v>6105.5351668296071</v>
      </c>
      <c r="H42" s="21">
        <f>(State_Production_Rubber!H29*0.25)+(State_Production_Rubber!I29*0.75)</f>
        <v>6417.203246606804</v>
      </c>
      <c r="I42" s="21">
        <f>(State_Production_Rubber!I29*0.25)+(State_Production_Rubber!J29*0.75)</f>
        <v>22372.087510121844</v>
      </c>
      <c r="J42" s="21">
        <f>(State_Production_Rubber!J29*0.25)+(State_Production_Rubber!K29*0.75)</f>
        <v>28968.481587624057</v>
      </c>
      <c r="K42" s="21">
        <f>(State_Production_Rubber!K29*0.25)+(State_Production_Rubber!L29*0.75)</f>
        <v>29538.03782140206</v>
      </c>
      <c r="L42" s="21">
        <f>(State_Production_Rubber!L29*0.25)+(State_Production_Rubber!M29*0.75)</f>
        <v>10723.293299373394</v>
      </c>
      <c r="M42" s="21">
        <f>(State_Production_Rubber!M29*0.25)+(State_Production_Rubber!N29*0.75)</f>
        <v>4027.1001378976739</v>
      </c>
      <c r="N42" s="21">
        <f>(State_Production_Rubber!N29*0.25)+(State_Production_Rubber!O29*0.75)</f>
        <v>3481.779237783815</v>
      </c>
      <c r="O42" s="21">
        <f>(State_Production_Rubber!O29*0.25)+(State_Production_Rubber!P29*0.75)</f>
        <v>2263.2029002935838</v>
      </c>
      <c r="P42" s="21">
        <f>(State_Production_Rubber!P29*0.25)+(State_Production_Rubber!Q29*0.75)</f>
        <v>2082.1724133255775</v>
      </c>
      <c r="Q42" s="118">
        <f>(State_Production_Rubber!Q29*0.25)+(State_Production_Rubber!R29*0.75)</f>
        <v>535.52177043655342</v>
      </c>
    </row>
    <row r="43" spans="2:17" s="18" customFormat="1" x14ac:dyDescent="0.3">
      <c r="B43" s="152" t="s">
        <v>155</v>
      </c>
      <c r="C43" s="20"/>
      <c r="D43" s="21">
        <f>(State_Production_Rubber!D30*0.25)+(State_Production_Rubber!E30*0.75)</f>
        <v>0</v>
      </c>
      <c r="E43" s="21">
        <f>(State_Production_Rubber!E30*0.25)+(State_Production_Rubber!F30*0.75)</f>
        <v>0</v>
      </c>
      <c r="F43" s="21">
        <f>(State_Production_Rubber!F30*0.25)+(State_Production_Rubber!G30*0.75)</f>
        <v>0</v>
      </c>
      <c r="G43" s="21">
        <f>(State_Production_Rubber!G30*0.25)+(State_Production_Rubber!H30*0.75)</f>
        <v>0</v>
      </c>
      <c r="H43" s="21">
        <f>(State_Production_Rubber!H30*0.25)+(State_Production_Rubber!I30*0.75)</f>
        <v>0</v>
      </c>
      <c r="I43" s="21">
        <f>(State_Production_Rubber!I30*0.25)+(State_Production_Rubber!J30*0.75)</f>
        <v>0</v>
      </c>
      <c r="J43" s="21">
        <f>(State_Production_Rubber!J30*0.25)+(State_Production_Rubber!K30*0.75)</f>
        <v>0</v>
      </c>
      <c r="K43" s="21">
        <f>(State_Production_Rubber!K30*0.25)+(State_Production_Rubber!L30*0.75)</f>
        <v>0</v>
      </c>
      <c r="L43" s="21">
        <f>(State_Production_Rubber!L30*0.25)+(State_Production_Rubber!M30*0.75)</f>
        <v>0</v>
      </c>
      <c r="M43" s="21">
        <f>(State_Production_Rubber!M30*0.25)+(State_Production_Rubber!N30*0.75)</f>
        <v>0</v>
      </c>
      <c r="N43" s="21">
        <f>(State_Production_Rubber!N30*0.25)+(State_Production_Rubber!O30*0.75)</f>
        <v>0</v>
      </c>
      <c r="O43" s="21">
        <f>(State_Production_Rubber!O30*0.25)+(State_Production_Rubber!P30*0.75)</f>
        <v>0</v>
      </c>
      <c r="P43" s="21">
        <f>(State_Production_Rubber!P30*0.25)+(State_Production_Rubber!Q30*0.75)</f>
        <v>0</v>
      </c>
      <c r="Q43" s="118">
        <f>(State_Production_Rubber!Q30*0.25)+(State_Production_Rubber!R30*0.75)</f>
        <v>0</v>
      </c>
    </row>
    <row r="44" spans="2:17" s="18" customFormat="1" x14ac:dyDescent="0.3">
      <c r="B44" s="152" t="s">
        <v>156</v>
      </c>
      <c r="C44" s="20"/>
      <c r="D44" s="21">
        <f>(State_Production_Rubber!D31*0.25)+(State_Production_Rubber!E31*0.75)</f>
        <v>932.82990146029067</v>
      </c>
      <c r="E44" s="21">
        <f>(State_Production_Rubber!E31*0.25)+(State_Production_Rubber!F31*0.75)</f>
        <v>955.88502850163127</v>
      </c>
      <c r="F44" s="21">
        <f>(State_Production_Rubber!F31*0.25)+(State_Production_Rubber!G31*0.75)</f>
        <v>891.35723754562048</v>
      </c>
      <c r="G44" s="21">
        <f>(State_Production_Rubber!G31*0.25)+(State_Production_Rubber!H31*0.75)</f>
        <v>900.54007469300234</v>
      </c>
      <c r="H44" s="21">
        <f>(State_Production_Rubber!H31*0.25)+(State_Production_Rubber!I31*0.75)</f>
        <v>946.50977074304183</v>
      </c>
      <c r="I44" s="21">
        <f>(State_Production_Rubber!I31*0.25)+(State_Production_Rubber!J31*0.75)</f>
        <v>3299.7863097830832</v>
      </c>
      <c r="J44" s="21">
        <f>(State_Production_Rubber!J31*0.25)+(State_Production_Rubber!K31*0.75)</f>
        <v>4272.725954374946</v>
      </c>
      <c r="K44" s="21">
        <f>(State_Production_Rubber!K31*0.25)+(State_Production_Rubber!L31*0.75)</f>
        <v>4356.7330396333964</v>
      </c>
      <c r="L44" s="21">
        <f>(State_Production_Rubber!L31*0.25)+(State_Production_Rubber!M31*0.75)</f>
        <v>1581.6394607365942</v>
      </c>
      <c r="M44" s="21">
        <f>(State_Production_Rubber!M31*0.25)+(State_Production_Rubber!N31*0.75)</f>
        <v>593.97988217005434</v>
      </c>
      <c r="N44" s="21">
        <f>(State_Production_Rubber!N31*0.25)+(State_Production_Rubber!O31*0.75)</f>
        <v>513.54740398400304</v>
      </c>
      <c r="O44" s="21">
        <f>(State_Production_Rubber!O31*0.25)+(State_Production_Rubber!P31*0.75)</f>
        <v>333.81265576005535</v>
      </c>
      <c r="P44" s="21">
        <f>(State_Production_Rubber!P31*0.25)+(State_Production_Rubber!Q31*0.75)</f>
        <v>307.11144058377261</v>
      </c>
      <c r="Q44" s="118">
        <f>(State_Production_Rubber!Q31*0.25)+(State_Production_Rubber!R31*0.75)</f>
        <v>78.987148869225692</v>
      </c>
    </row>
    <row r="45" spans="2:17" s="18" customFormat="1" x14ac:dyDescent="0.3">
      <c r="B45" s="152" t="s">
        <v>157</v>
      </c>
      <c r="C45" s="20"/>
      <c r="D45" s="21">
        <f>(State_Production_Rubber!D32*0.25)+(State_Production_Rubber!E32*0.75)</f>
        <v>1973.8651988636364</v>
      </c>
      <c r="E45" s="21">
        <f>(State_Production_Rubber!E32*0.25)+(State_Production_Rubber!F32*0.75)</f>
        <v>2508.4953115835779</v>
      </c>
      <c r="F45" s="21">
        <f>(State_Production_Rubber!F32*0.25)+(State_Production_Rubber!G32*0.75)</f>
        <v>2612.3211692418904</v>
      </c>
      <c r="G45" s="21">
        <f>(State_Production_Rubber!G32*0.25)+(State_Production_Rubber!H32*0.75)</f>
        <v>2834.9401608596654</v>
      </c>
      <c r="H45" s="21">
        <f>(State_Production_Rubber!H32*0.25)+(State_Production_Rubber!I32*0.75)</f>
        <v>2282.5874726917577</v>
      </c>
      <c r="I45" s="21">
        <f>(State_Production_Rubber!I32*0.25)+(State_Production_Rubber!J32*0.75)</f>
        <v>1985.5341708044402</v>
      </c>
      <c r="J45" s="21">
        <f>(State_Production_Rubber!J32*0.25)+(State_Production_Rubber!K32*0.75)</f>
        <v>489.18884168157427</v>
      </c>
      <c r="K45" s="21">
        <f>(State_Production_Rubber!K32*0.25)+(State_Production_Rubber!L32*0.75)</f>
        <v>0</v>
      </c>
      <c r="L45" s="21">
        <f>(State_Production_Rubber!L32*0.25)+(State_Production_Rubber!M32*0.75)</f>
        <v>1527.358208955224</v>
      </c>
      <c r="M45" s="21">
        <f>(State_Production_Rubber!M32*0.25)+(State_Production_Rubber!N32*0.75)</f>
        <v>1878.8709308689556</v>
      </c>
      <c r="N45" s="21">
        <f>(State_Production_Rubber!N32*0.25)+(State_Production_Rubber!O32*0.75)</f>
        <v>1752.2386045327223</v>
      </c>
      <c r="O45" s="21">
        <f>(State_Production_Rubber!O32*0.25)+(State_Production_Rubber!P32*0.75)</f>
        <v>2362.3988273529353</v>
      </c>
      <c r="P45" s="21">
        <f>(State_Production_Rubber!P32*0.25)+(State_Production_Rubber!Q32*0.75)</f>
        <v>2817.2152904304285</v>
      </c>
      <c r="Q45" s="118">
        <f>(State_Production_Rubber!Q32*0.25)+(State_Production_Rubber!R32*0.75)</f>
        <v>3172.6918748864368</v>
      </c>
    </row>
    <row r="46" spans="2:17" s="18" customFormat="1" x14ac:dyDescent="0.3">
      <c r="B46" s="152" t="s">
        <v>158</v>
      </c>
      <c r="C46" s="20"/>
      <c r="D46" s="21">
        <f>(State_Production_Rubber!D33*0.25)+(State_Production_Rubber!E33*0.75)</f>
        <v>0</v>
      </c>
      <c r="E46" s="21">
        <f>(State_Production_Rubber!E33*0.25)+(State_Production_Rubber!F33*0.75)</f>
        <v>0</v>
      </c>
      <c r="F46" s="21">
        <f>(State_Production_Rubber!F33*0.25)+(State_Production_Rubber!G33*0.75)</f>
        <v>0</v>
      </c>
      <c r="G46" s="21">
        <f>(State_Production_Rubber!G33*0.25)+(State_Production_Rubber!H33*0.75)</f>
        <v>0</v>
      </c>
      <c r="H46" s="21">
        <f>(State_Production_Rubber!H33*0.25)+(State_Production_Rubber!I33*0.75)</f>
        <v>0</v>
      </c>
      <c r="I46" s="21">
        <f>(State_Production_Rubber!I33*0.25)+(State_Production_Rubber!J33*0.75)</f>
        <v>0</v>
      </c>
      <c r="J46" s="21">
        <f>(State_Production_Rubber!J33*0.25)+(State_Production_Rubber!K33*0.75)</f>
        <v>0</v>
      </c>
      <c r="K46" s="21">
        <f>(State_Production_Rubber!K33*0.25)+(State_Production_Rubber!L33*0.75)</f>
        <v>0</v>
      </c>
      <c r="L46" s="21">
        <f>(State_Production_Rubber!L33*0.25)+(State_Production_Rubber!M33*0.75)</f>
        <v>0</v>
      </c>
      <c r="M46" s="21">
        <f>(State_Production_Rubber!M33*0.25)+(State_Production_Rubber!N33*0.75)</f>
        <v>0</v>
      </c>
      <c r="N46" s="21">
        <f>(State_Production_Rubber!N33*0.25)+(State_Production_Rubber!O33*0.75)</f>
        <v>0</v>
      </c>
      <c r="O46" s="21">
        <f>(State_Production_Rubber!O33*0.25)+(State_Production_Rubber!P33*0.75)</f>
        <v>757.54343175010706</v>
      </c>
      <c r="P46" s="21">
        <f>(State_Production_Rubber!P33*0.25)+(State_Production_Rubber!Q33*0.75)</f>
        <v>1105.4895443461173</v>
      </c>
      <c r="Q46" s="118">
        <f>(State_Production_Rubber!Q33*0.25)+(State_Production_Rubber!R33*0.75)</f>
        <v>1842.2206220202354</v>
      </c>
    </row>
    <row r="47" spans="2:17" s="18" customFormat="1" x14ac:dyDescent="0.3">
      <c r="B47" s="152" t="s">
        <v>159</v>
      </c>
      <c r="C47" s="20"/>
      <c r="D47" s="21">
        <f>(State_Production_Rubber!D34*0.25)+(State_Production_Rubber!E34*0.75)</f>
        <v>87499.079546745867</v>
      </c>
      <c r="E47" s="21">
        <f>(State_Production_Rubber!E34*0.25)+(State_Production_Rubber!F34*0.75)</f>
        <v>89003.142323713677</v>
      </c>
      <c r="F47" s="21">
        <f>(State_Production_Rubber!F34*0.25)+(State_Production_Rubber!G34*0.75)</f>
        <v>83968.195103947277</v>
      </c>
      <c r="G47" s="21">
        <f>(State_Production_Rubber!G34*0.25)+(State_Production_Rubber!H34*0.75)</f>
        <v>84584.853672013123</v>
      </c>
      <c r="H47" s="21">
        <f>(State_Production_Rubber!H34*0.25)+(State_Production_Rubber!I34*0.75)</f>
        <v>82097.651956126865</v>
      </c>
      <c r="I47" s="21">
        <f>(State_Production_Rubber!I34*0.25)+(State_Production_Rubber!J34*0.75)</f>
        <v>82379.517842764879</v>
      </c>
      <c r="J47" s="21">
        <f>(State_Production_Rubber!J34*0.25)+(State_Production_Rubber!K34*0.75)</f>
        <v>84146.013094845795</v>
      </c>
      <c r="K47" s="21">
        <f>(State_Production_Rubber!K34*0.25)+(State_Production_Rubber!L34*0.75)</f>
        <v>84617.899356126072</v>
      </c>
      <c r="L47" s="21">
        <f>(State_Production_Rubber!L34*0.25)+(State_Production_Rubber!M34*0.75)</f>
        <v>78127.870001961608</v>
      </c>
      <c r="M47" s="21">
        <f>(State_Production_Rubber!M34*0.25)+(State_Production_Rubber!N34*0.75)</f>
        <v>18990.153731343285</v>
      </c>
      <c r="N47" s="21">
        <f>(State_Production_Rubber!N34*0.25)+(State_Production_Rubber!O34*0.75)</f>
        <v>0</v>
      </c>
      <c r="O47" s="21">
        <f>(State_Production_Rubber!O34*0.25)+(State_Production_Rubber!P34*0.75)</f>
        <v>45550.353444587076</v>
      </c>
      <c r="P47" s="21">
        <f>(State_Production_Rubber!P34*0.25)+(State_Production_Rubber!Q34*0.75)</f>
        <v>66472.016472940726</v>
      </c>
      <c r="Q47" s="118">
        <f>(State_Production_Rubber!Q34*0.25)+(State_Production_Rubber!R34*0.75)</f>
        <v>94990.968424325416</v>
      </c>
    </row>
    <row r="48" spans="2:17" s="18" customFormat="1" x14ac:dyDescent="0.3">
      <c r="B48" s="152" t="s">
        <v>160</v>
      </c>
      <c r="C48" s="20"/>
      <c r="D48" s="21">
        <f>(State_Production_Rubber!D35*0.25)+(State_Production_Rubber!E35*0.75)</f>
        <v>20919.432803460746</v>
      </c>
      <c r="E48" s="21">
        <f>(State_Production_Rubber!E35*0.25)+(State_Production_Rubber!F35*0.75)</f>
        <v>23781.316087376701</v>
      </c>
      <c r="F48" s="21">
        <f>(State_Production_Rubber!F35*0.25)+(State_Production_Rubber!G35*0.75)</f>
        <v>25311.678278457781</v>
      </c>
      <c r="G48" s="21">
        <f>(State_Production_Rubber!G35*0.25)+(State_Production_Rubber!H35*0.75)</f>
        <v>28093.426221725756</v>
      </c>
      <c r="H48" s="21">
        <f>(State_Production_Rubber!H35*0.25)+(State_Production_Rubber!I35*0.75)</f>
        <v>28367.876405735904</v>
      </c>
      <c r="I48" s="21">
        <f>(State_Production_Rubber!I35*0.25)+(State_Production_Rubber!J35*0.75)</f>
        <v>29547.046699684572</v>
      </c>
      <c r="J48" s="21">
        <f>(State_Production_Rubber!J35*0.25)+(State_Production_Rubber!K35*0.75)</f>
        <v>30553.145572450805</v>
      </c>
      <c r="K48" s="21">
        <f>(State_Production_Rubber!K35*0.25)+(State_Production_Rubber!L35*0.75)</f>
        <v>33497.300764737527</v>
      </c>
      <c r="L48" s="21">
        <f>(State_Production_Rubber!L35*0.25)+(State_Production_Rubber!M35*0.75)</f>
        <v>31667.514765691943</v>
      </c>
      <c r="M48" s="21">
        <f>(State_Production_Rubber!M35*0.25)+(State_Production_Rubber!N35*0.75)</f>
        <v>30212.505888053998</v>
      </c>
      <c r="N48" s="21">
        <f>(State_Production_Rubber!N35*0.25)+(State_Production_Rubber!O35*0.75)</f>
        <v>26367.242502051326</v>
      </c>
      <c r="O48" s="21">
        <f>(State_Production_Rubber!O35*0.25)+(State_Production_Rubber!P35*0.75)</f>
        <v>30136.724613589078</v>
      </c>
      <c r="P48" s="21">
        <f>(State_Production_Rubber!P35*0.25)+(State_Production_Rubber!Q35*0.75)</f>
        <v>34805.09017038098</v>
      </c>
      <c r="Q48" s="118">
        <f>(State_Production_Rubber!Q35*0.25)+(State_Production_Rubber!R35*0.75)</f>
        <v>36103.547053893461</v>
      </c>
    </row>
    <row r="49" spans="2:17" s="18" customFormat="1" x14ac:dyDescent="0.3">
      <c r="B49" s="152" t="s">
        <v>161</v>
      </c>
      <c r="C49" s="20"/>
      <c r="D49" s="21">
        <f>(State_Production_Rubber!D36*0.25)+(State_Production_Rubber!E36*0.75)</f>
        <v>0</v>
      </c>
      <c r="E49" s="21">
        <f>(State_Production_Rubber!E36*0.25)+(State_Production_Rubber!F36*0.75)</f>
        <v>0</v>
      </c>
      <c r="F49" s="21">
        <f>(State_Production_Rubber!F36*0.25)+(State_Production_Rubber!G36*0.75)</f>
        <v>0</v>
      </c>
      <c r="G49" s="21">
        <f>(State_Production_Rubber!G36*0.25)+(State_Production_Rubber!H36*0.75)</f>
        <v>0</v>
      </c>
      <c r="H49" s="21">
        <f>(State_Production_Rubber!H36*0.25)+(State_Production_Rubber!I36*0.75)</f>
        <v>0</v>
      </c>
      <c r="I49" s="21">
        <f>(State_Production_Rubber!I36*0.25)+(State_Production_Rubber!J36*0.75)</f>
        <v>0</v>
      </c>
      <c r="J49" s="21">
        <f>(State_Production_Rubber!J36*0.25)+(State_Production_Rubber!K36*0.75)</f>
        <v>0</v>
      </c>
      <c r="K49" s="21">
        <f>(State_Production_Rubber!K36*0.25)+(State_Production_Rubber!L36*0.75)</f>
        <v>0</v>
      </c>
      <c r="L49" s="21">
        <f>(State_Production_Rubber!L36*0.25)+(State_Production_Rubber!M36*0.75)</f>
        <v>0</v>
      </c>
      <c r="M49" s="21">
        <f>(State_Production_Rubber!M36*0.25)+(State_Production_Rubber!N36*0.75)</f>
        <v>0</v>
      </c>
      <c r="N49" s="21">
        <f>(State_Production_Rubber!N36*0.25)+(State_Production_Rubber!O36*0.75)</f>
        <v>0</v>
      </c>
      <c r="O49" s="21">
        <f>(State_Production_Rubber!O36*0.25)+(State_Production_Rubber!P36*0.75)</f>
        <v>0</v>
      </c>
      <c r="P49" s="21">
        <f>(State_Production_Rubber!P36*0.25)+(State_Production_Rubber!Q36*0.75)</f>
        <v>0</v>
      </c>
      <c r="Q49" s="118">
        <f>(State_Production_Rubber!Q36*0.25)+(State_Production_Rubber!R36*0.75)</f>
        <v>0</v>
      </c>
    </row>
    <row r="50" spans="2:17" s="18" customFormat="1" x14ac:dyDescent="0.3">
      <c r="B50" s="152" t="s">
        <v>162</v>
      </c>
      <c r="C50" s="20"/>
      <c r="D50" s="21">
        <f>(State_Production_Rubber!D37*0.25)+(State_Production_Rubber!E37*0.75)</f>
        <v>92924.288170196276</v>
      </c>
      <c r="E50" s="21">
        <f>(State_Production_Rubber!E37*0.25)+(State_Production_Rubber!F37*0.75)</f>
        <v>99940.530248600364</v>
      </c>
      <c r="F50" s="21">
        <f>(State_Production_Rubber!F37*0.25)+(State_Production_Rubber!G37*0.75)</f>
        <v>103512.21459223887</v>
      </c>
      <c r="G50" s="21">
        <f>(State_Production_Rubber!G37*0.25)+(State_Production_Rubber!H37*0.75)</f>
        <v>107720.00774718344</v>
      </c>
      <c r="H50" s="21">
        <f>(State_Production_Rubber!H37*0.25)+(State_Production_Rubber!I37*0.75)</f>
        <v>104450.54826997333</v>
      </c>
      <c r="I50" s="21">
        <f>(State_Production_Rubber!I37*0.25)+(State_Production_Rubber!J37*0.75)</f>
        <v>104339.3325577642</v>
      </c>
      <c r="J50" s="21">
        <f>(State_Production_Rubber!J37*0.25)+(State_Production_Rubber!K37*0.75)</f>
        <v>109741.52078933919</v>
      </c>
      <c r="K50" s="21">
        <f>(State_Production_Rubber!K37*0.25)+(State_Production_Rubber!L37*0.75)</f>
        <v>111475.33256388608</v>
      </c>
      <c r="L50" s="21">
        <f>(State_Production_Rubber!L37*0.25)+(State_Production_Rubber!M37*0.75)</f>
        <v>96912.508499237738</v>
      </c>
      <c r="M50" s="21">
        <f>(State_Production_Rubber!M37*0.25)+(State_Production_Rubber!N37*0.75)</f>
        <v>92260.746480166024</v>
      </c>
      <c r="N50" s="21">
        <f>(State_Production_Rubber!N37*0.25)+(State_Production_Rubber!O37*0.75)</f>
        <v>94487.823366720433</v>
      </c>
      <c r="O50" s="21">
        <f>(State_Production_Rubber!O37*0.25)+(State_Production_Rubber!P37*0.75)</f>
        <v>98651.836282214121</v>
      </c>
      <c r="P50" s="21">
        <f>(State_Production_Rubber!P37*0.25)+(State_Production_Rubber!Q37*0.75)</f>
        <v>109229.49917200509</v>
      </c>
      <c r="Q50" s="118">
        <f>(State_Production_Rubber!Q37*0.25)+(State_Production_Rubber!R37*0.75)</f>
        <v>106210.48306166078</v>
      </c>
    </row>
    <row r="51" spans="2:17" s="18" customFormat="1" x14ac:dyDescent="0.3">
      <c r="B51" s="152" t="s">
        <v>182</v>
      </c>
      <c r="C51" s="20"/>
      <c r="D51" s="21">
        <f>(State_Production_Rubber!D38*0.25)+(State_Production_Rubber!E38*0.75)</f>
        <v>0</v>
      </c>
      <c r="E51" s="21">
        <f>(State_Production_Rubber!E38*0.25)+(State_Production_Rubber!F38*0.75)</f>
        <v>0</v>
      </c>
      <c r="F51" s="21">
        <f>(State_Production_Rubber!F38*0.25)+(State_Production_Rubber!G38*0.75)</f>
        <v>0</v>
      </c>
      <c r="G51" s="21">
        <f>(State_Production_Rubber!G38*0.25)+(State_Production_Rubber!H38*0.75)</f>
        <v>0</v>
      </c>
      <c r="H51" s="21">
        <f>(State_Production_Rubber!H38*0.25)+(State_Production_Rubber!I38*0.75)</f>
        <v>0</v>
      </c>
      <c r="I51" s="21">
        <f>(State_Production_Rubber!I38*0.25)+(State_Production_Rubber!J38*0.75)</f>
        <v>0</v>
      </c>
      <c r="J51" s="21">
        <f>(State_Production_Rubber!J38*0.25)+(State_Production_Rubber!K38*0.75)</f>
        <v>0</v>
      </c>
      <c r="K51" s="21">
        <f>(State_Production_Rubber!K38*0.25)+(State_Production_Rubber!L38*0.75)</f>
        <v>0</v>
      </c>
      <c r="L51" s="21">
        <f>(State_Production_Rubber!L38*0.25)+(State_Production_Rubber!M38*0.75)</f>
        <v>0</v>
      </c>
      <c r="M51" s="21">
        <f>(State_Production_Rubber!M38*0.25)+(State_Production_Rubber!N38*0.75)</f>
        <v>12175.569136745607</v>
      </c>
      <c r="N51" s="21">
        <f>(State_Production_Rubber!N38*0.25)+(State_Production_Rubber!O38*0.75)</f>
        <v>15575.454262513087</v>
      </c>
      <c r="O51" s="21">
        <f>(State_Production_Rubber!O38*0.25)+(State_Production_Rubber!P38*0.75)</f>
        <v>16057.419519892777</v>
      </c>
      <c r="P51" s="21">
        <f>(State_Production_Rubber!P38*0.25)+(State_Production_Rubber!Q38*0.75)</f>
        <v>17830.476521711571</v>
      </c>
      <c r="Q51" s="118">
        <f>(State_Production_Rubber!Q38*0.25)+(State_Production_Rubber!R38*0.75)</f>
        <v>21722.739053709436</v>
      </c>
    </row>
    <row r="52" spans="2:17" s="18" customFormat="1" x14ac:dyDescent="0.3">
      <c r="B52" s="152" t="s">
        <v>163</v>
      </c>
      <c r="C52" s="20"/>
      <c r="D52" s="21">
        <f>(State_Production_Rubber!D39*0.25)+(State_Production_Rubber!E39*0.75)</f>
        <v>366.87245092975206</v>
      </c>
      <c r="E52" s="21">
        <f>(State_Production_Rubber!E39*0.25)+(State_Production_Rubber!F39*0.75)</f>
        <v>400.23034990669157</v>
      </c>
      <c r="F52" s="21">
        <f>(State_Production_Rubber!F39*0.25)+(State_Production_Rubber!G39*0.75)</f>
        <v>401.89556449875226</v>
      </c>
      <c r="G52" s="21">
        <f>(State_Production_Rubber!G39*0.25)+(State_Production_Rubber!H39*0.75)</f>
        <v>412.12207303074172</v>
      </c>
      <c r="H52" s="21">
        <f>(State_Production_Rubber!H39*0.25)+(State_Production_Rubber!I39*0.75)</f>
        <v>414.87837822905971</v>
      </c>
      <c r="I52" s="21">
        <f>(State_Production_Rubber!I39*0.25)+(State_Production_Rubber!J39*0.75)</f>
        <v>429.7194236063263</v>
      </c>
      <c r="J52" s="21">
        <f>(State_Production_Rubber!J39*0.25)+(State_Production_Rubber!K39*0.75)</f>
        <v>455.35900742464389</v>
      </c>
      <c r="K52" s="21">
        <f>(State_Production_Rubber!K39*0.25)+(State_Production_Rubber!L39*0.75)</f>
        <v>469.15584355169688</v>
      </c>
      <c r="L52" s="21">
        <f>(State_Production_Rubber!L39*0.25)+(State_Production_Rubber!M39*0.75)</f>
        <v>423.34021453718265</v>
      </c>
      <c r="M52" s="21">
        <f>(State_Production_Rubber!M39*0.25)+(State_Production_Rubber!N39*0.75)</f>
        <v>406.21310901565505</v>
      </c>
      <c r="N52" s="21">
        <f>(State_Production_Rubber!N39*0.25)+(State_Production_Rubber!O39*0.75)</f>
        <v>389.38635656282719</v>
      </c>
      <c r="O52" s="21">
        <f>(State_Production_Rubber!O39*0.25)+(State_Production_Rubber!P39*0.75)</f>
        <v>584.71212471105514</v>
      </c>
      <c r="P52" s="21">
        <f>(State_Production_Rubber!P39*0.25)+(State_Production_Rubber!Q39*0.75)</f>
        <v>713.21906086846275</v>
      </c>
      <c r="Q52" s="118">
        <f>(State_Production_Rubber!Q39*0.25)+(State_Production_Rubber!R39*0.75)</f>
        <v>628.54852677305394</v>
      </c>
    </row>
    <row r="53" spans="2:17" s="18" customFormat="1" x14ac:dyDescent="0.3">
      <c r="B53" s="152" t="s">
        <v>164</v>
      </c>
      <c r="C53" s="20"/>
      <c r="D53" s="21">
        <f>(State_Production_Rubber!D40*0.25)+(State_Production_Rubber!E40*0.75)</f>
        <v>77864.826159607444</v>
      </c>
      <c r="E53" s="21">
        <f>(State_Production_Rubber!E40*0.25)+(State_Production_Rubber!F40*0.75)</f>
        <v>82237.392889896029</v>
      </c>
      <c r="F53" s="21">
        <f>(State_Production_Rubber!F40*0.25)+(State_Production_Rubber!G40*0.75)</f>
        <v>82684.20568189559</v>
      </c>
      <c r="G53" s="21">
        <f>(State_Production_Rubber!G40*0.25)+(State_Production_Rubber!H40*0.75)</f>
        <v>86664.674942446611</v>
      </c>
      <c r="H53" s="21">
        <f>(State_Production_Rubber!H40*0.25)+(State_Production_Rubber!I40*0.75)</f>
        <v>85105.142002071574</v>
      </c>
      <c r="I53" s="21">
        <f>(State_Production_Rubber!I40*0.25)+(State_Production_Rubber!J40*0.75)</f>
        <v>85439.350572585128</v>
      </c>
      <c r="J53" s="21">
        <f>(State_Production_Rubber!J40*0.25)+(State_Production_Rubber!K40*0.75)</f>
        <v>90453.379530276943</v>
      </c>
      <c r="K53" s="21">
        <f>(State_Production_Rubber!K40*0.25)+(State_Production_Rubber!L40*0.75)</f>
        <v>92654.80143031085</v>
      </c>
      <c r="L53" s="21">
        <f>(State_Production_Rubber!L40*0.25)+(State_Production_Rubber!M40*0.75)</f>
        <v>85841.79539815335</v>
      </c>
      <c r="M53" s="21">
        <f>(State_Production_Rubber!M40*0.25)+(State_Production_Rubber!N40*0.75)</f>
        <v>81903.935820325423</v>
      </c>
      <c r="N53" s="21">
        <f>(State_Production_Rubber!N40*0.25)+(State_Production_Rubber!O40*0.75)</f>
        <v>78503.849411481759</v>
      </c>
      <c r="O53" s="21">
        <f>(State_Production_Rubber!O40*0.25)+(State_Production_Rubber!P40*0.75)</f>
        <v>86759.325871136738</v>
      </c>
      <c r="P53" s="21">
        <f>(State_Production_Rubber!P40*0.25)+(State_Production_Rubber!Q40*0.75)</f>
        <v>98317.247540717581</v>
      </c>
      <c r="Q53" s="118">
        <f>(State_Production_Rubber!Q40*0.25)+(State_Production_Rubber!R40*0.75)</f>
        <v>102068.58085224876</v>
      </c>
    </row>
    <row r="54" spans="2:17" s="18" customFormat="1" x14ac:dyDescent="0.3">
      <c r="B54" s="152" t="s">
        <v>165</v>
      </c>
      <c r="C54" s="20"/>
      <c r="D54" s="21">
        <f>(State_Production_Rubber!D41*0.25)+(State_Production_Rubber!E41*0.75)</f>
        <v>1790.4289733987603</v>
      </c>
      <c r="E54" s="21">
        <f>(State_Production_Rubber!E41*0.25)+(State_Production_Rubber!F41*0.75)</f>
        <v>2154.7659430818449</v>
      </c>
      <c r="F54" s="21">
        <f>(State_Production_Rubber!F41*0.25)+(State_Production_Rubber!G41*0.75)</f>
        <v>3108.8839111426205</v>
      </c>
      <c r="G54" s="21">
        <f>(State_Production_Rubber!G41*0.25)+(State_Production_Rubber!H41*0.75)</f>
        <v>3346.8909346014607</v>
      </c>
      <c r="H54" s="21">
        <f>(State_Production_Rubber!H41*0.25)+(State_Production_Rubber!I41*0.75)</f>
        <v>3474.4173195603926</v>
      </c>
      <c r="I54" s="21">
        <f>(State_Production_Rubber!I41*0.25)+(State_Production_Rubber!J41*0.75)</f>
        <v>3978.7409951081563</v>
      </c>
      <c r="J54" s="21">
        <f>(State_Production_Rubber!J41*0.25)+(State_Production_Rubber!K41*0.75)</f>
        <v>1032.7319991055456</v>
      </c>
      <c r="K54" s="21">
        <f>(State_Production_Rubber!K41*0.25)+(State_Production_Rubber!L41*0.75)</f>
        <v>0</v>
      </c>
      <c r="L54" s="21">
        <f>(State_Production_Rubber!L41*0.25)+(State_Production_Rubber!M41*0.75)</f>
        <v>3665.6597014925374</v>
      </c>
      <c r="M54" s="21">
        <f>(State_Production_Rubber!M41*0.25)+(State_Production_Rubber!N41*0.75)</f>
        <v>5026.7519223971813</v>
      </c>
      <c r="N54" s="21">
        <f>(State_Production_Rubber!N41*0.25)+(State_Production_Rubber!O41*0.75)</f>
        <v>4867.3294570353391</v>
      </c>
      <c r="O54" s="21">
        <f>(State_Production_Rubber!O41*0.25)+(State_Production_Rubber!P41*0.75)</f>
        <v>5525.0089615411616</v>
      </c>
      <c r="P54" s="21">
        <f>(State_Production_Rubber!P41*0.25)+(State_Production_Rubber!Q41*0.75)</f>
        <v>6311.9886886858958</v>
      </c>
      <c r="Q54" s="118">
        <f>(State_Production_Rubber!Q41*0.25)+(State_Production_Rubber!R41*0.75)</f>
        <v>6742.2039873945041</v>
      </c>
    </row>
    <row r="55" spans="2:17" s="18" customFormat="1" x14ac:dyDescent="0.3">
      <c r="B55" s="152" t="s">
        <v>166</v>
      </c>
      <c r="C55" s="20"/>
      <c r="D55" s="21">
        <f>(State_Production_Rubber!D42*0.25)+(State_Production_Rubber!E42*0.75)</f>
        <v>74343.307694989664</v>
      </c>
      <c r="E55" s="21">
        <f>(State_Production_Rubber!E42*0.25)+(State_Production_Rubber!F42*0.75)</f>
        <v>76638.335224606766</v>
      </c>
      <c r="F55" s="21">
        <f>(State_Production_Rubber!F42*0.25)+(State_Production_Rubber!G42*0.75)</f>
        <v>73310.220359766739</v>
      </c>
      <c r="G55" s="21">
        <f>(State_Production_Rubber!G42*0.25)+(State_Production_Rubber!H42*0.75)</f>
        <v>73138.860692770133</v>
      </c>
      <c r="H55" s="21">
        <f>(State_Production_Rubber!H42*0.25)+(State_Production_Rubber!I42*0.75)</f>
        <v>73226.033757429046</v>
      </c>
      <c r="I55" s="21">
        <f>(State_Production_Rubber!I42*0.25)+(State_Production_Rubber!J42*0.75)</f>
        <v>68996.834482974547</v>
      </c>
      <c r="J55" s="21">
        <f>(State_Production_Rubber!J42*0.25)+(State_Production_Rubber!K42*0.75)</f>
        <v>71154.976030471968</v>
      </c>
      <c r="K55" s="21">
        <f>(State_Production_Rubber!K42*0.25)+(State_Production_Rubber!L42*0.75)</f>
        <v>76251.735261747875</v>
      </c>
      <c r="L55" s="21">
        <f>(State_Production_Rubber!L42*0.25)+(State_Production_Rubber!M42*0.75)</f>
        <v>66432.013052560578</v>
      </c>
      <c r="M55" s="21">
        <f>(State_Production_Rubber!M42*0.25)+(State_Production_Rubber!N42*0.75)</f>
        <v>61491.456488945645</v>
      </c>
      <c r="N55" s="21">
        <f>(State_Production_Rubber!N42*0.25)+(State_Production_Rubber!O42*0.75)</f>
        <v>57594.915181224002</v>
      </c>
      <c r="O55" s="21">
        <f>(State_Production_Rubber!O42*0.25)+(State_Production_Rubber!P42*0.75)</f>
        <v>65694.50475443351</v>
      </c>
      <c r="P55" s="21">
        <f>(State_Production_Rubber!P42*0.25)+(State_Production_Rubber!Q42*0.75)</f>
        <v>75280.271874666243</v>
      </c>
      <c r="Q55" s="118">
        <f>(State_Production_Rubber!Q42*0.25)+(State_Production_Rubber!R42*0.75)</f>
        <v>81009.771289075317</v>
      </c>
    </row>
    <row r="56" spans="2:17" s="18" customFormat="1" x14ac:dyDescent="0.3">
      <c r="B56" s="22" t="s">
        <v>168</v>
      </c>
      <c r="C56" s="23" t="s">
        <v>167</v>
      </c>
      <c r="D56" s="593">
        <f>SUM(D20:D55)</f>
        <v>886074</v>
      </c>
      <c r="E56" s="24">
        <f t="shared" ref="E56:L56" si="0">SUM(E20:E55)</f>
        <v>939370.75000000012</v>
      </c>
      <c r="F56" s="24">
        <f t="shared" si="0"/>
        <v>933059.5</v>
      </c>
      <c r="G56" s="24">
        <f t="shared" si="0"/>
        <v>952581.75</v>
      </c>
      <c r="H56" s="24">
        <f t="shared" si="0"/>
        <v>943917</v>
      </c>
      <c r="I56" s="24">
        <f t="shared" si="0"/>
        <v>963753.25</v>
      </c>
      <c r="J56" s="24">
        <f t="shared" si="0"/>
        <v>1003796.7500000002</v>
      </c>
      <c r="K56" s="24">
        <f t="shared" si="0"/>
        <v>1020368.75</v>
      </c>
      <c r="L56" s="24">
        <f t="shared" si="0"/>
        <v>920762.5</v>
      </c>
      <c r="M56" s="24">
        <f t="shared" ref="M56:Q56" si="1">SUM(M20:M55)</f>
        <v>819389.75</v>
      </c>
      <c r="N56" s="24">
        <f t="shared" si="1"/>
        <v>770606.5</v>
      </c>
      <c r="O56" s="24">
        <f t="shared" si="1"/>
        <v>875769.25000000012</v>
      </c>
      <c r="P56" s="24">
        <f t="shared" si="1"/>
        <v>997351.75000000023</v>
      </c>
      <c r="Q56" s="25">
        <f t="shared" si="1"/>
        <v>1030134.2499999998</v>
      </c>
    </row>
    <row r="57" spans="2:17" s="18" customFormat="1" x14ac:dyDescent="0.3">
      <c r="B57" s="26"/>
      <c r="C57" s="27"/>
      <c r="D57" s="27"/>
      <c r="E57" s="27"/>
      <c r="F57" s="28"/>
      <c r="G57" s="28"/>
      <c r="H57" s="28"/>
      <c r="I57" s="28"/>
      <c r="J57" s="28"/>
      <c r="K57" s="28"/>
      <c r="L57" s="28"/>
      <c r="M57" s="28"/>
      <c r="N57" s="28"/>
      <c r="O57" s="35"/>
    </row>
    <row r="58" spans="2:17" s="18" customFormat="1" x14ac:dyDescent="0.3">
      <c r="B58" s="29"/>
      <c r="C58" s="29"/>
      <c r="D58" s="29"/>
      <c r="E58" s="29"/>
      <c r="F58" s="30"/>
      <c r="G58" s="30"/>
      <c r="H58" s="30"/>
      <c r="I58" s="30"/>
      <c r="J58" s="30"/>
      <c r="K58" s="30"/>
      <c r="L58" s="30"/>
      <c r="M58" s="30"/>
      <c r="N58" s="30"/>
      <c r="O58" s="35"/>
    </row>
    <row r="59" spans="2:17" s="18" customFormat="1" ht="18" x14ac:dyDescent="0.3">
      <c r="B59" s="15" t="s">
        <v>816</v>
      </c>
      <c r="C59" s="16" t="s">
        <v>67</v>
      </c>
      <c r="D59" s="16">
        <v>2005</v>
      </c>
      <c r="E59" s="16">
        <v>2006</v>
      </c>
      <c r="F59" s="16">
        <v>2007</v>
      </c>
      <c r="G59" s="16">
        <v>2008</v>
      </c>
      <c r="H59" s="16">
        <v>2009</v>
      </c>
      <c r="I59" s="16">
        <v>2010</v>
      </c>
      <c r="J59" s="16">
        <v>2011</v>
      </c>
      <c r="K59" s="16">
        <v>2012</v>
      </c>
      <c r="L59" s="16">
        <v>2013</v>
      </c>
      <c r="M59" s="16">
        <v>2014</v>
      </c>
      <c r="N59" s="16">
        <v>2015</v>
      </c>
      <c r="O59" s="16">
        <v>2016</v>
      </c>
      <c r="P59" s="16">
        <v>2017</v>
      </c>
      <c r="Q59" s="17">
        <v>2018</v>
      </c>
    </row>
    <row r="60" spans="2:17" s="18" customFormat="1" x14ac:dyDescent="0.3">
      <c r="B60" s="22" t="s">
        <v>29</v>
      </c>
      <c r="C60" s="23" t="s">
        <v>10</v>
      </c>
      <c r="D60" s="76">
        <v>26.3</v>
      </c>
      <c r="E60" s="76">
        <v>26.3</v>
      </c>
      <c r="F60" s="76">
        <v>26.3</v>
      </c>
      <c r="G60" s="76">
        <v>26.3</v>
      </c>
      <c r="H60" s="76">
        <v>26.3</v>
      </c>
      <c r="I60" s="76">
        <v>26.3</v>
      </c>
      <c r="J60" s="76">
        <v>26.3</v>
      </c>
      <c r="K60" s="76">
        <v>26.3</v>
      </c>
      <c r="L60" s="76">
        <v>26.3</v>
      </c>
      <c r="M60" s="76">
        <v>26.3</v>
      </c>
      <c r="N60" s="76">
        <v>26.3</v>
      </c>
      <c r="O60" s="76">
        <v>26.3</v>
      </c>
      <c r="P60" s="76">
        <v>26.3</v>
      </c>
      <c r="Q60" s="81">
        <v>26.3</v>
      </c>
    </row>
    <row r="61" spans="2:17" s="18" customFormat="1" x14ac:dyDescent="0.3">
      <c r="B61" s="26"/>
      <c r="C61" s="27"/>
      <c r="D61" s="27"/>
      <c r="E61" s="27"/>
      <c r="F61" s="33"/>
      <c r="G61" s="33"/>
      <c r="H61" s="33"/>
      <c r="I61" s="33"/>
      <c r="J61" s="33"/>
      <c r="K61" s="33"/>
      <c r="L61" s="33"/>
      <c r="M61" s="33"/>
      <c r="N61" s="33"/>
      <c r="O61" s="35"/>
    </row>
    <row r="62" spans="2:17" x14ac:dyDescent="0.3">
      <c r="B62" s="34"/>
      <c r="C62" s="34"/>
      <c r="D62" s="34"/>
      <c r="E62" s="34"/>
      <c r="F62" s="34"/>
      <c r="G62" s="34"/>
      <c r="H62" s="34"/>
      <c r="I62" s="34"/>
      <c r="J62" s="34"/>
      <c r="K62" s="34"/>
      <c r="L62" s="34"/>
      <c r="M62" s="34"/>
      <c r="N62" s="34"/>
      <c r="O62" s="11"/>
    </row>
    <row r="63" spans="2:17" s="18" customFormat="1" ht="18" x14ac:dyDescent="0.3">
      <c r="B63" s="15" t="s">
        <v>68</v>
      </c>
      <c r="C63" s="16" t="s">
        <v>13</v>
      </c>
      <c r="D63" s="16">
        <v>2005</v>
      </c>
      <c r="E63" s="16">
        <v>2006</v>
      </c>
      <c r="F63" s="16">
        <v>2007</v>
      </c>
      <c r="G63" s="16">
        <v>2008</v>
      </c>
      <c r="H63" s="16">
        <v>2009</v>
      </c>
      <c r="I63" s="16">
        <v>2010</v>
      </c>
      <c r="J63" s="16">
        <v>2011</v>
      </c>
      <c r="K63" s="16">
        <v>2012</v>
      </c>
      <c r="L63" s="16">
        <v>2013</v>
      </c>
      <c r="M63" s="16">
        <v>2014</v>
      </c>
      <c r="N63" s="16">
        <v>2015</v>
      </c>
      <c r="O63" s="16">
        <v>2016</v>
      </c>
      <c r="P63" s="16">
        <v>2017</v>
      </c>
      <c r="Q63" s="17">
        <v>2018</v>
      </c>
    </row>
    <row r="64" spans="2:17" s="18" customFormat="1" x14ac:dyDescent="0.3">
      <c r="B64" s="161" t="s">
        <v>181</v>
      </c>
      <c r="C64" s="35"/>
      <c r="D64" s="164"/>
      <c r="E64" s="164"/>
      <c r="F64" s="164"/>
      <c r="G64" s="164"/>
      <c r="H64" s="164"/>
      <c r="I64" s="164"/>
      <c r="J64" s="164"/>
      <c r="K64" s="164"/>
      <c r="L64" s="164"/>
      <c r="M64" s="164"/>
      <c r="N64" s="164"/>
      <c r="O64" s="35"/>
      <c r="Q64" s="419"/>
    </row>
    <row r="65" spans="2:17" s="18" customFormat="1" x14ac:dyDescent="0.3">
      <c r="B65" s="152" t="s">
        <v>132</v>
      </c>
      <c r="C65" s="20"/>
      <c r="D65" s="21">
        <f t="shared" ref="D65:Q65" si="2">D20*D$60*$C$13</f>
        <v>0</v>
      </c>
      <c r="E65" s="21">
        <f t="shared" si="2"/>
        <v>0</v>
      </c>
      <c r="F65" s="21">
        <f t="shared" si="2"/>
        <v>0</v>
      </c>
      <c r="G65" s="21">
        <f t="shared" si="2"/>
        <v>0</v>
      </c>
      <c r="H65" s="21">
        <f t="shared" si="2"/>
        <v>0</v>
      </c>
      <c r="I65" s="21">
        <f t="shared" si="2"/>
        <v>0</v>
      </c>
      <c r="J65" s="21">
        <f t="shared" si="2"/>
        <v>0</v>
      </c>
      <c r="K65" s="21">
        <f t="shared" si="2"/>
        <v>0</v>
      </c>
      <c r="L65" s="21">
        <f t="shared" si="2"/>
        <v>0</v>
      </c>
      <c r="M65" s="21">
        <f t="shared" si="2"/>
        <v>0</v>
      </c>
      <c r="N65" s="21">
        <f t="shared" si="2"/>
        <v>0</v>
      </c>
      <c r="O65" s="21">
        <f t="shared" si="2"/>
        <v>0</v>
      </c>
      <c r="P65" s="21">
        <f t="shared" si="2"/>
        <v>0</v>
      </c>
      <c r="Q65" s="118">
        <f t="shared" si="2"/>
        <v>0</v>
      </c>
    </row>
    <row r="66" spans="2:17" s="18" customFormat="1" x14ac:dyDescent="0.3">
      <c r="B66" s="152" t="s">
        <v>133</v>
      </c>
      <c r="C66" s="20"/>
      <c r="D66" s="21">
        <f t="shared" ref="D66:Q66" si="3">D21*D$60*$C$13</f>
        <v>4724025.7769479342</v>
      </c>
      <c r="E66" s="21">
        <f t="shared" si="3"/>
        <v>5079382.7175561925</v>
      </c>
      <c r="F66" s="21">
        <f t="shared" si="3"/>
        <v>5150275.0722201206</v>
      </c>
      <c r="G66" s="21">
        <f t="shared" si="3"/>
        <v>5206150.6468687104</v>
      </c>
      <c r="H66" s="21">
        <f t="shared" si="3"/>
        <v>5233629.811323721</v>
      </c>
      <c r="I66" s="21">
        <f t="shared" si="3"/>
        <v>5534508.5232950179</v>
      </c>
      <c r="J66" s="21">
        <f t="shared" si="3"/>
        <v>5648987.9735288136</v>
      </c>
      <c r="K66" s="21">
        <f t="shared" si="3"/>
        <v>5596734.6395957703</v>
      </c>
      <c r="L66" s="21">
        <f t="shared" si="3"/>
        <v>5008227.3464719374</v>
      </c>
      <c r="M66" s="21">
        <f t="shared" si="3"/>
        <v>2747891.6810694705</v>
      </c>
      <c r="N66" s="21">
        <f t="shared" si="3"/>
        <v>1904718.748532468</v>
      </c>
      <c r="O66" s="21">
        <f t="shared" si="3"/>
        <v>2481193.840018583</v>
      </c>
      <c r="P66" s="21">
        <f t="shared" si="3"/>
        <v>2506093.2513268297</v>
      </c>
      <c r="Q66" s="118">
        <f t="shared" si="3"/>
        <v>1614178.9886855334</v>
      </c>
    </row>
    <row r="67" spans="2:17" s="18" customFormat="1" x14ac:dyDescent="0.3">
      <c r="B67" s="152" t="s">
        <v>134</v>
      </c>
      <c r="C67" s="20"/>
      <c r="D67" s="21">
        <f t="shared" ref="D67:Q67" si="4">D22*D$60*$C$13</f>
        <v>0</v>
      </c>
      <c r="E67" s="21">
        <f t="shared" si="4"/>
        <v>0</v>
      </c>
      <c r="F67" s="21">
        <f t="shared" si="4"/>
        <v>0</v>
      </c>
      <c r="G67" s="21">
        <f t="shared" si="4"/>
        <v>0</v>
      </c>
      <c r="H67" s="21">
        <f t="shared" si="4"/>
        <v>0</v>
      </c>
      <c r="I67" s="21">
        <f t="shared" si="4"/>
        <v>0</v>
      </c>
      <c r="J67" s="21">
        <f t="shared" si="4"/>
        <v>0</v>
      </c>
      <c r="K67" s="21">
        <f t="shared" si="4"/>
        <v>0</v>
      </c>
      <c r="L67" s="21">
        <f t="shared" si="4"/>
        <v>0</v>
      </c>
      <c r="M67" s="21">
        <f t="shared" si="4"/>
        <v>0</v>
      </c>
      <c r="N67" s="21">
        <f t="shared" si="4"/>
        <v>0</v>
      </c>
      <c r="O67" s="21">
        <f t="shared" si="4"/>
        <v>0</v>
      </c>
      <c r="P67" s="21">
        <f t="shared" si="4"/>
        <v>0</v>
      </c>
      <c r="Q67" s="118">
        <f t="shared" si="4"/>
        <v>0</v>
      </c>
    </row>
    <row r="68" spans="2:17" s="18" customFormat="1" x14ac:dyDescent="0.3">
      <c r="B68" s="152" t="s">
        <v>135</v>
      </c>
      <c r="C68" s="20"/>
      <c r="D68" s="21">
        <f t="shared" ref="D68:Q68" si="5">D23*D$60*$C$13</f>
        <v>220818.77817522213</v>
      </c>
      <c r="E68" s="21">
        <f t="shared" si="5"/>
        <v>274918.41897208343</v>
      </c>
      <c r="F68" s="21">
        <f t="shared" si="5"/>
        <v>291093.76115757535</v>
      </c>
      <c r="G68" s="21">
        <f t="shared" si="5"/>
        <v>248235.34970522462</v>
      </c>
      <c r="H68" s="21">
        <f t="shared" si="5"/>
        <v>233720.07486182792</v>
      </c>
      <c r="I68" s="21">
        <f t="shared" si="5"/>
        <v>242080.71841092952</v>
      </c>
      <c r="J68" s="21">
        <f t="shared" si="5"/>
        <v>61240.572712432921</v>
      </c>
      <c r="K68" s="21">
        <f t="shared" si="5"/>
        <v>0</v>
      </c>
      <c r="L68" s="21">
        <f t="shared" si="5"/>
        <v>196669.9743044776</v>
      </c>
      <c r="M68" s="21">
        <f t="shared" si="5"/>
        <v>237033.11237421978</v>
      </c>
      <c r="N68" s="21">
        <f t="shared" si="5"/>
        <v>242530.7361861472</v>
      </c>
      <c r="O68" s="21">
        <f t="shared" si="5"/>
        <v>242720.74864364165</v>
      </c>
      <c r="P68" s="21">
        <f t="shared" si="5"/>
        <v>264032.8404706319</v>
      </c>
      <c r="Q68" s="118">
        <f t="shared" si="5"/>
        <v>247016.63287532676</v>
      </c>
    </row>
    <row r="69" spans="2:17" s="18" customFormat="1" x14ac:dyDescent="0.3">
      <c r="B69" s="152" t="s">
        <v>136</v>
      </c>
      <c r="C69" s="20"/>
      <c r="D69" s="21">
        <f t="shared" ref="D69:Q69" si="6">D24*D$60*$C$13</f>
        <v>66121.647428724187</v>
      </c>
      <c r="E69" s="21">
        <f t="shared" si="6"/>
        <v>64419.476199581448</v>
      </c>
      <c r="F69" s="21">
        <f t="shared" si="6"/>
        <v>40585.459951988647</v>
      </c>
      <c r="G69" s="21">
        <f t="shared" si="6"/>
        <v>33166.760193368034</v>
      </c>
      <c r="H69" s="21">
        <f t="shared" si="6"/>
        <v>33388.582123118271</v>
      </c>
      <c r="I69" s="21">
        <f t="shared" si="6"/>
        <v>34582.959772989932</v>
      </c>
      <c r="J69" s="21">
        <f t="shared" si="6"/>
        <v>8748.6532446332749</v>
      </c>
      <c r="K69" s="21">
        <f t="shared" si="6"/>
        <v>0</v>
      </c>
      <c r="L69" s="21">
        <f t="shared" si="6"/>
        <v>49167.493576119399</v>
      </c>
      <c r="M69" s="21">
        <f t="shared" si="6"/>
        <v>65382.437174723775</v>
      </c>
      <c r="N69" s="21">
        <f t="shared" si="6"/>
        <v>62674.070406926417</v>
      </c>
      <c r="O69" s="21">
        <f t="shared" si="6"/>
        <v>125579.0307064817</v>
      </c>
      <c r="P69" s="21">
        <f t="shared" si="6"/>
        <v>160715.64202560202</v>
      </c>
      <c r="Q69" s="118">
        <f t="shared" si="6"/>
        <v>184622.28691192003</v>
      </c>
    </row>
    <row r="70" spans="2:17" s="18" customFormat="1" x14ac:dyDescent="0.3">
      <c r="B70" s="152" t="s">
        <v>137</v>
      </c>
      <c r="C70" s="20"/>
      <c r="D70" s="21">
        <f t="shared" ref="D70:Q70" si="7">D25*D$60*$C$13</f>
        <v>29525.161105924584</v>
      </c>
      <c r="E70" s="21">
        <f t="shared" si="7"/>
        <v>32209.738099790724</v>
      </c>
      <c r="F70" s="21">
        <f t="shared" si="7"/>
        <v>32343.751239730584</v>
      </c>
      <c r="G70" s="21">
        <f t="shared" si="7"/>
        <v>33166.760193368034</v>
      </c>
      <c r="H70" s="21">
        <f t="shared" si="7"/>
        <v>33388.582123118271</v>
      </c>
      <c r="I70" s="21">
        <f t="shared" si="7"/>
        <v>34582.959772989932</v>
      </c>
      <c r="J70" s="21">
        <f t="shared" si="7"/>
        <v>36646.382199520493</v>
      </c>
      <c r="K70" s="21">
        <f t="shared" si="7"/>
        <v>37756.723977353467</v>
      </c>
      <c r="L70" s="21">
        <f t="shared" si="7"/>
        <v>34069.573785523389</v>
      </c>
      <c r="M70" s="21">
        <f t="shared" si="7"/>
        <v>32691.218587361887</v>
      </c>
      <c r="N70" s="21">
        <f t="shared" si="7"/>
        <v>31337.035203463209</v>
      </c>
      <c r="O70" s="21">
        <f t="shared" si="7"/>
        <v>35256.672636937881</v>
      </c>
      <c r="P70" s="21">
        <f t="shared" si="7"/>
        <v>40178.910506400505</v>
      </c>
      <c r="Q70" s="118">
        <f t="shared" si="7"/>
        <v>46155.571727980008</v>
      </c>
    </row>
    <row r="71" spans="2:17" s="18" customFormat="1" x14ac:dyDescent="0.3">
      <c r="B71" s="152" t="s">
        <v>138</v>
      </c>
      <c r="C71" s="20"/>
      <c r="D71" s="21">
        <f t="shared" ref="D71:Q71" si="8">D26*D$60*$C$13</f>
        <v>406280.93026606913</v>
      </c>
      <c r="E71" s="21">
        <f t="shared" si="8"/>
        <v>475661.45953384432</v>
      </c>
      <c r="F71" s="21">
        <f t="shared" si="8"/>
        <v>461054.2260684864</v>
      </c>
      <c r="G71" s="21">
        <f t="shared" si="8"/>
        <v>388936.40465452091</v>
      </c>
      <c r="H71" s="21">
        <f t="shared" si="8"/>
        <v>342263.40323703072</v>
      </c>
      <c r="I71" s="21">
        <f t="shared" si="8"/>
        <v>319583.63799599948</v>
      </c>
      <c r="J71" s="21">
        <f t="shared" si="8"/>
        <v>78737.87920169947</v>
      </c>
      <c r="K71" s="21">
        <f t="shared" si="8"/>
        <v>0</v>
      </c>
      <c r="L71" s="21">
        <f t="shared" si="8"/>
        <v>172086.22751641792</v>
      </c>
      <c r="M71" s="21">
        <f t="shared" si="8"/>
        <v>253335.16643620853</v>
      </c>
      <c r="N71" s="21">
        <f t="shared" si="8"/>
        <v>273867.77138961043</v>
      </c>
      <c r="O71" s="21">
        <f t="shared" si="8"/>
        <v>388108.79214579141</v>
      </c>
      <c r="P71" s="21">
        <f t="shared" si="8"/>
        <v>464927.39300263446</v>
      </c>
      <c r="Q71" s="118">
        <f t="shared" si="8"/>
        <v>513616.2978206625</v>
      </c>
    </row>
    <row r="72" spans="2:17" s="18" customFormat="1" x14ac:dyDescent="0.3">
      <c r="B72" s="152" t="s">
        <v>139</v>
      </c>
      <c r="C72" s="20"/>
      <c r="D72" s="21">
        <f t="shared" ref="D72:Q72" si="9">D27*D$60*$C$13</f>
        <v>59050.322211849169</v>
      </c>
      <c r="E72" s="21">
        <f t="shared" si="9"/>
        <v>64419.476199581448</v>
      </c>
      <c r="F72" s="21">
        <f t="shared" si="9"/>
        <v>64687.502479461167</v>
      </c>
      <c r="G72" s="21">
        <f t="shared" si="9"/>
        <v>66333.520386736069</v>
      </c>
      <c r="H72" s="21">
        <f t="shared" si="9"/>
        <v>66777.164246236542</v>
      </c>
      <c r="I72" s="21">
        <f t="shared" si="9"/>
        <v>69165.919545979865</v>
      </c>
      <c r="J72" s="21">
        <f t="shared" si="9"/>
        <v>73292.764399040985</v>
      </c>
      <c r="K72" s="21">
        <f t="shared" si="9"/>
        <v>75513.447954706935</v>
      </c>
      <c r="L72" s="21">
        <f t="shared" si="9"/>
        <v>68139.147571046778</v>
      </c>
      <c r="M72" s="21">
        <f t="shared" si="9"/>
        <v>65382.437174723775</v>
      </c>
      <c r="N72" s="21">
        <f t="shared" si="9"/>
        <v>62674.070406926417</v>
      </c>
      <c r="O72" s="21">
        <f t="shared" si="9"/>
        <v>70513.345273875762</v>
      </c>
      <c r="P72" s="21">
        <f t="shared" si="9"/>
        <v>80357.821012801011</v>
      </c>
      <c r="Q72" s="118">
        <f t="shared" si="9"/>
        <v>92311.143455960017</v>
      </c>
    </row>
    <row r="73" spans="2:17" s="18" customFormat="1" x14ac:dyDescent="0.3">
      <c r="B73" s="152" t="s">
        <v>140</v>
      </c>
      <c r="C73" s="20"/>
      <c r="D73" s="21">
        <f t="shared" ref="D73:Q73" si="10">D28*D$60*$C$13</f>
        <v>29525.161105924584</v>
      </c>
      <c r="E73" s="21">
        <f t="shared" si="10"/>
        <v>32209.738099790724</v>
      </c>
      <c r="F73" s="21">
        <f t="shared" si="10"/>
        <v>32343.751239730584</v>
      </c>
      <c r="G73" s="21">
        <f t="shared" si="10"/>
        <v>33166.760193368034</v>
      </c>
      <c r="H73" s="21">
        <f t="shared" si="10"/>
        <v>33388.582123118271</v>
      </c>
      <c r="I73" s="21">
        <f t="shared" si="10"/>
        <v>34582.959772989932</v>
      </c>
      <c r="J73" s="21">
        <f t="shared" si="10"/>
        <v>36646.382199520493</v>
      </c>
      <c r="K73" s="21">
        <f t="shared" si="10"/>
        <v>37756.723977353467</v>
      </c>
      <c r="L73" s="21">
        <f t="shared" si="10"/>
        <v>34069.573785523389</v>
      </c>
      <c r="M73" s="21">
        <f t="shared" si="10"/>
        <v>32691.218587361887</v>
      </c>
      <c r="N73" s="21">
        <f t="shared" si="10"/>
        <v>31337.035203463209</v>
      </c>
      <c r="O73" s="21">
        <f t="shared" si="10"/>
        <v>35256.672636937881</v>
      </c>
      <c r="P73" s="21">
        <f t="shared" si="10"/>
        <v>40178.910506400505</v>
      </c>
      <c r="Q73" s="118">
        <f t="shared" si="10"/>
        <v>46155.571727980008</v>
      </c>
    </row>
    <row r="74" spans="2:17" s="18" customFormat="1" x14ac:dyDescent="0.3">
      <c r="B74" s="152" t="s">
        <v>141</v>
      </c>
      <c r="C74" s="20"/>
      <c r="D74" s="21">
        <f t="shared" ref="D74:Q74" si="11">D29*D$60*$C$13</f>
        <v>5555321.892653849</v>
      </c>
      <c r="E74" s="21">
        <f t="shared" si="11"/>
        <v>5620134.3945094608</v>
      </c>
      <c r="F74" s="21">
        <f t="shared" si="11"/>
        <v>5072842.6539719533</v>
      </c>
      <c r="G74" s="21">
        <f t="shared" si="11"/>
        <v>4840285.5812515905</v>
      </c>
      <c r="H74" s="21">
        <f t="shared" si="11"/>
        <v>4632878.8249081392</v>
      </c>
      <c r="I74" s="21">
        <f t="shared" si="11"/>
        <v>4422913.9720928222</v>
      </c>
      <c r="J74" s="21">
        <f t="shared" si="11"/>
        <v>4525002.3170302873</v>
      </c>
      <c r="K74" s="21">
        <f t="shared" si="11"/>
        <v>4473332.1632601293</v>
      </c>
      <c r="L74" s="21">
        <f t="shared" si="11"/>
        <v>3863221.398965938</v>
      </c>
      <c r="M74" s="21">
        <f t="shared" si="11"/>
        <v>3612423.2091351813</v>
      </c>
      <c r="N74" s="21">
        <f t="shared" si="11"/>
        <v>3331216.4235714292</v>
      </c>
      <c r="O74" s="21">
        <f t="shared" si="11"/>
        <v>3493487.6748836124</v>
      </c>
      <c r="P74" s="21">
        <f t="shared" si="11"/>
        <v>3914573.8521950212</v>
      </c>
      <c r="Q74" s="118">
        <f t="shared" si="11"/>
        <v>3944192.1196421864</v>
      </c>
    </row>
    <row r="75" spans="2:17" s="18" customFormat="1" x14ac:dyDescent="0.3">
      <c r="B75" s="152" t="s">
        <v>142</v>
      </c>
      <c r="C75" s="20"/>
      <c r="D75" s="21">
        <f t="shared" ref="D75:Q75" si="12">D30*D$60*$C$13</f>
        <v>656624.86954721587</v>
      </c>
      <c r="E75" s="21">
        <f t="shared" si="12"/>
        <v>708614.23819539591</v>
      </c>
      <c r="F75" s="21">
        <f t="shared" si="12"/>
        <v>687460.48474660062</v>
      </c>
      <c r="G75" s="21">
        <f t="shared" si="12"/>
        <v>671369.21804318484</v>
      </c>
      <c r="H75" s="21">
        <f t="shared" si="12"/>
        <v>642760.64234509517</v>
      </c>
      <c r="I75" s="21">
        <f t="shared" si="12"/>
        <v>735814.11488850822</v>
      </c>
      <c r="J75" s="21">
        <f t="shared" si="12"/>
        <v>192470.37138193203</v>
      </c>
      <c r="K75" s="21">
        <f t="shared" si="12"/>
        <v>0</v>
      </c>
      <c r="L75" s="21">
        <f t="shared" si="12"/>
        <v>639177.41648955236</v>
      </c>
      <c r="M75" s="21">
        <f t="shared" si="12"/>
        <v>776481.77429738338</v>
      </c>
      <c r="N75" s="21">
        <f t="shared" si="12"/>
        <v>697580.3199177488</v>
      </c>
      <c r="O75" s="21">
        <f t="shared" si="12"/>
        <v>712714.58608965506</v>
      </c>
      <c r="P75" s="21">
        <f t="shared" si="12"/>
        <v>792098.52141189575</v>
      </c>
      <c r="Q75" s="118">
        <f t="shared" si="12"/>
        <v>705228.09232054453</v>
      </c>
    </row>
    <row r="76" spans="2:17" s="18" customFormat="1" x14ac:dyDescent="0.3">
      <c r="B76" s="152" t="s">
        <v>143</v>
      </c>
      <c r="C76" s="20"/>
      <c r="D76" s="21">
        <f t="shared" ref="D76:Q76" si="13">D31*D$60*$C$13</f>
        <v>11244494.776617244</v>
      </c>
      <c r="E76" s="21">
        <f t="shared" si="13"/>
        <v>12657756.331997912</v>
      </c>
      <c r="F76" s="21">
        <f t="shared" si="13"/>
        <v>12301982.597856393</v>
      </c>
      <c r="G76" s="21">
        <f t="shared" si="13"/>
        <v>12663729.786670908</v>
      </c>
      <c r="H76" s="21">
        <f t="shared" si="13"/>
        <v>13046314.536332849</v>
      </c>
      <c r="I76" s="21">
        <f t="shared" si="13"/>
        <v>13617349.150518943</v>
      </c>
      <c r="J76" s="21">
        <f t="shared" si="13"/>
        <v>14912935.978844158</v>
      </c>
      <c r="K76" s="21">
        <f t="shared" si="13"/>
        <v>15831045.845608575</v>
      </c>
      <c r="L76" s="21">
        <f t="shared" si="13"/>
        <v>14451111.377855049</v>
      </c>
      <c r="M76" s="21">
        <f t="shared" si="13"/>
        <v>13820277.990654781</v>
      </c>
      <c r="N76" s="21">
        <f t="shared" si="13"/>
        <v>13201057.366099568</v>
      </c>
      <c r="O76" s="21">
        <f t="shared" si="13"/>
        <v>14308135.378805533</v>
      </c>
      <c r="P76" s="21">
        <f t="shared" si="13"/>
        <v>16134702.490498831</v>
      </c>
      <c r="Q76" s="118">
        <f t="shared" si="13"/>
        <v>16364980.893406721</v>
      </c>
    </row>
    <row r="77" spans="2:17" s="18" customFormat="1" x14ac:dyDescent="0.3">
      <c r="B77" s="152" t="s">
        <v>144</v>
      </c>
      <c r="C77" s="20"/>
      <c r="D77" s="21">
        <f t="shared" ref="D77:Q77" si="14">D32*D$60*$C$13</f>
        <v>9914622.6666122116</v>
      </c>
      <c r="E77" s="21">
        <f t="shared" si="14"/>
        <v>10879406.865766248</v>
      </c>
      <c r="F77" s="21">
        <f t="shared" si="14"/>
        <v>11438330.812105864</v>
      </c>
      <c r="G77" s="21">
        <f t="shared" si="14"/>
        <v>12133061.623577019</v>
      </c>
      <c r="H77" s="21">
        <f t="shared" si="14"/>
        <v>12136932.220603902</v>
      </c>
      <c r="I77" s="21">
        <f t="shared" si="14"/>
        <v>11836636.484740959</v>
      </c>
      <c r="J77" s="21">
        <f t="shared" si="14"/>
        <v>12368979.87694866</v>
      </c>
      <c r="K77" s="21">
        <f t="shared" si="14"/>
        <v>12192623.084497651</v>
      </c>
      <c r="L77" s="21">
        <f t="shared" si="14"/>
        <v>10957043.197736735</v>
      </c>
      <c r="M77" s="21">
        <f t="shared" si="14"/>
        <v>10167317.422523085</v>
      </c>
      <c r="N77" s="21">
        <f t="shared" si="14"/>
        <v>9829013.2153203487</v>
      </c>
      <c r="O77" s="21">
        <f t="shared" si="14"/>
        <v>10968044.97048418</v>
      </c>
      <c r="P77" s="21">
        <f t="shared" si="14"/>
        <v>12443982.568268044</v>
      </c>
      <c r="Q77" s="118">
        <f t="shared" si="14"/>
        <v>12657471.641217317</v>
      </c>
    </row>
    <row r="78" spans="2:17" s="18" customFormat="1" x14ac:dyDescent="0.3">
      <c r="B78" s="152" t="s">
        <v>145</v>
      </c>
      <c r="C78" s="20"/>
      <c r="D78" s="21">
        <f t="shared" ref="D78:Q78" si="15">D33*D$60*$C$13</f>
        <v>213747.4529583471</v>
      </c>
      <c r="E78" s="21">
        <f t="shared" si="15"/>
        <v>349093.79738240608</v>
      </c>
      <c r="F78" s="21">
        <f t="shared" si="15"/>
        <v>508635.22751412971</v>
      </c>
      <c r="G78" s="21">
        <f t="shared" si="15"/>
        <v>262241.97107673029</v>
      </c>
      <c r="H78" s="21">
        <f t="shared" si="15"/>
        <v>667162.91296099767</v>
      </c>
      <c r="I78" s="21">
        <f t="shared" si="15"/>
        <v>917065.91379254777</v>
      </c>
      <c r="J78" s="21">
        <f t="shared" si="15"/>
        <v>236213.63760509837</v>
      </c>
      <c r="K78" s="21">
        <f t="shared" si="15"/>
        <v>0</v>
      </c>
      <c r="L78" s="21">
        <f t="shared" si="15"/>
        <v>663761.16327761195</v>
      </c>
      <c r="M78" s="21">
        <f t="shared" si="15"/>
        <v>809172.99288474512</v>
      </c>
      <c r="N78" s="21">
        <f t="shared" si="15"/>
        <v>752088.84488311689</v>
      </c>
      <c r="O78" s="21">
        <f t="shared" si="15"/>
        <v>775361.40487315855</v>
      </c>
      <c r="P78" s="21">
        <f t="shared" si="15"/>
        <v>860976.65370858216</v>
      </c>
      <c r="Q78" s="118">
        <f t="shared" si="15"/>
        <v>866230.34398093482</v>
      </c>
    </row>
    <row r="79" spans="2:17" s="18" customFormat="1" x14ac:dyDescent="0.3">
      <c r="B79" s="152" t="s">
        <v>146</v>
      </c>
      <c r="C79" s="20"/>
      <c r="D79" s="21">
        <f t="shared" ref="D79:Q79" si="16">D34*D$60*$C$13</f>
        <v>0</v>
      </c>
      <c r="E79" s="21">
        <f t="shared" si="16"/>
        <v>0</v>
      </c>
      <c r="F79" s="21">
        <f t="shared" si="16"/>
        <v>0</v>
      </c>
      <c r="G79" s="21">
        <f t="shared" si="16"/>
        <v>0</v>
      </c>
      <c r="H79" s="21">
        <f t="shared" si="16"/>
        <v>0</v>
      </c>
      <c r="I79" s="21">
        <f t="shared" si="16"/>
        <v>0</v>
      </c>
      <c r="J79" s="21">
        <f t="shared" si="16"/>
        <v>0</v>
      </c>
      <c r="K79" s="21">
        <f t="shared" si="16"/>
        <v>0</v>
      </c>
      <c r="L79" s="21">
        <f t="shared" si="16"/>
        <v>0</v>
      </c>
      <c r="M79" s="21">
        <f t="shared" si="16"/>
        <v>0</v>
      </c>
      <c r="N79" s="21">
        <f t="shared" si="16"/>
        <v>0</v>
      </c>
      <c r="O79" s="21">
        <f t="shared" si="16"/>
        <v>31466.105961489098</v>
      </c>
      <c r="P79" s="21">
        <f t="shared" si="16"/>
        <v>45918.754864457711</v>
      </c>
      <c r="Q79" s="118">
        <f t="shared" si="16"/>
        <v>83453.630236636323</v>
      </c>
    </row>
    <row r="80" spans="2:17" s="18" customFormat="1" x14ac:dyDescent="0.3">
      <c r="B80" s="152" t="s">
        <v>147</v>
      </c>
      <c r="C80" s="20"/>
      <c r="D80" s="21">
        <f t="shared" ref="D80:Q80" si="17">D35*D$60*$C$13</f>
        <v>715675.19175906514</v>
      </c>
      <c r="E80" s="21">
        <f t="shared" si="17"/>
        <v>797758.84053175163</v>
      </c>
      <c r="F80" s="21">
        <f t="shared" si="17"/>
        <v>736287.65341084718</v>
      </c>
      <c r="G80" s="21">
        <f t="shared" si="17"/>
        <v>729668.72425409686</v>
      </c>
      <c r="H80" s="21">
        <f t="shared" si="17"/>
        <v>684526.80647406145</v>
      </c>
      <c r="I80" s="21">
        <f t="shared" si="17"/>
        <v>665413.23572589876</v>
      </c>
      <c r="J80" s="21">
        <f t="shared" si="17"/>
        <v>166224.4116480322</v>
      </c>
      <c r="K80" s="21">
        <f t="shared" si="17"/>
        <v>0</v>
      </c>
      <c r="L80" s="21">
        <f t="shared" si="17"/>
        <v>565426.17612537311</v>
      </c>
      <c r="M80" s="21">
        <f t="shared" si="17"/>
        <v>776394.66383399884</v>
      </c>
      <c r="N80" s="21">
        <f t="shared" si="17"/>
        <v>728917.3551212122</v>
      </c>
      <c r="O80" s="21">
        <f t="shared" si="17"/>
        <v>779437.36468808213</v>
      </c>
      <c r="P80" s="21">
        <f t="shared" si="17"/>
        <v>878196.18678275403</v>
      </c>
      <c r="Q80" s="118">
        <f t="shared" si="17"/>
        <v>906480.90689603228</v>
      </c>
    </row>
    <row r="81" spans="2:17" s="18" customFormat="1" x14ac:dyDescent="0.3">
      <c r="B81" s="152" t="s">
        <v>148</v>
      </c>
      <c r="C81" s="20"/>
      <c r="D81" s="21">
        <f t="shared" ref="D81:Q81" si="18">D36*D$60*$C$13</f>
        <v>6032683.9113023402</v>
      </c>
      <c r="E81" s="21">
        <f t="shared" si="18"/>
        <v>6536305.5440097917</v>
      </c>
      <c r="F81" s="21">
        <f t="shared" si="18"/>
        <v>6919070.4308651406</v>
      </c>
      <c r="G81" s="21">
        <f t="shared" si="18"/>
        <v>7406282.9442770397</v>
      </c>
      <c r="H81" s="21">
        <f t="shared" si="18"/>
        <v>7137265.9759425567</v>
      </c>
      <c r="I81" s="21">
        <f t="shared" si="18"/>
        <v>7131191.7536583841</v>
      </c>
      <c r="J81" s="21">
        <f t="shared" si="18"/>
        <v>7512508.3509017015</v>
      </c>
      <c r="K81" s="21">
        <f t="shared" si="18"/>
        <v>7740128.4153574584</v>
      </c>
      <c r="L81" s="21">
        <f t="shared" si="18"/>
        <v>6738425.1581516974</v>
      </c>
      <c r="M81" s="21">
        <f t="shared" si="18"/>
        <v>6276801.0792368678</v>
      </c>
      <c r="N81" s="21">
        <f t="shared" si="18"/>
        <v>6008545.2136233766</v>
      </c>
      <c r="O81" s="21">
        <f t="shared" si="18"/>
        <v>6077026.8151393123</v>
      </c>
      <c r="P81" s="21">
        <f t="shared" si="18"/>
        <v>6704138.2102108281</v>
      </c>
      <c r="Q81" s="118">
        <f t="shared" si="18"/>
        <v>6273631.9741520118</v>
      </c>
    </row>
    <row r="82" spans="2:17" s="18" customFormat="1" x14ac:dyDescent="0.3">
      <c r="B82" s="152" t="s">
        <v>149</v>
      </c>
      <c r="C82" s="20"/>
      <c r="D82" s="21">
        <f t="shared" ref="D82:Q82" si="19">D37*D$60*$C$13</f>
        <v>25983013.797238395</v>
      </c>
      <c r="E82" s="21">
        <f t="shared" si="19"/>
        <v>25933534.358870432</v>
      </c>
      <c r="F82" s="21">
        <f t="shared" si="19"/>
        <v>25212888.716783948</v>
      </c>
      <c r="G82" s="21">
        <f t="shared" si="19"/>
        <v>24999491.557878934</v>
      </c>
      <c r="H82" s="21">
        <f t="shared" si="19"/>
        <v>24957904.26408077</v>
      </c>
      <c r="I82" s="21">
        <f t="shared" si="19"/>
        <v>25290642.796050671</v>
      </c>
      <c r="J82" s="21">
        <f t="shared" si="19"/>
        <v>27553796.261318039</v>
      </c>
      <c r="K82" s="21">
        <f t="shared" si="19"/>
        <v>27670640.907062553</v>
      </c>
      <c r="L82" s="21">
        <f t="shared" si="19"/>
        <v>24912208.888599526</v>
      </c>
      <c r="M82" s="21">
        <f t="shared" si="19"/>
        <v>23750388.079876877</v>
      </c>
      <c r="N82" s="21">
        <f t="shared" si="19"/>
        <v>23151443.282545459</v>
      </c>
      <c r="O82" s="21">
        <f t="shared" si="19"/>
        <v>24240733.239817597</v>
      </c>
      <c r="P82" s="21">
        <f t="shared" si="19"/>
        <v>26988748.171585023</v>
      </c>
      <c r="Q82" s="118">
        <f t="shared" si="19"/>
        <v>26177647.84556229</v>
      </c>
    </row>
    <row r="83" spans="2:17" s="18" customFormat="1" x14ac:dyDescent="0.3">
      <c r="B83" s="152" t="s">
        <v>150</v>
      </c>
      <c r="C83" s="20"/>
      <c r="D83" s="21">
        <f t="shared" ref="D83:Q83" si="20">D38*D$60*$C$13</f>
        <v>0</v>
      </c>
      <c r="E83" s="21">
        <f t="shared" si="20"/>
        <v>0</v>
      </c>
      <c r="F83" s="21">
        <f t="shared" si="20"/>
        <v>0</v>
      </c>
      <c r="G83" s="21">
        <f t="shared" si="20"/>
        <v>0</v>
      </c>
      <c r="H83" s="21">
        <f t="shared" si="20"/>
        <v>0</v>
      </c>
      <c r="I83" s="21">
        <f t="shared" si="20"/>
        <v>0</v>
      </c>
      <c r="J83" s="21">
        <f t="shared" si="20"/>
        <v>0</v>
      </c>
      <c r="K83" s="21">
        <f t="shared" si="20"/>
        <v>0</v>
      </c>
      <c r="L83" s="21">
        <f t="shared" si="20"/>
        <v>0</v>
      </c>
      <c r="M83" s="21">
        <f t="shared" si="20"/>
        <v>0</v>
      </c>
      <c r="N83" s="21">
        <f t="shared" si="20"/>
        <v>0</v>
      </c>
      <c r="O83" s="21">
        <f t="shared" si="20"/>
        <v>0</v>
      </c>
      <c r="P83" s="21">
        <f t="shared" si="20"/>
        <v>0</v>
      </c>
      <c r="Q83" s="118">
        <f t="shared" si="20"/>
        <v>0</v>
      </c>
    </row>
    <row r="84" spans="2:17" s="18" customFormat="1" x14ac:dyDescent="0.3">
      <c r="B84" s="152" t="s">
        <v>151</v>
      </c>
      <c r="C84" s="20"/>
      <c r="D84" s="21">
        <f t="shared" ref="D84:Q84" si="21">D39*D$60*$C$13</f>
        <v>1935757.8427956975</v>
      </c>
      <c r="E84" s="21">
        <f t="shared" si="21"/>
        <v>2256952.9572330755</v>
      </c>
      <c r="F84" s="21">
        <f t="shared" si="21"/>
        <v>2224100.2104384545</v>
      </c>
      <c r="G84" s="21">
        <f t="shared" si="21"/>
        <v>2305605.1851841141</v>
      </c>
      <c r="H84" s="21">
        <f t="shared" si="21"/>
        <v>2212145.7480319277</v>
      </c>
      <c r="I84" s="21">
        <f t="shared" si="21"/>
        <v>2116662.5865748459</v>
      </c>
      <c r="J84" s="21">
        <f t="shared" si="21"/>
        <v>2226680.6609261171</v>
      </c>
      <c r="K84" s="21">
        <f t="shared" si="21"/>
        <v>2217787.7196413879</v>
      </c>
      <c r="L84" s="21">
        <f t="shared" si="21"/>
        <v>2000619.0263484162</v>
      </c>
      <c r="M84" s="21">
        <f t="shared" si="21"/>
        <v>2247238.1688751313</v>
      </c>
      <c r="N84" s="21">
        <f t="shared" si="21"/>
        <v>2117237.5960779223</v>
      </c>
      <c r="O84" s="21">
        <f t="shared" si="21"/>
        <v>2161743.3377400818</v>
      </c>
      <c r="P84" s="21">
        <f t="shared" si="21"/>
        <v>2410734.6303840303</v>
      </c>
      <c r="Q84" s="118">
        <f t="shared" si="21"/>
        <v>2375294.4343190072</v>
      </c>
    </row>
    <row r="85" spans="2:17" s="18" customFormat="1" x14ac:dyDescent="0.3">
      <c r="B85" s="152" t="s">
        <v>152</v>
      </c>
      <c r="C85" s="20"/>
      <c r="D85" s="21">
        <f t="shared" ref="D85:Q85" si="22">D40*D$60*$C$13</f>
        <v>16092452.662967322</v>
      </c>
      <c r="E85" s="21">
        <f t="shared" si="22"/>
        <v>17611242.12862251</v>
      </c>
      <c r="F85" s="21">
        <f t="shared" si="22"/>
        <v>17547419.672967799</v>
      </c>
      <c r="G85" s="21">
        <f t="shared" si="22"/>
        <v>17918084.518594563</v>
      </c>
      <c r="H85" s="21">
        <f t="shared" si="22"/>
        <v>17579636.344372999</v>
      </c>
      <c r="I85" s="21">
        <f t="shared" si="22"/>
        <v>17291172.16921765</v>
      </c>
      <c r="J85" s="21">
        <f t="shared" si="22"/>
        <v>18122461.882273376</v>
      </c>
      <c r="K85" s="21">
        <f t="shared" si="22"/>
        <v>18689578.368789963</v>
      </c>
      <c r="L85" s="21">
        <f t="shared" si="22"/>
        <v>17184027.73207885</v>
      </c>
      <c r="M85" s="21">
        <f t="shared" si="22"/>
        <v>16484655.860756464</v>
      </c>
      <c r="N85" s="21">
        <f t="shared" si="22"/>
        <v>15971072.115199136</v>
      </c>
      <c r="O85" s="21">
        <f t="shared" si="22"/>
        <v>16946169.418214891</v>
      </c>
      <c r="P85" s="21">
        <f t="shared" si="22"/>
        <v>18958705.91466298</v>
      </c>
      <c r="Q85" s="118">
        <f t="shared" si="22"/>
        <v>19455536.193550024</v>
      </c>
    </row>
    <row r="86" spans="2:17" s="18" customFormat="1" x14ac:dyDescent="0.3">
      <c r="B86" s="152" t="s">
        <v>153</v>
      </c>
      <c r="C86" s="20"/>
      <c r="D86" s="21">
        <f t="shared" ref="D86:Q86" si="23">D41*D$60*$C$13</f>
        <v>0</v>
      </c>
      <c r="E86" s="21">
        <f t="shared" si="23"/>
        <v>0</v>
      </c>
      <c r="F86" s="21">
        <f t="shared" si="23"/>
        <v>0</v>
      </c>
      <c r="G86" s="21">
        <f t="shared" si="23"/>
        <v>0</v>
      </c>
      <c r="H86" s="21">
        <f t="shared" si="23"/>
        <v>0</v>
      </c>
      <c r="I86" s="21">
        <f t="shared" si="23"/>
        <v>0</v>
      </c>
      <c r="J86" s="21">
        <f t="shared" si="23"/>
        <v>0</v>
      </c>
      <c r="K86" s="21">
        <f t="shared" si="23"/>
        <v>0</v>
      </c>
      <c r="L86" s="21">
        <f t="shared" si="23"/>
        <v>0</v>
      </c>
      <c r="M86" s="21">
        <f t="shared" si="23"/>
        <v>0</v>
      </c>
      <c r="N86" s="21">
        <f t="shared" si="23"/>
        <v>0</v>
      </c>
      <c r="O86" s="21">
        <f t="shared" si="23"/>
        <v>0</v>
      </c>
      <c r="P86" s="21">
        <f t="shared" si="23"/>
        <v>0</v>
      </c>
      <c r="Q86" s="118">
        <f t="shared" si="23"/>
        <v>0</v>
      </c>
    </row>
    <row r="87" spans="2:17" s="18" customFormat="1" x14ac:dyDescent="0.3">
      <c r="B87" s="152" t="s">
        <v>154</v>
      </c>
      <c r="C87" s="20"/>
      <c r="D87" s="21">
        <f t="shared" ref="D87:Q87" si="24">D42*D$60*$C$13</f>
        <v>1017959.0844222154</v>
      </c>
      <c r="E87" s="21">
        <f t="shared" si="24"/>
        <v>1043118.2007600402</v>
      </c>
      <c r="F87" s="21">
        <f t="shared" si="24"/>
        <v>972701.66404896346</v>
      </c>
      <c r="G87" s="21">
        <f t="shared" si="24"/>
        <v>982722.5183122264</v>
      </c>
      <c r="H87" s="21">
        <f t="shared" si="24"/>
        <v>1032887.3657608448</v>
      </c>
      <c r="I87" s="21">
        <f t="shared" si="24"/>
        <v>3600921.7172791716</v>
      </c>
      <c r="J87" s="21">
        <f t="shared" si="24"/>
        <v>4662650.9224176174</v>
      </c>
      <c r="K87" s="21">
        <f t="shared" si="24"/>
        <v>4754324.4155815905</v>
      </c>
      <c r="L87" s="21">
        <f t="shared" si="24"/>
        <v>1725978.3962939442</v>
      </c>
      <c r="M87" s="21">
        <f t="shared" si="24"/>
        <v>648185.92979545798</v>
      </c>
      <c r="N87" s="21">
        <f t="shared" si="24"/>
        <v>560413.25899673172</v>
      </c>
      <c r="O87" s="21">
        <f t="shared" si="24"/>
        <v>364276.08601965406</v>
      </c>
      <c r="P87" s="21">
        <f t="shared" si="24"/>
        <v>335138.14295923169</v>
      </c>
      <c r="Q87" s="118">
        <f t="shared" si="24"/>
        <v>86195.442082385896</v>
      </c>
    </row>
    <row r="88" spans="2:17" s="18" customFormat="1" x14ac:dyDescent="0.3">
      <c r="B88" s="152" t="s">
        <v>155</v>
      </c>
      <c r="C88" s="20"/>
      <c r="D88" s="21">
        <f t="shared" ref="D88:Q88" si="25">D43*D$60*$C$13</f>
        <v>0</v>
      </c>
      <c r="E88" s="21">
        <f t="shared" si="25"/>
        <v>0</v>
      </c>
      <c r="F88" s="21">
        <f t="shared" si="25"/>
        <v>0</v>
      </c>
      <c r="G88" s="21">
        <f t="shared" si="25"/>
        <v>0</v>
      </c>
      <c r="H88" s="21">
        <f t="shared" si="25"/>
        <v>0</v>
      </c>
      <c r="I88" s="21">
        <f t="shared" si="25"/>
        <v>0</v>
      </c>
      <c r="J88" s="21">
        <f t="shared" si="25"/>
        <v>0</v>
      </c>
      <c r="K88" s="21">
        <f t="shared" si="25"/>
        <v>0</v>
      </c>
      <c r="L88" s="21">
        <f t="shared" si="25"/>
        <v>0</v>
      </c>
      <c r="M88" s="21">
        <f t="shared" si="25"/>
        <v>0</v>
      </c>
      <c r="N88" s="21">
        <f t="shared" si="25"/>
        <v>0</v>
      </c>
      <c r="O88" s="21">
        <f t="shared" si="25"/>
        <v>0</v>
      </c>
      <c r="P88" s="21">
        <f t="shared" si="25"/>
        <v>0</v>
      </c>
      <c r="Q88" s="118">
        <f t="shared" si="25"/>
        <v>0</v>
      </c>
    </row>
    <row r="89" spans="2:17" s="18" customFormat="1" x14ac:dyDescent="0.3">
      <c r="B89" s="152" t="s">
        <v>156</v>
      </c>
      <c r="C89" s="20"/>
      <c r="D89" s="21">
        <f t="shared" ref="D89:Q89" si="26">D44*D$60*$C$13</f>
        <v>150144.56961944254</v>
      </c>
      <c r="E89" s="21">
        <f t="shared" si="26"/>
        <v>153855.43064750856</v>
      </c>
      <c r="F89" s="21">
        <f t="shared" si="26"/>
        <v>143469.2955263929</v>
      </c>
      <c r="G89" s="21">
        <f t="shared" si="26"/>
        <v>144947.3282622869</v>
      </c>
      <c r="H89" s="21">
        <f t="shared" si="26"/>
        <v>152346.42665971705</v>
      </c>
      <c r="I89" s="21">
        <f t="shared" si="26"/>
        <v>531120.40527744603</v>
      </c>
      <c r="J89" s="21">
        <f t="shared" si="26"/>
        <v>687720.8787123739</v>
      </c>
      <c r="K89" s="21">
        <f t="shared" si="26"/>
        <v>701242.32312723296</v>
      </c>
      <c r="L89" s="21">
        <f t="shared" si="26"/>
        <v>254574.36104231924</v>
      </c>
      <c r="M89" s="21">
        <f t="shared" si="26"/>
        <v>95604.625914563279</v>
      </c>
      <c r="N89" s="21">
        <f t="shared" si="26"/>
        <v>82658.535955649204</v>
      </c>
      <c r="O89" s="21">
        <f t="shared" si="26"/>
        <v>53729.149820515464</v>
      </c>
      <c r="P89" s="21">
        <f t="shared" si="26"/>
        <v>49431.429030601706</v>
      </c>
      <c r="Q89" s="118">
        <f t="shared" si="26"/>
        <v>12713.455533395092</v>
      </c>
    </row>
    <row r="90" spans="2:17" s="18" customFormat="1" x14ac:dyDescent="0.3">
      <c r="B90" s="152" t="s">
        <v>157</v>
      </c>
      <c r="C90" s="20"/>
      <c r="D90" s="21">
        <f t="shared" ref="D90:Q90" si="27">D45*D$60*$C$13</f>
        <v>317705.44694829546</v>
      </c>
      <c r="E90" s="21">
        <f t="shared" si="27"/>
        <v>403757.37137124635</v>
      </c>
      <c r="F90" s="21">
        <f t="shared" si="27"/>
        <v>420468.76611649769</v>
      </c>
      <c r="G90" s="21">
        <f t="shared" si="27"/>
        <v>456300.62853132829</v>
      </c>
      <c r="H90" s="21">
        <f t="shared" si="27"/>
        <v>367396.14925457462</v>
      </c>
      <c r="I90" s="21">
        <f t="shared" si="27"/>
        <v>319583.63799599948</v>
      </c>
      <c r="J90" s="21">
        <f t="shared" si="27"/>
        <v>78737.87920169947</v>
      </c>
      <c r="K90" s="21">
        <f t="shared" si="27"/>
        <v>0</v>
      </c>
      <c r="L90" s="21">
        <f t="shared" si="27"/>
        <v>245837.46788059705</v>
      </c>
      <c r="M90" s="21">
        <f t="shared" si="27"/>
        <v>302415.54954894364</v>
      </c>
      <c r="N90" s="21">
        <f t="shared" si="27"/>
        <v>282033.31683116884</v>
      </c>
      <c r="O90" s="21">
        <f t="shared" si="27"/>
        <v>380242.26565541909</v>
      </c>
      <c r="P90" s="21">
        <f t="shared" si="27"/>
        <v>453447.70428652002</v>
      </c>
      <c r="Q90" s="118">
        <f t="shared" si="27"/>
        <v>510663.79341422132</v>
      </c>
    </row>
    <row r="91" spans="2:17" s="18" customFormat="1" x14ac:dyDescent="0.3">
      <c r="B91" s="152" t="s">
        <v>158</v>
      </c>
      <c r="C91" s="20"/>
      <c r="D91" s="21">
        <f t="shared" ref="D91:Q91" si="28">D46*D$60*$C$13</f>
        <v>0</v>
      </c>
      <c r="E91" s="21">
        <f t="shared" si="28"/>
        <v>0</v>
      </c>
      <c r="F91" s="21">
        <f t="shared" si="28"/>
        <v>0</v>
      </c>
      <c r="G91" s="21">
        <f t="shared" si="28"/>
        <v>0</v>
      </c>
      <c r="H91" s="21">
        <f t="shared" si="28"/>
        <v>0</v>
      </c>
      <c r="I91" s="21">
        <f t="shared" si="28"/>
        <v>0</v>
      </c>
      <c r="J91" s="21">
        <f t="shared" si="28"/>
        <v>0</v>
      </c>
      <c r="K91" s="21">
        <f t="shared" si="28"/>
        <v>0</v>
      </c>
      <c r="L91" s="21">
        <f t="shared" si="28"/>
        <v>0</v>
      </c>
      <c r="M91" s="21">
        <f t="shared" si="28"/>
        <v>0</v>
      </c>
      <c r="N91" s="21">
        <f t="shared" si="28"/>
        <v>0</v>
      </c>
      <c r="O91" s="21">
        <f t="shared" si="28"/>
        <v>121931.16060077024</v>
      </c>
      <c r="P91" s="21">
        <f t="shared" si="28"/>
        <v>177935.17509977365</v>
      </c>
      <c r="Q91" s="118">
        <f t="shared" si="28"/>
        <v>296516.46243788901</v>
      </c>
    </row>
    <row r="92" spans="2:17" s="18" customFormat="1" x14ac:dyDescent="0.3">
      <c r="B92" s="152" t="s">
        <v>159</v>
      </c>
      <c r="C92" s="20"/>
      <c r="D92" s="21">
        <f t="shared" ref="D92:Q92" si="29">D47*D$60*$C$13</f>
        <v>14083501.847526029</v>
      </c>
      <c r="E92" s="21">
        <f t="shared" si="29"/>
        <v>14325589.77585566</v>
      </c>
      <c r="F92" s="21">
        <f t="shared" si="29"/>
        <v>13515184.81115094</v>
      </c>
      <c r="G92" s="21">
        <f t="shared" si="29"/>
        <v>13614439.707632545</v>
      </c>
      <c r="H92" s="21">
        <f t="shared" si="29"/>
        <v>13214109.668250354</v>
      </c>
      <c r="I92" s="21">
        <f t="shared" si="29"/>
        <v>13259477.673900066</v>
      </c>
      <c r="J92" s="21">
        <f t="shared" si="29"/>
        <v>13543805.683693999</v>
      </c>
      <c r="K92" s="21">
        <f t="shared" si="29"/>
        <v>13619758.608764628</v>
      </c>
      <c r="L92" s="21">
        <f t="shared" si="29"/>
        <v>12575149.444035733</v>
      </c>
      <c r="M92" s="21">
        <f t="shared" si="29"/>
        <v>3056579.1839820901</v>
      </c>
      <c r="N92" s="21">
        <f t="shared" si="29"/>
        <v>0</v>
      </c>
      <c r="O92" s="21">
        <f t="shared" si="29"/>
        <v>7331602.6890269574</v>
      </c>
      <c r="P92" s="21">
        <f t="shared" si="29"/>
        <v>10699069.883418648</v>
      </c>
      <c r="Q92" s="118">
        <f t="shared" si="29"/>
        <v>15289366.313705722</v>
      </c>
    </row>
    <row r="93" spans="2:17" s="18" customFormat="1" x14ac:dyDescent="0.3">
      <c r="B93" s="152" t="s">
        <v>160</v>
      </c>
      <c r="C93" s="20"/>
      <c r="D93" s="21">
        <f t="shared" ref="D93:Q93" si="30">D48*D$60*$C$13</f>
        <v>3367108.226313828</v>
      </c>
      <c r="E93" s="21">
        <f t="shared" si="30"/>
        <v>3827745.5121598048</v>
      </c>
      <c r="F93" s="21">
        <f t="shared" si="30"/>
        <v>4074066.488987451</v>
      </c>
      <c r="G93" s="21">
        <f t="shared" si="30"/>
        <v>4521805.5109440908</v>
      </c>
      <c r="H93" s="21">
        <f t="shared" si="30"/>
        <v>4565979.914761629</v>
      </c>
      <c r="I93" s="21">
        <f t="shared" si="30"/>
        <v>4755774.4485944305</v>
      </c>
      <c r="J93" s="21">
        <f t="shared" si="30"/>
        <v>4917712.0987593913</v>
      </c>
      <c r="K93" s="21">
        <f t="shared" si="30"/>
        <v>5391591.5418890938</v>
      </c>
      <c r="L93" s="21">
        <f t="shared" si="30"/>
        <v>5097076.5066267131</v>
      </c>
      <c r="M93" s="21">
        <f t="shared" si="30"/>
        <v>4862884.0977176195</v>
      </c>
      <c r="N93" s="21">
        <f t="shared" si="30"/>
        <v>4243965.8841601731</v>
      </c>
      <c r="O93" s="21">
        <f t="shared" si="30"/>
        <v>4850686.6469048439</v>
      </c>
      <c r="P93" s="21">
        <f t="shared" si="30"/>
        <v>5602088.0934638409</v>
      </c>
      <c r="Q93" s="118">
        <f t="shared" si="30"/>
        <v>5811082.5196064757</v>
      </c>
    </row>
    <row r="94" spans="2:17" s="18" customFormat="1" x14ac:dyDescent="0.3">
      <c r="B94" s="152" t="s">
        <v>161</v>
      </c>
      <c r="C94" s="20"/>
      <c r="D94" s="21">
        <f t="shared" ref="D94:Q94" si="31">D49*D$60*$C$13</f>
        <v>0</v>
      </c>
      <c r="E94" s="21">
        <f t="shared" si="31"/>
        <v>0</v>
      </c>
      <c r="F94" s="21">
        <f t="shared" si="31"/>
        <v>0</v>
      </c>
      <c r="G94" s="21">
        <f t="shared" si="31"/>
        <v>0</v>
      </c>
      <c r="H94" s="21">
        <f t="shared" si="31"/>
        <v>0</v>
      </c>
      <c r="I94" s="21">
        <f t="shared" si="31"/>
        <v>0</v>
      </c>
      <c r="J94" s="21">
        <f t="shared" si="31"/>
        <v>0</v>
      </c>
      <c r="K94" s="21">
        <f t="shared" si="31"/>
        <v>0</v>
      </c>
      <c r="L94" s="21">
        <f t="shared" si="31"/>
        <v>0</v>
      </c>
      <c r="M94" s="21">
        <f t="shared" si="31"/>
        <v>0</v>
      </c>
      <c r="N94" s="21">
        <f t="shared" si="31"/>
        <v>0</v>
      </c>
      <c r="O94" s="21">
        <f t="shared" si="31"/>
        <v>0</v>
      </c>
      <c r="P94" s="21">
        <f t="shared" si="31"/>
        <v>0</v>
      </c>
      <c r="Q94" s="118">
        <f t="shared" si="31"/>
        <v>0</v>
      </c>
    </row>
    <row r="95" spans="2:17" s="18" customFormat="1" x14ac:dyDescent="0.3">
      <c r="B95" s="152" t="s">
        <v>162</v>
      </c>
      <c r="C95" s="20"/>
      <c r="D95" s="21">
        <f t="shared" ref="D95:Q95" si="32">D50*D$60*$C$13</f>
        <v>14956721.726722112</v>
      </c>
      <c r="E95" s="21">
        <f t="shared" si="32"/>
        <v>16086027.986693721</v>
      </c>
      <c r="F95" s="21">
        <f t="shared" si="32"/>
        <v>16660912.011908401</v>
      </c>
      <c r="G95" s="21">
        <f t="shared" si="32"/>
        <v>17338181.56695566</v>
      </c>
      <c r="H95" s="21">
        <f t="shared" si="32"/>
        <v>16811942.447341826</v>
      </c>
      <c r="I95" s="21">
        <f t="shared" si="32"/>
        <v>16794041.611167494</v>
      </c>
      <c r="J95" s="21">
        <f t="shared" si="32"/>
        <v>17663556.220168881</v>
      </c>
      <c r="K95" s="21">
        <f t="shared" si="32"/>
        <v>17942623.628152851</v>
      </c>
      <c r="L95" s="21">
        <f t="shared" si="32"/>
        <v>15598649.71800331</v>
      </c>
      <c r="M95" s="21">
        <f t="shared" si="32"/>
        <v>14849920.710461603</v>
      </c>
      <c r="N95" s="21">
        <f t="shared" si="32"/>
        <v>15208382.097813856</v>
      </c>
      <c r="O95" s="21">
        <f t="shared" si="32"/>
        <v>15878604.960640056</v>
      </c>
      <c r="P95" s="21">
        <f t="shared" si="32"/>
        <v>17581143.268729251</v>
      </c>
      <c r="Q95" s="118">
        <f t="shared" si="32"/>
        <v>17095214.511672672</v>
      </c>
    </row>
    <row r="96" spans="2:17" s="18" customFormat="1" x14ac:dyDescent="0.3">
      <c r="B96" s="152" t="s">
        <v>182</v>
      </c>
      <c r="C96" s="20"/>
      <c r="D96" s="21">
        <f t="shared" ref="D96:Q96" si="33">D51*D$60*$C$13</f>
        <v>0</v>
      </c>
      <c r="E96" s="21">
        <f t="shared" si="33"/>
        <v>0</v>
      </c>
      <c r="F96" s="21">
        <f t="shared" si="33"/>
        <v>0</v>
      </c>
      <c r="G96" s="21">
        <f t="shared" si="33"/>
        <v>0</v>
      </c>
      <c r="H96" s="21">
        <f t="shared" si="33"/>
        <v>0</v>
      </c>
      <c r="I96" s="21">
        <f t="shared" si="33"/>
        <v>0</v>
      </c>
      <c r="J96" s="21">
        <f t="shared" si="33"/>
        <v>0</v>
      </c>
      <c r="K96" s="21">
        <f t="shared" si="33"/>
        <v>0</v>
      </c>
      <c r="L96" s="21">
        <f t="shared" si="33"/>
        <v>0</v>
      </c>
      <c r="M96" s="21">
        <f t="shared" si="33"/>
        <v>1959730.9059740261</v>
      </c>
      <c r="N96" s="21">
        <f t="shared" si="33"/>
        <v>2506962.8162770565</v>
      </c>
      <c r="O96" s="21">
        <f t="shared" si="33"/>
        <v>2584538.016243862</v>
      </c>
      <c r="P96" s="21">
        <f t="shared" si="33"/>
        <v>2869922.1790286079</v>
      </c>
      <c r="Q96" s="118">
        <f t="shared" si="33"/>
        <v>3496405.1871288558</v>
      </c>
    </row>
    <row r="97" spans="2:17" s="18" customFormat="1" x14ac:dyDescent="0.3">
      <c r="B97" s="152" t="s">
        <v>163</v>
      </c>
      <c r="C97" s="20"/>
      <c r="D97" s="21">
        <f t="shared" ref="D97:Q97" si="34">D52*D$60*$C$13</f>
        <v>59050.322211849169</v>
      </c>
      <c r="E97" s="21">
        <f t="shared" si="34"/>
        <v>64419.476199581448</v>
      </c>
      <c r="F97" s="21">
        <f t="shared" si="34"/>
        <v>64687.502479461167</v>
      </c>
      <c r="G97" s="21">
        <f t="shared" si="34"/>
        <v>66333.520386736069</v>
      </c>
      <c r="H97" s="21">
        <f t="shared" si="34"/>
        <v>66777.164246236542</v>
      </c>
      <c r="I97" s="21">
        <f t="shared" si="34"/>
        <v>69165.919545979865</v>
      </c>
      <c r="J97" s="21">
        <f t="shared" si="34"/>
        <v>73292.764399040985</v>
      </c>
      <c r="K97" s="21">
        <f t="shared" si="34"/>
        <v>75513.447954706935</v>
      </c>
      <c r="L97" s="21">
        <f t="shared" si="34"/>
        <v>68139.147571046778</v>
      </c>
      <c r="M97" s="21">
        <f t="shared" si="34"/>
        <v>65382.437174723775</v>
      </c>
      <c r="N97" s="21">
        <f t="shared" si="34"/>
        <v>62674.070406926417</v>
      </c>
      <c r="O97" s="21">
        <f t="shared" si="34"/>
        <v>94112.92474499259</v>
      </c>
      <c r="P97" s="21">
        <f t="shared" si="34"/>
        <v>114796.88716114429</v>
      </c>
      <c r="Q97" s="118">
        <f t="shared" si="34"/>
        <v>101168.65667528368</v>
      </c>
    </row>
    <row r="98" spans="2:17" s="18" customFormat="1" x14ac:dyDescent="0.3">
      <c r="B98" s="152" t="s">
        <v>164</v>
      </c>
      <c r="C98" s="20"/>
      <c r="D98" s="21">
        <f t="shared" ref="D98:Q98" si="35">D53*D$60*$C$13</f>
        <v>12532810.959345777</v>
      </c>
      <c r="E98" s="21">
        <f t="shared" si="35"/>
        <v>13236601.809986105</v>
      </c>
      <c r="F98" s="21">
        <f t="shared" si="35"/>
        <v>13308519.009735188</v>
      </c>
      <c r="G98" s="21">
        <f t="shared" si="35"/>
        <v>13949199.420036437</v>
      </c>
      <c r="H98" s="21">
        <f t="shared" si="35"/>
        <v>13698183.236085434</v>
      </c>
      <c r="I98" s="21">
        <f t="shared" si="35"/>
        <v>13751976.110761013</v>
      </c>
      <c r="J98" s="21">
        <f t="shared" si="35"/>
        <v>14559014.155675255</v>
      </c>
      <c r="K98" s="21">
        <f t="shared" si="35"/>
        <v>14913346.219017114</v>
      </c>
      <c r="L98" s="21">
        <f t="shared" si="35"/>
        <v>13816752.02010517</v>
      </c>
      <c r="M98" s="21">
        <f t="shared" si="35"/>
        <v>13182929.893896298</v>
      </c>
      <c r="N98" s="21">
        <f t="shared" si="35"/>
        <v>12635665.585874459</v>
      </c>
      <c r="O98" s="21">
        <f t="shared" si="35"/>
        <v>13964434.054914685</v>
      </c>
      <c r="P98" s="21">
        <f t="shared" si="35"/>
        <v>15824750.895163741</v>
      </c>
      <c r="Q98" s="118">
        <f t="shared" si="35"/>
        <v>16428550.499654552</v>
      </c>
    </row>
    <row r="99" spans="2:17" s="18" customFormat="1" x14ac:dyDescent="0.3">
      <c r="B99" s="152" t="s">
        <v>165</v>
      </c>
      <c r="C99" s="20"/>
      <c r="D99" s="21">
        <f t="shared" ref="D99:Q99" si="36">D54*D$60*$C$13</f>
        <v>288180.28584237082</v>
      </c>
      <c r="E99" s="21">
        <f t="shared" si="36"/>
        <v>346822.50713468145</v>
      </c>
      <c r="F99" s="21">
        <f t="shared" si="36"/>
        <v>500393.51880187163</v>
      </c>
      <c r="G99" s="21">
        <f t="shared" si="36"/>
        <v>538702.17726971267</v>
      </c>
      <c r="H99" s="21">
        <f t="shared" si="36"/>
        <v>559228.31408716261</v>
      </c>
      <c r="I99" s="21">
        <f t="shared" si="36"/>
        <v>640402.23560862849</v>
      </c>
      <c r="J99" s="21">
        <f t="shared" si="36"/>
        <v>166224.4116480322</v>
      </c>
      <c r="K99" s="21">
        <f t="shared" si="36"/>
        <v>0</v>
      </c>
      <c r="L99" s="21">
        <f t="shared" si="36"/>
        <v>590009.92291343282</v>
      </c>
      <c r="M99" s="21">
        <f t="shared" si="36"/>
        <v>809085.8824213607</v>
      </c>
      <c r="N99" s="21">
        <f t="shared" si="36"/>
        <v>783425.88008658006</v>
      </c>
      <c r="O99" s="21">
        <f t="shared" si="36"/>
        <v>889283.34241381928</v>
      </c>
      <c r="P99" s="21">
        <f t="shared" si="36"/>
        <v>1015952.4513761271</v>
      </c>
      <c r="Q99" s="118">
        <f t="shared" si="36"/>
        <v>1085198.1849950699</v>
      </c>
    </row>
    <row r="100" spans="2:17" s="18" customFormat="1" x14ac:dyDescent="0.3">
      <c r="B100" s="152" t="s">
        <v>166</v>
      </c>
      <c r="C100" s="20"/>
      <c r="D100" s="21">
        <f t="shared" ref="D100:Q100" si="37">D55*D$60*$C$13</f>
        <v>11966001.433354756</v>
      </c>
      <c r="E100" s="21">
        <f t="shared" si="37"/>
        <v>12335399.884411806</v>
      </c>
      <c r="F100" s="21">
        <f t="shared" si="37"/>
        <v>11799719.828226617</v>
      </c>
      <c r="G100" s="21">
        <f t="shared" si="37"/>
        <v>11772138.461665511</v>
      </c>
      <c r="H100" s="21">
        <f t="shared" si="37"/>
        <v>11786169.489460751</v>
      </c>
      <c r="I100" s="21">
        <f t="shared" si="37"/>
        <v>11105454.491041651</v>
      </c>
      <c r="J100" s="21">
        <f t="shared" si="37"/>
        <v>11452820.321960647</v>
      </c>
      <c r="K100" s="21">
        <f t="shared" si="37"/>
        <v>12273174.300789893</v>
      </c>
      <c r="L100" s="21">
        <f t="shared" si="37"/>
        <v>10692631.09288794</v>
      </c>
      <c r="M100" s="21">
        <f t="shared" si="37"/>
        <v>9897418.8706347365</v>
      </c>
      <c r="N100" s="21">
        <f t="shared" si="37"/>
        <v>9270247.1679090895</v>
      </c>
      <c r="O100" s="21">
        <f t="shared" si="37"/>
        <v>10573924.7072546</v>
      </c>
      <c r="P100" s="21">
        <f t="shared" si="37"/>
        <v>12116811.439858781</v>
      </c>
      <c r="Q100" s="118">
        <f t="shared" si="37"/>
        <v>13039008.747604407</v>
      </c>
    </row>
    <row r="101" spans="2:17" x14ac:dyDescent="0.3">
      <c r="B101" s="22" t="s">
        <v>168</v>
      </c>
      <c r="C101" s="23" t="s">
        <v>167</v>
      </c>
      <c r="D101" s="593">
        <f t="shared" ref="D101:L101" si="38">SUM(D65:D100)</f>
        <v>142618926.74400002</v>
      </c>
      <c r="E101" s="24">
        <f t="shared" si="38"/>
        <v>151197358.43700001</v>
      </c>
      <c r="F101" s="24">
        <f t="shared" si="38"/>
        <v>150181524.88200003</v>
      </c>
      <c r="G101" s="24">
        <f t="shared" si="38"/>
        <v>153323748.15300003</v>
      </c>
      <c r="H101" s="24">
        <f t="shared" si="38"/>
        <v>151929104.65200001</v>
      </c>
      <c r="I101" s="24">
        <f t="shared" si="38"/>
        <v>155121868.10700002</v>
      </c>
      <c r="J101" s="24">
        <f t="shared" si="38"/>
        <v>161567109.69300005</v>
      </c>
      <c r="K101" s="24">
        <f t="shared" si="38"/>
        <v>164234472.52500001</v>
      </c>
      <c r="L101" s="24">
        <f t="shared" si="38"/>
        <v>148202248.94999999</v>
      </c>
      <c r="M101" s="24">
        <f t="shared" ref="M101:Q101" si="39">SUM(M65:M100)</f>
        <v>131885696.60099998</v>
      </c>
      <c r="N101" s="24">
        <f t="shared" si="39"/>
        <v>124033739.81400001</v>
      </c>
      <c r="O101" s="24">
        <f t="shared" si="39"/>
        <v>140960315.403</v>
      </c>
      <c r="P101" s="24">
        <f t="shared" si="39"/>
        <v>160529748.27300003</v>
      </c>
      <c r="Q101" s="25">
        <f t="shared" si="39"/>
        <v>165806288.34299996</v>
      </c>
    </row>
    <row r="102" spans="2:17" x14ac:dyDescent="0.3">
      <c r="B102" s="41"/>
      <c r="C102" s="41"/>
      <c r="D102" s="41"/>
      <c r="E102" s="41"/>
      <c r="F102" s="42"/>
      <c r="G102" s="42"/>
      <c r="H102" s="42"/>
      <c r="I102" s="42"/>
      <c r="J102" s="42"/>
      <c r="K102" s="42"/>
      <c r="O102" s="11"/>
    </row>
    <row r="103" spans="2:17" x14ac:dyDescent="0.3">
      <c r="B103" s="14"/>
      <c r="C103" s="14"/>
      <c r="D103" s="14"/>
      <c r="E103" s="14"/>
      <c r="F103" s="49"/>
      <c r="G103" s="49"/>
      <c r="H103" s="49"/>
      <c r="I103" s="49"/>
      <c r="J103" s="49"/>
      <c r="K103" s="49"/>
      <c r="O103" s="11"/>
    </row>
    <row r="104" spans="2:17" ht="62.4" x14ac:dyDescent="0.3">
      <c r="B104" s="393" t="s">
        <v>557</v>
      </c>
      <c r="C104" s="43" t="s">
        <v>55</v>
      </c>
      <c r="D104" s="26"/>
      <c r="E104" s="26"/>
      <c r="F104" s="26"/>
      <c r="G104" s="26"/>
      <c r="H104" s="44"/>
      <c r="I104" s="44"/>
      <c r="J104" s="44"/>
      <c r="K104" s="44"/>
      <c r="O104" s="11"/>
    </row>
    <row r="105" spans="2:17" x14ac:dyDescent="0.3">
      <c r="B105" s="45" t="s">
        <v>56</v>
      </c>
      <c r="C105" s="46">
        <v>0.1</v>
      </c>
      <c r="D105" s="112"/>
      <c r="E105" s="112"/>
      <c r="F105" s="115"/>
      <c r="G105" s="44"/>
      <c r="H105" s="42"/>
      <c r="I105" s="42"/>
      <c r="J105" s="42"/>
      <c r="K105" s="42"/>
      <c r="O105" s="11"/>
    </row>
    <row r="106" spans="2:17" x14ac:dyDescent="0.3">
      <c r="B106" s="45" t="s">
        <v>57</v>
      </c>
      <c r="C106" s="46">
        <v>0</v>
      </c>
      <c r="D106" s="112"/>
      <c r="E106" s="112"/>
      <c r="F106" s="13"/>
      <c r="G106" s="44"/>
      <c r="H106" s="42"/>
      <c r="I106" s="42"/>
      <c r="J106" s="42"/>
      <c r="K106" s="42"/>
      <c r="O106" s="11"/>
    </row>
    <row r="107" spans="2:17" x14ac:dyDescent="0.3">
      <c r="B107" s="45" t="s">
        <v>58</v>
      </c>
      <c r="C107" s="46">
        <v>0.3</v>
      </c>
      <c r="D107" s="112"/>
      <c r="E107" s="112"/>
      <c r="F107" s="13"/>
      <c r="G107" s="44"/>
      <c r="H107" s="42"/>
      <c r="I107" s="42"/>
      <c r="J107" s="42"/>
      <c r="K107" s="42"/>
      <c r="O107" s="11"/>
    </row>
    <row r="108" spans="2:17" x14ac:dyDescent="0.3">
      <c r="B108" s="45" t="s">
        <v>59</v>
      </c>
      <c r="C108" s="46">
        <v>0.8</v>
      </c>
      <c r="D108" s="112"/>
      <c r="E108" s="112"/>
      <c r="F108" s="13"/>
      <c r="G108" s="44"/>
      <c r="H108" s="42"/>
      <c r="I108" s="42"/>
      <c r="J108" s="42"/>
      <c r="K108" s="42"/>
      <c r="O108" s="11"/>
    </row>
    <row r="109" spans="2:17" x14ac:dyDescent="0.3">
      <c r="B109" s="45" t="s">
        <v>60</v>
      </c>
      <c r="C109" s="46">
        <v>0.8</v>
      </c>
      <c r="D109" s="112"/>
      <c r="E109" s="112"/>
      <c r="F109" s="13"/>
      <c r="G109" s="44"/>
      <c r="H109" s="42"/>
      <c r="I109" s="42"/>
      <c r="J109" s="42"/>
      <c r="K109" s="42"/>
      <c r="O109" s="11"/>
    </row>
    <row r="110" spans="2:17" x14ac:dyDescent="0.3">
      <c r="B110" s="45" t="s">
        <v>61</v>
      </c>
      <c r="C110" s="46">
        <v>0.2</v>
      </c>
      <c r="D110" s="112"/>
      <c r="E110" s="112"/>
      <c r="F110" s="13"/>
      <c r="G110" s="44"/>
      <c r="H110" s="42"/>
      <c r="I110" s="42"/>
      <c r="J110" s="42"/>
      <c r="K110" s="42"/>
      <c r="O110" s="11"/>
    </row>
    <row r="111" spans="2:17" x14ac:dyDescent="0.3">
      <c r="B111" s="47" t="s">
        <v>62</v>
      </c>
      <c r="C111" s="48">
        <v>0.8</v>
      </c>
      <c r="D111" s="112"/>
      <c r="E111" s="112"/>
      <c r="F111" s="13"/>
      <c r="G111" s="44"/>
      <c r="H111" s="42"/>
      <c r="I111" s="42"/>
      <c r="J111" s="42"/>
      <c r="K111" s="42"/>
      <c r="O111" s="11"/>
    </row>
    <row r="112" spans="2:17" x14ac:dyDescent="0.3">
      <c r="B112" s="71"/>
      <c r="C112" s="72"/>
      <c r="D112" s="112"/>
      <c r="E112" s="112"/>
      <c r="F112" s="13"/>
      <c r="G112" s="44"/>
      <c r="H112" s="42"/>
      <c r="I112" s="42"/>
      <c r="J112" s="42"/>
      <c r="K112" s="42"/>
      <c r="O112" s="11"/>
    </row>
    <row r="113" spans="2:15" ht="16.2" thickBot="1" x14ac:dyDescent="0.35">
      <c r="B113" s="71"/>
      <c r="C113" s="72"/>
      <c r="D113" s="112"/>
      <c r="E113" s="112"/>
      <c r="F113" s="13"/>
      <c r="G113" s="44"/>
      <c r="H113" s="42"/>
      <c r="I113" s="42"/>
      <c r="J113" s="42"/>
      <c r="K113" s="42"/>
      <c r="O113" s="11"/>
    </row>
    <row r="114" spans="2:15" ht="42" customHeight="1" x14ac:dyDescent="0.3">
      <c r="B114" s="672" t="s">
        <v>954</v>
      </c>
      <c r="C114" s="673"/>
      <c r="D114" s="562"/>
      <c r="E114" s="562"/>
      <c r="F114" s="110"/>
      <c r="O114" s="11"/>
    </row>
    <row r="115" spans="2:15" x14ac:dyDescent="0.3">
      <c r="B115" s="6" t="s">
        <v>3</v>
      </c>
      <c r="C115" s="7">
        <f>C106</f>
        <v>0</v>
      </c>
      <c r="D115" s="13"/>
      <c r="E115" s="12"/>
      <c r="F115" s="110"/>
      <c r="O115" s="11"/>
    </row>
    <row r="116" spans="2:15" x14ac:dyDescent="0.3">
      <c r="B116" s="6" t="s">
        <v>4</v>
      </c>
      <c r="C116" s="7">
        <f>C107</f>
        <v>0.3</v>
      </c>
      <c r="D116" s="13"/>
      <c r="E116" s="12"/>
      <c r="F116" s="110"/>
      <c r="O116" s="11"/>
    </row>
    <row r="117" spans="2:15" x14ac:dyDescent="0.3">
      <c r="B117" s="6" t="s">
        <v>1</v>
      </c>
      <c r="C117" s="7">
        <f>C111+C106</f>
        <v>0.8</v>
      </c>
      <c r="D117" s="13"/>
      <c r="E117" s="12"/>
      <c r="F117" s="110"/>
      <c r="O117" s="11"/>
    </row>
    <row r="118" spans="2:15" x14ac:dyDescent="0.3">
      <c r="B118" s="8" t="s">
        <v>5</v>
      </c>
      <c r="C118" s="7">
        <f>C111+C106</f>
        <v>0.8</v>
      </c>
      <c r="D118" s="13"/>
      <c r="E118" s="12"/>
      <c r="F118" s="110"/>
      <c r="O118" s="11"/>
    </row>
    <row r="119" spans="2:15" x14ac:dyDescent="0.3">
      <c r="B119" s="8" t="s">
        <v>49</v>
      </c>
      <c r="C119" s="7">
        <f>C107</f>
        <v>0.3</v>
      </c>
      <c r="D119" s="13"/>
      <c r="E119" s="12"/>
      <c r="F119" s="110"/>
      <c r="O119" s="11"/>
    </row>
    <row r="120" spans="2:15" x14ac:dyDescent="0.3">
      <c r="B120" s="8" t="s">
        <v>6</v>
      </c>
      <c r="C120" s="7">
        <f>C110+C107</f>
        <v>0.5</v>
      </c>
      <c r="D120" s="13"/>
      <c r="E120" s="12"/>
      <c r="F120" s="110"/>
      <c r="O120" s="11"/>
    </row>
    <row r="121" spans="2:15" x14ac:dyDescent="0.3">
      <c r="B121" s="6" t="s">
        <v>11</v>
      </c>
      <c r="C121" s="7">
        <f>C111+C106</f>
        <v>0.8</v>
      </c>
      <c r="D121" s="13"/>
      <c r="E121" s="12"/>
      <c r="F121" s="110"/>
      <c r="O121" s="11"/>
    </row>
    <row r="122" spans="2:15" x14ac:dyDescent="0.3">
      <c r="B122" s="6" t="s">
        <v>7</v>
      </c>
      <c r="C122" s="7">
        <f>C111+C106</f>
        <v>0.8</v>
      </c>
      <c r="D122" s="13"/>
      <c r="E122" s="12"/>
      <c r="F122" s="110"/>
      <c r="O122" s="11"/>
    </row>
    <row r="123" spans="2:15" s="13" customFormat="1" x14ac:dyDescent="0.3">
      <c r="B123" s="4" t="s">
        <v>8</v>
      </c>
      <c r="C123" s="5">
        <f>C106</f>
        <v>0</v>
      </c>
      <c r="E123" s="12"/>
      <c r="F123" s="110"/>
      <c r="G123" s="2"/>
      <c r="H123" s="2"/>
      <c r="I123" s="2"/>
      <c r="J123" s="2"/>
      <c r="K123" s="2"/>
    </row>
    <row r="124" spans="2:15" s="13" customFormat="1" x14ac:dyDescent="0.3">
      <c r="B124" s="6" t="s">
        <v>9</v>
      </c>
      <c r="C124" s="7">
        <f>C111+C106</f>
        <v>0.8</v>
      </c>
      <c r="E124" s="12"/>
      <c r="F124" s="110"/>
      <c r="G124" s="2"/>
      <c r="H124" s="2"/>
      <c r="I124" s="2"/>
      <c r="J124" s="2"/>
      <c r="K124" s="2"/>
    </row>
    <row r="125" spans="2:15" s="13" customFormat="1" ht="16.2" thickBot="1" x14ac:dyDescent="0.35">
      <c r="B125" s="9" t="s">
        <v>831</v>
      </c>
      <c r="C125" s="10">
        <f>C107</f>
        <v>0.3</v>
      </c>
      <c r="E125" s="12"/>
      <c r="F125" s="110"/>
      <c r="G125" s="2"/>
      <c r="H125" s="2"/>
      <c r="I125" s="2"/>
      <c r="J125" s="2"/>
      <c r="K125" s="2"/>
    </row>
    <row r="126" spans="2:15" x14ac:dyDescent="0.3">
      <c r="B126" s="13"/>
      <c r="C126" s="14"/>
      <c r="D126" s="14"/>
      <c r="E126" s="14"/>
      <c r="F126" s="110"/>
      <c r="O126" s="11"/>
    </row>
    <row r="127" spans="2:15" ht="16.2" thickBot="1" x14ac:dyDescent="0.35">
      <c r="B127" s="13"/>
      <c r="C127" s="14"/>
      <c r="D127" s="14"/>
      <c r="E127" s="14"/>
      <c r="F127" s="110"/>
      <c r="O127" s="11"/>
    </row>
    <row r="128" spans="2:15" ht="46.8" x14ac:dyDescent="0.3">
      <c r="B128" s="344" t="s">
        <v>560</v>
      </c>
      <c r="C128" s="50" t="s">
        <v>12</v>
      </c>
      <c r="D128" s="27"/>
      <c r="E128" s="27"/>
      <c r="F128" s="110"/>
      <c r="O128" s="11"/>
    </row>
    <row r="129" spans="2:15" ht="16.2" thickBot="1" x14ac:dyDescent="0.35">
      <c r="B129" s="9"/>
      <c r="C129" s="51">
        <v>0.25</v>
      </c>
      <c r="D129" s="69"/>
      <c r="E129" s="69"/>
      <c r="F129" s="110"/>
      <c r="O129" s="11"/>
    </row>
    <row r="130" spans="2:15" x14ac:dyDescent="0.3">
      <c r="B130" s="11"/>
      <c r="C130" s="52"/>
      <c r="D130" s="52"/>
      <c r="E130" s="52"/>
      <c r="F130" s="110"/>
      <c r="O130" s="11"/>
    </row>
    <row r="131" spans="2:15" ht="16.2" thickBot="1" x14ac:dyDescent="0.35">
      <c r="B131" s="13"/>
      <c r="C131" s="14"/>
      <c r="D131" s="14"/>
      <c r="E131" s="14"/>
      <c r="F131" s="110"/>
      <c r="O131" s="11"/>
    </row>
    <row r="132" spans="2:15" ht="18" x14ac:dyDescent="0.4">
      <c r="B132" s="53" t="s">
        <v>955</v>
      </c>
      <c r="C132" s="54" t="s">
        <v>0</v>
      </c>
      <c r="D132" s="605"/>
      <c r="E132" s="57"/>
      <c r="F132" s="110"/>
      <c r="O132" s="11"/>
    </row>
    <row r="133" spans="2:15" x14ac:dyDescent="0.3">
      <c r="B133" s="8" t="s">
        <v>3</v>
      </c>
      <c r="C133" s="7">
        <f t="shared" ref="C133:C143" si="40">C115*$C$129</f>
        <v>0</v>
      </c>
      <c r="D133" s="13"/>
      <c r="E133" s="12"/>
      <c r="F133" s="110"/>
      <c r="O133" s="11"/>
    </row>
    <row r="134" spans="2:15" x14ac:dyDescent="0.3">
      <c r="B134" s="6" t="s">
        <v>4</v>
      </c>
      <c r="C134" s="7">
        <f t="shared" si="40"/>
        <v>7.4999999999999997E-2</v>
      </c>
      <c r="D134" s="13"/>
      <c r="E134" s="12"/>
      <c r="F134" s="110"/>
      <c r="O134" s="11"/>
    </row>
    <row r="135" spans="2:15" s="13" customFormat="1" x14ac:dyDescent="0.3">
      <c r="B135" s="6" t="s">
        <v>1</v>
      </c>
      <c r="C135" s="7">
        <f t="shared" si="40"/>
        <v>0.2</v>
      </c>
      <c r="E135" s="12"/>
      <c r="F135" s="110"/>
      <c r="G135" s="2"/>
      <c r="H135" s="2"/>
      <c r="I135" s="2"/>
      <c r="J135" s="2"/>
      <c r="K135" s="2"/>
    </row>
    <row r="136" spans="2:15" s="13" customFormat="1" x14ac:dyDescent="0.3">
      <c r="B136" s="6" t="s">
        <v>5</v>
      </c>
      <c r="C136" s="7">
        <f t="shared" si="40"/>
        <v>0.2</v>
      </c>
      <c r="E136" s="12"/>
      <c r="F136" s="110"/>
      <c r="G136" s="2"/>
      <c r="H136" s="2"/>
      <c r="I136" s="2"/>
      <c r="J136" s="2"/>
      <c r="K136" s="2"/>
    </row>
    <row r="137" spans="2:15" x14ac:dyDescent="0.3">
      <c r="B137" s="8" t="s">
        <v>49</v>
      </c>
      <c r="C137" s="7">
        <f t="shared" si="40"/>
        <v>7.4999999999999997E-2</v>
      </c>
      <c r="D137" s="13"/>
      <c r="E137" s="12"/>
      <c r="F137" s="110"/>
      <c r="O137" s="11"/>
    </row>
    <row r="138" spans="2:15" x14ac:dyDescent="0.3">
      <c r="B138" s="8" t="s">
        <v>6</v>
      </c>
      <c r="C138" s="7">
        <f t="shared" si="40"/>
        <v>0.125</v>
      </c>
      <c r="D138" s="13"/>
      <c r="E138" s="12"/>
      <c r="F138" s="110"/>
      <c r="O138" s="11"/>
    </row>
    <row r="139" spans="2:15" x14ac:dyDescent="0.3">
      <c r="B139" s="6" t="s">
        <v>11</v>
      </c>
      <c r="C139" s="7">
        <f t="shared" si="40"/>
        <v>0.2</v>
      </c>
      <c r="D139" s="13"/>
      <c r="E139" s="12"/>
      <c r="F139" s="110"/>
      <c r="O139" s="11"/>
    </row>
    <row r="140" spans="2:15" x14ac:dyDescent="0.3">
      <c r="B140" s="6" t="s">
        <v>7</v>
      </c>
      <c r="C140" s="7">
        <f t="shared" si="40"/>
        <v>0.2</v>
      </c>
      <c r="D140" s="13"/>
      <c r="E140" s="12"/>
      <c r="F140" s="110"/>
      <c r="O140" s="11"/>
    </row>
    <row r="141" spans="2:15" x14ac:dyDescent="0.3">
      <c r="B141" s="4" t="s">
        <v>8</v>
      </c>
      <c r="C141" s="5">
        <f t="shared" si="40"/>
        <v>0</v>
      </c>
      <c r="D141" s="13"/>
      <c r="E141" s="12"/>
      <c r="F141" s="110"/>
      <c r="O141" s="11"/>
    </row>
    <row r="142" spans="2:15" x14ac:dyDescent="0.3">
      <c r="B142" s="6" t="s">
        <v>9</v>
      </c>
      <c r="C142" s="7">
        <f t="shared" si="40"/>
        <v>0.2</v>
      </c>
      <c r="D142" s="13"/>
      <c r="E142" s="12"/>
      <c r="F142" s="116"/>
      <c r="G142" s="55"/>
      <c r="H142" s="55"/>
      <c r="I142" s="55"/>
      <c r="O142" s="11"/>
    </row>
    <row r="143" spans="2:15" ht="16.2" thickBot="1" x14ac:dyDescent="0.35">
      <c r="B143" s="9" t="s">
        <v>831</v>
      </c>
      <c r="C143" s="10">
        <f t="shared" si="40"/>
        <v>7.4999999999999997E-2</v>
      </c>
      <c r="D143" s="13"/>
      <c r="E143" s="12"/>
      <c r="F143" s="116"/>
      <c r="G143" s="55"/>
      <c r="H143" s="55"/>
      <c r="I143" s="55"/>
      <c r="O143" s="11"/>
    </row>
    <row r="144" spans="2:15" x14ac:dyDescent="0.3">
      <c r="B144" s="11"/>
      <c r="C144" s="589"/>
      <c r="D144" s="52"/>
      <c r="E144" s="52"/>
      <c r="F144" s="116"/>
      <c r="G144" s="55"/>
      <c r="H144" s="55"/>
      <c r="I144" s="55"/>
      <c r="O144" s="11"/>
    </row>
    <row r="145" spans="2:17" ht="16.2" thickBot="1" x14ac:dyDescent="0.35">
      <c r="B145" s="56"/>
      <c r="C145" s="57"/>
      <c r="D145" s="57"/>
      <c r="E145" s="57"/>
      <c r="F145" s="110"/>
      <c r="H145" s="58"/>
      <c r="I145" s="58"/>
      <c r="O145" s="11"/>
    </row>
    <row r="146" spans="2:17" ht="49.2" x14ac:dyDescent="0.3">
      <c r="B146" s="343" t="s">
        <v>559</v>
      </c>
      <c r="C146" s="50" t="s">
        <v>18</v>
      </c>
      <c r="D146" s="27"/>
      <c r="E146" s="27"/>
      <c r="F146" s="110"/>
      <c r="O146" s="11"/>
    </row>
    <row r="147" spans="2:17" ht="16.2" thickBot="1" x14ac:dyDescent="0.35">
      <c r="B147" s="9"/>
      <c r="C147" s="51">
        <v>0.35</v>
      </c>
      <c r="D147" s="69"/>
      <c r="E147" s="69"/>
      <c r="F147" s="110"/>
      <c r="O147" s="11"/>
    </row>
    <row r="148" spans="2:17" x14ac:dyDescent="0.3">
      <c r="B148" s="13"/>
      <c r="C148" s="14"/>
      <c r="D148" s="14"/>
      <c r="E148" s="14"/>
      <c r="O148" s="11"/>
    </row>
    <row r="149" spans="2:17" s="18" customFormat="1" x14ac:dyDescent="0.3">
      <c r="B149" s="59" t="s">
        <v>98</v>
      </c>
      <c r="C149" s="16" t="s">
        <v>86</v>
      </c>
      <c r="D149" s="16">
        <v>2005</v>
      </c>
      <c r="E149" s="16">
        <v>2006</v>
      </c>
      <c r="F149" s="16">
        <v>2007</v>
      </c>
      <c r="G149" s="16">
        <v>2008</v>
      </c>
      <c r="H149" s="16">
        <v>2009</v>
      </c>
      <c r="I149" s="16">
        <v>2010</v>
      </c>
      <c r="J149" s="16">
        <v>2011</v>
      </c>
      <c r="K149" s="16">
        <v>2012</v>
      </c>
      <c r="L149" s="16">
        <v>2013</v>
      </c>
      <c r="M149" s="16">
        <v>2014</v>
      </c>
      <c r="N149" s="16">
        <v>2015</v>
      </c>
      <c r="O149" s="16">
        <v>2016</v>
      </c>
      <c r="P149" s="16">
        <v>2017</v>
      </c>
      <c r="Q149" s="17">
        <v>2018</v>
      </c>
    </row>
    <row r="150" spans="2:17" s="18" customFormat="1" x14ac:dyDescent="0.3">
      <c r="B150" s="161" t="s">
        <v>181</v>
      </c>
      <c r="C150" s="27"/>
      <c r="D150" s="171"/>
      <c r="E150" s="171"/>
      <c r="F150" s="171"/>
      <c r="G150" s="171"/>
      <c r="H150" s="171"/>
      <c r="I150" s="171"/>
      <c r="J150" s="171"/>
      <c r="K150" s="171"/>
      <c r="L150" s="378"/>
      <c r="M150" s="378"/>
      <c r="N150" s="171"/>
      <c r="O150" s="35"/>
      <c r="Q150" s="419"/>
    </row>
    <row r="151" spans="2:17" s="18" customFormat="1" x14ac:dyDescent="0.3">
      <c r="B151" s="152" t="s">
        <v>132</v>
      </c>
      <c r="C151" s="20"/>
      <c r="D151" s="165">
        <f>((D65-$C$147)*$C$141)/10^3</f>
        <v>0</v>
      </c>
      <c r="E151" s="165">
        <f t="shared" ref="E151:Q151" si="41">((E65-$C$147)*$C$141)/10^3</f>
        <v>0</v>
      </c>
      <c r="F151" s="165">
        <f t="shared" si="41"/>
        <v>0</v>
      </c>
      <c r="G151" s="165">
        <f t="shared" si="41"/>
        <v>0</v>
      </c>
      <c r="H151" s="165">
        <f t="shared" si="41"/>
        <v>0</v>
      </c>
      <c r="I151" s="165">
        <f t="shared" si="41"/>
        <v>0</v>
      </c>
      <c r="J151" s="165">
        <f t="shared" si="41"/>
        <v>0</v>
      </c>
      <c r="K151" s="165">
        <f t="shared" si="41"/>
        <v>0</v>
      </c>
      <c r="L151" s="165">
        <f t="shared" si="41"/>
        <v>0</v>
      </c>
      <c r="M151" s="165">
        <f t="shared" si="41"/>
        <v>0</v>
      </c>
      <c r="N151" s="165">
        <f t="shared" si="41"/>
        <v>0</v>
      </c>
      <c r="O151" s="165">
        <f t="shared" si="41"/>
        <v>0</v>
      </c>
      <c r="P151" s="165">
        <f t="shared" si="41"/>
        <v>0</v>
      </c>
      <c r="Q151" s="166">
        <f t="shared" si="41"/>
        <v>0</v>
      </c>
    </row>
    <row r="152" spans="2:17" s="18" customFormat="1" x14ac:dyDescent="0.3">
      <c r="B152" s="152" t="s">
        <v>133</v>
      </c>
      <c r="C152" s="20"/>
      <c r="D152" s="165">
        <f t="shared" ref="D152:K186" si="42">((D66-$C$147)*$C$141)/10^3</f>
        <v>0</v>
      </c>
      <c r="E152" s="165">
        <f t="shared" si="42"/>
        <v>0</v>
      </c>
      <c r="F152" s="165">
        <f t="shared" si="42"/>
        <v>0</v>
      </c>
      <c r="G152" s="165">
        <f t="shared" si="42"/>
        <v>0</v>
      </c>
      <c r="H152" s="165">
        <f t="shared" si="42"/>
        <v>0</v>
      </c>
      <c r="I152" s="165">
        <f t="shared" si="42"/>
        <v>0</v>
      </c>
      <c r="J152" s="165">
        <f t="shared" si="42"/>
        <v>0</v>
      </c>
      <c r="K152" s="165">
        <f t="shared" si="42"/>
        <v>0</v>
      </c>
      <c r="L152" s="165">
        <f t="shared" ref="L152:Q152" si="43">((L66-$C$147)*$C$141)/10^3</f>
        <v>0</v>
      </c>
      <c r="M152" s="165">
        <f t="shared" si="43"/>
        <v>0</v>
      </c>
      <c r="N152" s="165">
        <f t="shared" si="43"/>
        <v>0</v>
      </c>
      <c r="O152" s="165">
        <f t="shared" si="43"/>
        <v>0</v>
      </c>
      <c r="P152" s="165">
        <f t="shared" si="43"/>
        <v>0</v>
      </c>
      <c r="Q152" s="166">
        <f t="shared" si="43"/>
        <v>0</v>
      </c>
    </row>
    <row r="153" spans="2:17" s="18" customFormat="1" x14ac:dyDescent="0.3">
      <c r="B153" s="152" t="s">
        <v>134</v>
      </c>
      <c r="C153" s="20"/>
      <c r="D153" s="165">
        <f t="shared" si="42"/>
        <v>0</v>
      </c>
      <c r="E153" s="165">
        <f t="shared" si="42"/>
        <v>0</v>
      </c>
      <c r="F153" s="165">
        <f t="shared" si="42"/>
        <v>0</v>
      </c>
      <c r="G153" s="165">
        <f t="shared" si="42"/>
        <v>0</v>
      </c>
      <c r="H153" s="165">
        <f t="shared" si="42"/>
        <v>0</v>
      </c>
      <c r="I153" s="165">
        <f t="shared" si="42"/>
        <v>0</v>
      </c>
      <c r="J153" s="165">
        <f t="shared" si="42"/>
        <v>0</v>
      </c>
      <c r="K153" s="165">
        <f t="shared" si="42"/>
        <v>0</v>
      </c>
      <c r="L153" s="165">
        <f t="shared" ref="L153:Q153" si="44">((L67-$C$147)*$C$141)/10^3</f>
        <v>0</v>
      </c>
      <c r="M153" s="165">
        <f t="shared" si="44"/>
        <v>0</v>
      </c>
      <c r="N153" s="165">
        <f t="shared" si="44"/>
        <v>0</v>
      </c>
      <c r="O153" s="165">
        <f t="shared" si="44"/>
        <v>0</v>
      </c>
      <c r="P153" s="165">
        <f t="shared" si="44"/>
        <v>0</v>
      </c>
      <c r="Q153" s="166">
        <f t="shared" si="44"/>
        <v>0</v>
      </c>
    </row>
    <row r="154" spans="2:17" s="18" customFormat="1" x14ac:dyDescent="0.3">
      <c r="B154" s="152" t="s">
        <v>135</v>
      </c>
      <c r="C154" s="20"/>
      <c r="D154" s="165">
        <f t="shared" si="42"/>
        <v>0</v>
      </c>
      <c r="E154" s="165">
        <f t="shared" si="42"/>
        <v>0</v>
      </c>
      <c r="F154" s="165">
        <f t="shared" si="42"/>
        <v>0</v>
      </c>
      <c r="G154" s="165">
        <f t="shared" si="42"/>
        <v>0</v>
      </c>
      <c r="H154" s="165">
        <f t="shared" si="42"/>
        <v>0</v>
      </c>
      <c r="I154" s="165">
        <f t="shared" si="42"/>
        <v>0</v>
      </c>
      <c r="J154" s="165">
        <f t="shared" si="42"/>
        <v>0</v>
      </c>
      <c r="K154" s="165">
        <f t="shared" si="42"/>
        <v>0</v>
      </c>
      <c r="L154" s="165">
        <f t="shared" ref="L154:Q154" si="45">((L68-$C$147)*$C$141)/10^3</f>
        <v>0</v>
      </c>
      <c r="M154" s="165">
        <f t="shared" si="45"/>
        <v>0</v>
      </c>
      <c r="N154" s="165">
        <f t="shared" si="45"/>
        <v>0</v>
      </c>
      <c r="O154" s="165">
        <f t="shared" si="45"/>
        <v>0</v>
      </c>
      <c r="P154" s="165">
        <f t="shared" si="45"/>
        <v>0</v>
      </c>
      <c r="Q154" s="166">
        <f t="shared" si="45"/>
        <v>0</v>
      </c>
    </row>
    <row r="155" spans="2:17" s="18" customFormat="1" x14ac:dyDescent="0.3">
      <c r="B155" s="152" t="s">
        <v>136</v>
      </c>
      <c r="C155" s="20"/>
      <c r="D155" s="165">
        <f t="shared" si="42"/>
        <v>0</v>
      </c>
      <c r="E155" s="165">
        <f t="shared" si="42"/>
        <v>0</v>
      </c>
      <c r="F155" s="165">
        <f t="shared" si="42"/>
        <v>0</v>
      </c>
      <c r="G155" s="165">
        <f t="shared" si="42"/>
        <v>0</v>
      </c>
      <c r="H155" s="165">
        <f t="shared" si="42"/>
        <v>0</v>
      </c>
      <c r="I155" s="165">
        <f t="shared" si="42"/>
        <v>0</v>
      </c>
      <c r="J155" s="165">
        <f t="shared" si="42"/>
        <v>0</v>
      </c>
      <c r="K155" s="165">
        <f t="shared" si="42"/>
        <v>0</v>
      </c>
      <c r="L155" s="165">
        <f t="shared" ref="L155:Q155" si="46">((L69-$C$147)*$C$141)/10^3</f>
        <v>0</v>
      </c>
      <c r="M155" s="165">
        <f t="shared" si="46"/>
        <v>0</v>
      </c>
      <c r="N155" s="165">
        <f t="shared" si="46"/>
        <v>0</v>
      </c>
      <c r="O155" s="165">
        <f t="shared" si="46"/>
        <v>0</v>
      </c>
      <c r="P155" s="165">
        <f t="shared" si="46"/>
        <v>0</v>
      </c>
      <c r="Q155" s="166">
        <f t="shared" si="46"/>
        <v>0</v>
      </c>
    </row>
    <row r="156" spans="2:17" s="18" customFormat="1" x14ac:dyDescent="0.3">
      <c r="B156" s="152" t="s">
        <v>137</v>
      </c>
      <c r="C156" s="20"/>
      <c r="D156" s="165">
        <f t="shared" si="42"/>
        <v>0</v>
      </c>
      <c r="E156" s="165">
        <f t="shared" si="42"/>
        <v>0</v>
      </c>
      <c r="F156" s="165">
        <f t="shared" si="42"/>
        <v>0</v>
      </c>
      <c r="G156" s="165">
        <f t="shared" si="42"/>
        <v>0</v>
      </c>
      <c r="H156" s="165">
        <f t="shared" si="42"/>
        <v>0</v>
      </c>
      <c r="I156" s="165">
        <f t="shared" si="42"/>
        <v>0</v>
      </c>
      <c r="J156" s="165">
        <f t="shared" si="42"/>
        <v>0</v>
      </c>
      <c r="K156" s="165">
        <f t="shared" si="42"/>
        <v>0</v>
      </c>
      <c r="L156" s="165">
        <f t="shared" ref="L156:Q156" si="47">((L70-$C$147)*$C$141)/10^3</f>
        <v>0</v>
      </c>
      <c r="M156" s="165">
        <f t="shared" si="47"/>
        <v>0</v>
      </c>
      <c r="N156" s="165">
        <f t="shared" si="47"/>
        <v>0</v>
      </c>
      <c r="O156" s="165">
        <f t="shared" si="47"/>
        <v>0</v>
      </c>
      <c r="P156" s="165">
        <f t="shared" si="47"/>
        <v>0</v>
      </c>
      <c r="Q156" s="166">
        <f t="shared" si="47"/>
        <v>0</v>
      </c>
    </row>
    <row r="157" spans="2:17" s="18" customFormat="1" x14ac:dyDescent="0.3">
      <c r="B157" s="152" t="s">
        <v>138</v>
      </c>
      <c r="C157" s="20"/>
      <c r="D157" s="165">
        <f t="shared" si="42"/>
        <v>0</v>
      </c>
      <c r="E157" s="165">
        <f t="shared" si="42"/>
        <v>0</v>
      </c>
      <c r="F157" s="165">
        <f t="shared" si="42"/>
        <v>0</v>
      </c>
      <c r="G157" s="165">
        <f t="shared" si="42"/>
        <v>0</v>
      </c>
      <c r="H157" s="165">
        <f t="shared" si="42"/>
        <v>0</v>
      </c>
      <c r="I157" s="165">
        <f t="shared" si="42"/>
        <v>0</v>
      </c>
      <c r="J157" s="165">
        <f t="shared" si="42"/>
        <v>0</v>
      </c>
      <c r="K157" s="165">
        <f t="shared" si="42"/>
        <v>0</v>
      </c>
      <c r="L157" s="165">
        <f t="shared" ref="L157:Q157" si="48">((L71-$C$147)*$C$141)/10^3</f>
        <v>0</v>
      </c>
      <c r="M157" s="165">
        <f t="shared" si="48"/>
        <v>0</v>
      </c>
      <c r="N157" s="165">
        <f t="shared" si="48"/>
        <v>0</v>
      </c>
      <c r="O157" s="165">
        <f t="shared" si="48"/>
        <v>0</v>
      </c>
      <c r="P157" s="165">
        <f t="shared" si="48"/>
        <v>0</v>
      </c>
      <c r="Q157" s="166">
        <f t="shared" si="48"/>
        <v>0</v>
      </c>
    </row>
    <row r="158" spans="2:17" s="18" customFormat="1" x14ac:dyDescent="0.3">
      <c r="B158" s="152" t="s">
        <v>139</v>
      </c>
      <c r="C158" s="20"/>
      <c r="D158" s="165">
        <f t="shared" si="42"/>
        <v>0</v>
      </c>
      <c r="E158" s="165">
        <f t="shared" si="42"/>
        <v>0</v>
      </c>
      <c r="F158" s="165">
        <f t="shared" si="42"/>
        <v>0</v>
      </c>
      <c r="G158" s="165">
        <f t="shared" si="42"/>
        <v>0</v>
      </c>
      <c r="H158" s="165">
        <f t="shared" si="42"/>
        <v>0</v>
      </c>
      <c r="I158" s="165">
        <f t="shared" si="42"/>
        <v>0</v>
      </c>
      <c r="J158" s="165">
        <f t="shared" si="42"/>
        <v>0</v>
      </c>
      <c r="K158" s="165">
        <f t="shared" si="42"/>
        <v>0</v>
      </c>
      <c r="L158" s="165">
        <f t="shared" ref="L158:Q158" si="49">((L72-$C$147)*$C$141)/10^3</f>
        <v>0</v>
      </c>
      <c r="M158" s="165">
        <f t="shared" si="49"/>
        <v>0</v>
      </c>
      <c r="N158" s="165">
        <f t="shared" si="49"/>
        <v>0</v>
      </c>
      <c r="O158" s="165">
        <f t="shared" si="49"/>
        <v>0</v>
      </c>
      <c r="P158" s="165">
        <f t="shared" si="49"/>
        <v>0</v>
      </c>
      <c r="Q158" s="166">
        <f t="shared" si="49"/>
        <v>0</v>
      </c>
    </row>
    <row r="159" spans="2:17" s="18" customFormat="1" x14ac:dyDescent="0.3">
      <c r="B159" s="152" t="s">
        <v>140</v>
      </c>
      <c r="C159" s="20"/>
      <c r="D159" s="165">
        <f t="shared" si="42"/>
        <v>0</v>
      </c>
      <c r="E159" s="165">
        <f t="shared" si="42"/>
        <v>0</v>
      </c>
      <c r="F159" s="165">
        <f t="shared" si="42"/>
        <v>0</v>
      </c>
      <c r="G159" s="165">
        <f t="shared" si="42"/>
        <v>0</v>
      </c>
      <c r="H159" s="165">
        <f t="shared" si="42"/>
        <v>0</v>
      </c>
      <c r="I159" s="165">
        <f t="shared" si="42"/>
        <v>0</v>
      </c>
      <c r="J159" s="165">
        <f t="shared" si="42"/>
        <v>0</v>
      </c>
      <c r="K159" s="165">
        <f t="shared" si="42"/>
        <v>0</v>
      </c>
      <c r="L159" s="165">
        <f t="shared" ref="L159:Q159" si="50">((L73-$C$147)*$C$141)/10^3</f>
        <v>0</v>
      </c>
      <c r="M159" s="165">
        <f t="shared" si="50"/>
        <v>0</v>
      </c>
      <c r="N159" s="165">
        <f t="shared" si="50"/>
        <v>0</v>
      </c>
      <c r="O159" s="165">
        <f t="shared" si="50"/>
        <v>0</v>
      </c>
      <c r="P159" s="165">
        <f t="shared" si="50"/>
        <v>0</v>
      </c>
      <c r="Q159" s="166">
        <f t="shared" si="50"/>
        <v>0</v>
      </c>
    </row>
    <row r="160" spans="2:17" s="18" customFormat="1" x14ac:dyDescent="0.3">
      <c r="B160" s="152" t="s">
        <v>141</v>
      </c>
      <c r="C160" s="20"/>
      <c r="D160" s="165">
        <f t="shared" si="42"/>
        <v>0</v>
      </c>
      <c r="E160" s="165">
        <f t="shared" si="42"/>
        <v>0</v>
      </c>
      <c r="F160" s="165">
        <f t="shared" si="42"/>
        <v>0</v>
      </c>
      <c r="G160" s="165">
        <f t="shared" si="42"/>
        <v>0</v>
      </c>
      <c r="H160" s="165">
        <f t="shared" si="42"/>
        <v>0</v>
      </c>
      <c r="I160" s="165">
        <f t="shared" si="42"/>
        <v>0</v>
      </c>
      <c r="J160" s="165">
        <f t="shared" si="42"/>
        <v>0</v>
      </c>
      <c r="K160" s="165">
        <f t="shared" si="42"/>
        <v>0</v>
      </c>
      <c r="L160" s="165">
        <f t="shared" ref="L160:Q160" si="51">((L74-$C$147)*$C$141)/10^3</f>
        <v>0</v>
      </c>
      <c r="M160" s="165">
        <f t="shared" si="51"/>
        <v>0</v>
      </c>
      <c r="N160" s="165">
        <f t="shared" si="51"/>
        <v>0</v>
      </c>
      <c r="O160" s="165">
        <f t="shared" si="51"/>
        <v>0</v>
      </c>
      <c r="P160" s="165">
        <f t="shared" si="51"/>
        <v>0</v>
      </c>
      <c r="Q160" s="166">
        <f t="shared" si="51"/>
        <v>0</v>
      </c>
    </row>
    <row r="161" spans="2:17" s="18" customFormat="1" x14ac:dyDescent="0.3">
      <c r="B161" s="152" t="s">
        <v>142</v>
      </c>
      <c r="C161" s="20"/>
      <c r="D161" s="165">
        <f t="shared" si="42"/>
        <v>0</v>
      </c>
      <c r="E161" s="165">
        <f t="shared" si="42"/>
        <v>0</v>
      </c>
      <c r="F161" s="165">
        <f t="shared" si="42"/>
        <v>0</v>
      </c>
      <c r="G161" s="165">
        <f t="shared" si="42"/>
        <v>0</v>
      </c>
      <c r="H161" s="165">
        <f t="shared" si="42"/>
        <v>0</v>
      </c>
      <c r="I161" s="165">
        <f t="shared" si="42"/>
        <v>0</v>
      </c>
      <c r="J161" s="165">
        <f t="shared" si="42"/>
        <v>0</v>
      </c>
      <c r="K161" s="165">
        <f t="shared" si="42"/>
        <v>0</v>
      </c>
      <c r="L161" s="165">
        <f t="shared" ref="L161:Q161" si="52">((L75-$C$147)*$C$141)/10^3</f>
        <v>0</v>
      </c>
      <c r="M161" s="165">
        <f t="shared" si="52"/>
        <v>0</v>
      </c>
      <c r="N161" s="165">
        <f t="shared" si="52"/>
        <v>0</v>
      </c>
      <c r="O161" s="165">
        <f t="shared" si="52"/>
        <v>0</v>
      </c>
      <c r="P161" s="165">
        <f t="shared" si="52"/>
        <v>0</v>
      </c>
      <c r="Q161" s="166">
        <f t="shared" si="52"/>
        <v>0</v>
      </c>
    </row>
    <row r="162" spans="2:17" s="18" customFormat="1" x14ac:dyDescent="0.3">
      <c r="B162" s="152" t="s">
        <v>143</v>
      </c>
      <c r="C162" s="20"/>
      <c r="D162" s="165">
        <f t="shared" si="42"/>
        <v>0</v>
      </c>
      <c r="E162" s="165">
        <f t="shared" si="42"/>
        <v>0</v>
      </c>
      <c r="F162" s="165">
        <f t="shared" si="42"/>
        <v>0</v>
      </c>
      <c r="G162" s="165">
        <f t="shared" si="42"/>
        <v>0</v>
      </c>
      <c r="H162" s="165">
        <f t="shared" si="42"/>
        <v>0</v>
      </c>
      <c r="I162" s="165">
        <f t="shared" si="42"/>
        <v>0</v>
      </c>
      <c r="J162" s="165">
        <f t="shared" si="42"/>
        <v>0</v>
      </c>
      <c r="K162" s="165">
        <f t="shared" ref="K162:Q162" si="53">((K76-$C$147)*$C$141)/10^3</f>
        <v>0</v>
      </c>
      <c r="L162" s="165">
        <f t="shared" si="53"/>
        <v>0</v>
      </c>
      <c r="M162" s="165">
        <f t="shared" si="53"/>
        <v>0</v>
      </c>
      <c r="N162" s="165">
        <f t="shared" si="53"/>
        <v>0</v>
      </c>
      <c r="O162" s="165">
        <f t="shared" si="53"/>
        <v>0</v>
      </c>
      <c r="P162" s="165">
        <f t="shared" si="53"/>
        <v>0</v>
      </c>
      <c r="Q162" s="166">
        <f t="shared" si="53"/>
        <v>0</v>
      </c>
    </row>
    <row r="163" spans="2:17" s="18" customFormat="1" x14ac:dyDescent="0.3">
      <c r="B163" s="152" t="s">
        <v>144</v>
      </c>
      <c r="C163" s="20"/>
      <c r="D163" s="165">
        <f t="shared" si="42"/>
        <v>0</v>
      </c>
      <c r="E163" s="165">
        <f t="shared" si="42"/>
        <v>0</v>
      </c>
      <c r="F163" s="165">
        <f t="shared" si="42"/>
        <v>0</v>
      </c>
      <c r="G163" s="165">
        <f t="shared" si="42"/>
        <v>0</v>
      </c>
      <c r="H163" s="165">
        <f t="shared" si="42"/>
        <v>0</v>
      </c>
      <c r="I163" s="165">
        <f t="shared" si="42"/>
        <v>0</v>
      </c>
      <c r="J163" s="165">
        <f t="shared" si="42"/>
        <v>0</v>
      </c>
      <c r="K163" s="165">
        <f t="shared" ref="K163:Q163" si="54">((K77-$C$147)*$C$141)/10^3</f>
        <v>0</v>
      </c>
      <c r="L163" s="165">
        <f t="shared" si="54"/>
        <v>0</v>
      </c>
      <c r="M163" s="165">
        <f t="shared" si="54"/>
        <v>0</v>
      </c>
      <c r="N163" s="165">
        <f t="shared" si="54"/>
        <v>0</v>
      </c>
      <c r="O163" s="165">
        <f t="shared" si="54"/>
        <v>0</v>
      </c>
      <c r="P163" s="165">
        <f t="shared" si="54"/>
        <v>0</v>
      </c>
      <c r="Q163" s="166">
        <f t="shared" si="54"/>
        <v>0</v>
      </c>
    </row>
    <row r="164" spans="2:17" s="18" customFormat="1" x14ac:dyDescent="0.3">
      <c r="B164" s="152" t="s">
        <v>145</v>
      </c>
      <c r="C164" s="20"/>
      <c r="D164" s="165">
        <f t="shared" si="42"/>
        <v>0</v>
      </c>
      <c r="E164" s="165">
        <f t="shared" si="42"/>
        <v>0</v>
      </c>
      <c r="F164" s="165">
        <f t="shared" si="42"/>
        <v>0</v>
      </c>
      <c r="G164" s="165">
        <f t="shared" si="42"/>
        <v>0</v>
      </c>
      <c r="H164" s="165">
        <f t="shared" si="42"/>
        <v>0</v>
      </c>
      <c r="I164" s="165">
        <f t="shared" si="42"/>
        <v>0</v>
      </c>
      <c r="J164" s="165">
        <f t="shared" si="42"/>
        <v>0</v>
      </c>
      <c r="K164" s="165">
        <f t="shared" ref="K164:Q164" si="55">((K78-$C$147)*$C$141)/10^3</f>
        <v>0</v>
      </c>
      <c r="L164" s="165">
        <f t="shared" si="55"/>
        <v>0</v>
      </c>
      <c r="M164" s="165">
        <f t="shared" si="55"/>
        <v>0</v>
      </c>
      <c r="N164" s="165">
        <f t="shared" si="55"/>
        <v>0</v>
      </c>
      <c r="O164" s="165">
        <f t="shared" si="55"/>
        <v>0</v>
      </c>
      <c r="P164" s="165">
        <f t="shared" si="55"/>
        <v>0</v>
      </c>
      <c r="Q164" s="166">
        <f t="shared" si="55"/>
        <v>0</v>
      </c>
    </row>
    <row r="165" spans="2:17" s="18" customFormat="1" x14ac:dyDescent="0.3">
      <c r="B165" s="152" t="s">
        <v>146</v>
      </c>
      <c r="C165" s="20"/>
      <c r="D165" s="165">
        <f t="shared" si="42"/>
        <v>0</v>
      </c>
      <c r="E165" s="165">
        <f t="shared" si="42"/>
        <v>0</v>
      </c>
      <c r="F165" s="165">
        <f t="shared" si="42"/>
        <v>0</v>
      </c>
      <c r="G165" s="165">
        <f t="shared" si="42"/>
        <v>0</v>
      </c>
      <c r="H165" s="165">
        <f t="shared" si="42"/>
        <v>0</v>
      </c>
      <c r="I165" s="165">
        <f t="shared" si="42"/>
        <v>0</v>
      </c>
      <c r="J165" s="165">
        <f t="shared" si="42"/>
        <v>0</v>
      </c>
      <c r="K165" s="165">
        <f t="shared" ref="K165:Q165" si="56">((K79-$C$147)*$C$141)/10^3</f>
        <v>0</v>
      </c>
      <c r="L165" s="165">
        <f t="shared" si="56"/>
        <v>0</v>
      </c>
      <c r="M165" s="165">
        <f t="shared" si="56"/>
        <v>0</v>
      </c>
      <c r="N165" s="165">
        <f t="shared" si="56"/>
        <v>0</v>
      </c>
      <c r="O165" s="165">
        <f t="shared" si="56"/>
        <v>0</v>
      </c>
      <c r="P165" s="165">
        <f t="shared" si="56"/>
        <v>0</v>
      </c>
      <c r="Q165" s="166">
        <f t="shared" si="56"/>
        <v>0</v>
      </c>
    </row>
    <row r="166" spans="2:17" s="18" customFormat="1" x14ac:dyDescent="0.3">
      <c r="B166" s="152" t="s">
        <v>147</v>
      </c>
      <c r="C166" s="20"/>
      <c r="D166" s="165">
        <f t="shared" si="42"/>
        <v>0</v>
      </c>
      <c r="E166" s="165">
        <f t="shared" si="42"/>
        <v>0</v>
      </c>
      <c r="F166" s="165">
        <f t="shared" si="42"/>
        <v>0</v>
      </c>
      <c r="G166" s="165">
        <f t="shared" si="42"/>
        <v>0</v>
      </c>
      <c r="H166" s="165">
        <f t="shared" si="42"/>
        <v>0</v>
      </c>
      <c r="I166" s="165">
        <f t="shared" si="42"/>
        <v>0</v>
      </c>
      <c r="J166" s="165">
        <f t="shared" si="42"/>
        <v>0</v>
      </c>
      <c r="K166" s="165">
        <f t="shared" ref="K166:Q166" si="57">((K80-$C$147)*$C$141)/10^3</f>
        <v>0</v>
      </c>
      <c r="L166" s="165">
        <f t="shared" si="57"/>
        <v>0</v>
      </c>
      <c r="M166" s="165">
        <f t="shared" si="57"/>
        <v>0</v>
      </c>
      <c r="N166" s="165">
        <f t="shared" si="57"/>
        <v>0</v>
      </c>
      <c r="O166" s="165">
        <f t="shared" si="57"/>
        <v>0</v>
      </c>
      <c r="P166" s="165">
        <f t="shared" si="57"/>
        <v>0</v>
      </c>
      <c r="Q166" s="166">
        <f t="shared" si="57"/>
        <v>0</v>
      </c>
    </row>
    <row r="167" spans="2:17" s="18" customFormat="1" x14ac:dyDescent="0.3">
      <c r="B167" s="152" t="s">
        <v>148</v>
      </c>
      <c r="C167" s="20"/>
      <c r="D167" s="165">
        <f t="shared" si="42"/>
        <v>0</v>
      </c>
      <c r="E167" s="165">
        <f t="shared" si="42"/>
        <v>0</v>
      </c>
      <c r="F167" s="165">
        <f t="shared" si="42"/>
        <v>0</v>
      </c>
      <c r="G167" s="165">
        <f t="shared" si="42"/>
        <v>0</v>
      </c>
      <c r="H167" s="165">
        <f t="shared" si="42"/>
        <v>0</v>
      </c>
      <c r="I167" s="165">
        <f t="shared" si="42"/>
        <v>0</v>
      </c>
      <c r="J167" s="165">
        <f t="shared" si="42"/>
        <v>0</v>
      </c>
      <c r="K167" s="165">
        <f t="shared" ref="K167:Q167" si="58">((K81-$C$147)*$C$141)/10^3</f>
        <v>0</v>
      </c>
      <c r="L167" s="165">
        <f t="shared" si="58"/>
        <v>0</v>
      </c>
      <c r="M167" s="165">
        <f t="shared" si="58"/>
        <v>0</v>
      </c>
      <c r="N167" s="165">
        <f t="shared" si="58"/>
        <v>0</v>
      </c>
      <c r="O167" s="165">
        <f t="shared" si="58"/>
        <v>0</v>
      </c>
      <c r="P167" s="165">
        <f t="shared" si="58"/>
        <v>0</v>
      </c>
      <c r="Q167" s="166">
        <f t="shared" si="58"/>
        <v>0</v>
      </c>
    </row>
    <row r="168" spans="2:17" s="18" customFormat="1" x14ac:dyDescent="0.3">
      <c r="B168" s="152" t="s">
        <v>149</v>
      </c>
      <c r="C168" s="20"/>
      <c r="D168" s="165">
        <f t="shared" si="42"/>
        <v>0</v>
      </c>
      <c r="E168" s="165">
        <f t="shared" si="42"/>
        <v>0</v>
      </c>
      <c r="F168" s="165">
        <f t="shared" si="42"/>
        <v>0</v>
      </c>
      <c r="G168" s="165">
        <f t="shared" si="42"/>
        <v>0</v>
      </c>
      <c r="H168" s="165">
        <f t="shared" si="42"/>
        <v>0</v>
      </c>
      <c r="I168" s="165">
        <f t="shared" si="42"/>
        <v>0</v>
      </c>
      <c r="J168" s="165">
        <f t="shared" si="42"/>
        <v>0</v>
      </c>
      <c r="K168" s="165">
        <f t="shared" ref="K168:Q168" si="59">((K82-$C$147)*$C$141)/10^3</f>
        <v>0</v>
      </c>
      <c r="L168" s="165">
        <f t="shared" si="59"/>
        <v>0</v>
      </c>
      <c r="M168" s="165">
        <f t="shared" si="59"/>
        <v>0</v>
      </c>
      <c r="N168" s="165">
        <f t="shared" si="59"/>
        <v>0</v>
      </c>
      <c r="O168" s="165">
        <f t="shared" si="59"/>
        <v>0</v>
      </c>
      <c r="P168" s="165">
        <f t="shared" si="59"/>
        <v>0</v>
      </c>
      <c r="Q168" s="166">
        <f t="shared" si="59"/>
        <v>0</v>
      </c>
    </row>
    <row r="169" spans="2:17" s="18" customFormat="1" x14ac:dyDescent="0.3">
      <c r="B169" s="152" t="s">
        <v>150</v>
      </c>
      <c r="C169" s="20"/>
      <c r="D169" s="165">
        <f t="shared" si="42"/>
        <v>0</v>
      </c>
      <c r="E169" s="165">
        <f t="shared" si="42"/>
        <v>0</v>
      </c>
      <c r="F169" s="165">
        <f t="shared" si="42"/>
        <v>0</v>
      </c>
      <c r="G169" s="165">
        <f t="shared" si="42"/>
        <v>0</v>
      </c>
      <c r="H169" s="165">
        <f t="shared" si="42"/>
        <v>0</v>
      </c>
      <c r="I169" s="165">
        <f t="shared" si="42"/>
        <v>0</v>
      </c>
      <c r="J169" s="165">
        <f t="shared" si="42"/>
        <v>0</v>
      </c>
      <c r="K169" s="165">
        <f t="shared" ref="K169:Q169" si="60">((K83-$C$147)*$C$141)/10^3</f>
        <v>0</v>
      </c>
      <c r="L169" s="165">
        <f t="shared" si="60"/>
        <v>0</v>
      </c>
      <c r="M169" s="165">
        <f t="shared" si="60"/>
        <v>0</v>
      </c>
      <c r="N169" s="165">
        <f t="shared" si="60"/>
        <v>0</v>
      </c>
      <c r="O169" s="165">
        <f t="shared" si="60"/>
        <v>0</v>
      </c>
      <c r="P169" s="165">
        <f t="shared" si="60"/>
        <v>0</v>
      </c>
      <c r="Q169" s="166">
        <f t="shared" si="60"/>
        <v>0</v>
      </c>
    </row>
    <row r="170" spans="2:17" s="18" customFormat="1" x14ac:dyDescent="0.3">
      <c r="B170" s="152" t="s">
        <v>151</v>
      </c>
      <c r="C170" s="20"/>
      <c r="D170" s="165">
        <f t="shared" si="42"/>
        <v>0</v>
      </c>
      <c r="E170" s="165">
        <f t="shared" si="42"/>
        <v>0</v>
      </c>
      <c r="F170" s="165">
        <f t="shared" si="42"/>
        <v>0</v>
      </c>
      <c r="G170" s="165">
        <f t="shared" si="42"/>
        <v>0</v>
      </c>
      <c r="H170" s="165">
        <f t="shared" si="42"/>
        <v>0</v>
      </c>
      <c r="I170" s="165">
        <f t="shared" si="42"/>
        <v>0</v>
      </c>
      <c r="J170" s="165">
        <f t="shared" si="42"/>
        <v>0</v>
      </c>
      <c r="K170" s="165">
        <f t="shared" ref="K170:Q170" si="61">((K84-$C$147)*$C$141)/10^3</f>
        <v>0</v>
      </c>
      <c r="L170" s="165">
        <f t="shared" si="61"/>
        <v>0</v>
      </c>
      <c r="M170" s="165">
        <f t="shared" si="61"/>
        <v>0</v>
      </c>
      <c r="N170" s="165">
        <f t="shared" si="61"/>
        <v>0</v>
      </c>
      <c r="O170" s="165">
        <f t="shared" si="61"/>
        <v>0</v>
      </c>
      <c r="P170" s="165">
        <f t="shared" si="61"/>
        <v>0</v>
      </c>
      <c r="Q170" s="166">
        <f t="shared" si="61"/>
        <v>0</v>
      </c>
    </row>
    <row r="171" spans="2:17" s="18" customFormat="1" x14ac:dyDescent="0.3">
      <c r="B171" s="152" t="s">
        <v>152</v>
      </c>
      <c r="C171" s="20"/>
      <c r="D171" s="165">
        <f t="shared" si="42"/>
        <v>0</v>
      </c>
      <c r="E171" s="165">
        <f t="shared" si="42"/>
        <v>0</v>
      </c>
      <c r="F171" s="165">
        <f t="shared" si="42"/>
        <v>0</v>
      </c>
      <c r="G171" s="165">
        <f t="shared" si="42"/>
        <v>0</v>
      </c>
      <c r="H171" s="165">
        <f t="shared" si="42"/>
        <v>0</v>
      </c>
      <c r="I171" s="165">
        <f t="shared" si="42"/>
        <v>0</v>
      </c>
      <c r="J171" s="165">
        <f t="shared" si="42"/>
        <v>0</v>
      </c>
      <c r="K171" s="165">
        <f t="shared" ref="K171:Q171" si="62">((K85-$C$147)*$C$141)/10^3</f>
        <v>0</v>
      </c>
      <c r="L171" s="165">
        <f t="shared" si="62"/>
        <v>0</v>
      </c>
      <c r="M171" s="165">
        <f t="shared" si="62"/>
        <v>0</v>
      </c>
      <c r="N171" s="165">
        <f t="shared" si="62"/>
        <v>0</v>
      </c>
      <c r="O171" s="165">
        <f t="shared" si="62"/>
        <v>0</v>
      </c>
      <c r="P171" s="165">
        <f t="shared" si="62"/>
        <v>0</v>
      </c>
      <c r="Q171" s="166">
        <f t="shared" si="62"/>
        <v>0</v>
      </c>
    </row>
    <row r="172" spans="2:17" s="18" customFormat="1" x14ac:dyDescent="0.3">
      <c r="B172" s="152" t="s">
        <v>153</v>
      </c>
      <c r="C172" s="20"/>
      <c r="D172" s="165">
        <f t="shared" si="42"/>
        <v>0</v>
      </c>
      <c r="E172" s="165">
        <f t="shared" si="42"/>
        <v>0</v>
      </c>
      <c r="F172" s="165">
        <f t="shared" si="42"/>
        <v>0</v>
      </c>
      <c r="G172" s="165">
        <f t="shared" si="42"/>
        <v>0</v>
      </c>
      <c r="H172" s="165">
        <f t="shared" si="42"/>
        <v>0</v>
      </c>
      <c r="I172" s="165">
        <f t="shared" si="42"/>
        <v>0</v>
      </c>
      <c r="J172" s="165">
        <f t="shared" si="42"/>
        <v>0</v>
      </c>
      <c r="K172" s="165">
        <f t="shared" ref="K172:Q172" si="63">((K86-$C$147)*$C$141)/10^3</f>
        <v>0</v>
      </c>
      <c r="L172" s="165">
        <f t="shared" si="63"/>
        <v>0</v>
      </c>
      <c r="M172" s="165">
        <f t="shared" si="63"/>
        <v>0</v>
      </c>
      <c r="N172" s="165">
        <f t="shared" si="63"/>
        <v>0</v>
      </c>
      <c r="O172" s="165">
        <f t="shared" si="63"/>
        <v>0</v>
      </c>
      <c r="P172" s="165">
        <f t="shared" si="63"/>
        <v>0</v>
      </c>
      <c r="Q172" s="166">
        <f t="shared" si="63"/>
        <v>0</v>
      </c>
    </row>
    <row r="173" spans="2:17" s="18" customFormat="1" x14ac:dyDescent="0.3">
      <c r="B173" s="152" t="s">
        <v>154</v>
      </c>
      <c r="C173" s="20"/>
      <c r="D173" s="165">
        <f t="shared" si="42"/>
        <v>0</v>
      </c>
      <c r="E173" s="165">
        <f t="shared" si="42"/>
        <v>0</v>
      </c>
      <c r="F173" s="165">
        <f t="shared" si="42"/>
        <v>0</v>
      </c>
      <c r="G173" s="165">
        <f t="shared" si="42"/>
        <v>0</v>
      </c>
      <c r="H173" s="165">
        <f t="shared" si="42"/>
        <v>0</v>
      </c>
      <c r="I173" s="165">
        <f t="shared" si="42"/>
        <v>0</v>
      </c>
      <c r="J173" s="165">
        <f t="shared" si="42"/>
        <v>0</v>
      </c>
      <c r="K173" s="165">
        <f t="shared" ref="K173:Q173" si="64">((K87-$C$147)*$C$141)/10^3</f>
        <v>0</v>
      </c>
      <c r="L173" s="165">
        <f t="shared" si="64"/>
        <v>0</v>
      </c>
      <c r="M173" s="165">
        <f t="shared" si="64"/>
        <v>0</v>
      </c>
      <c r="N173" s="165">
        <f t="shared" si="64"/>
        <v>0</v>
      </c>
      <c r="O173" s="165">
        <f t="shared" si="64"/>
        <v>0</v>
      </c>
      <c r="P173" s="165">
        <f t="shared" si="64"/>
        <v>0</v>
      </c>
      <c r="Q173" s="166">
        <f t="shared" si="64"/>
        <v>0</v>
      </c>
    </row>
    <row r="174" spans="2:17" s="18" customFormat="1" x14ac:dyDescent="0.3">
      <c r="B174" s="152" t="s">
        <v>155</v>
      </c>
      <c r="C174" s="20"/>
      <c r="D174" s="165">
        <f t="shared" si="42"/>
        <v>0</v>
      </c>
      <c r="E174" s="165">
        <f t="shared" si="42"/>
        <v>0</v>
      </c>
      <c r="F174" s="165">
        <f t="shared" si="42"/>
        <v>0</v>
      </c>
      <c r="G174" s="165">
        <f t="shared" si="42"/>
        <v>0</v>
      </c>
      <c r="H174" s="165">
        <f t="shared" si="42"/>
        <v>0</v>
      </c>
      <c r="I174" s="165">
        <f t="shared" si="42"/>
        <v>0</v>
      </c>
      <c r="J174" s="165">
        <f t="shared" si="42"/>
        <v>0</v>
      </c>
      <c r="K174" s="165">
        <f t="shared" ref="K174:Q174" si="65">((K88-$C$147)*$C$141)/10^3</f>
        <v>0</v>
      </c>
      <c r="L174" s="165">
        <f t="shared" si="65"/>
        <v>0</v>
      </c>
      <c r="M174" s="165">
        <f t="shared" si="65"/>
        <v>0</v>
      </c>
      <c r="N174" s="165">
        <f t="shared" si="65"/>
        <v>0</v>
      </c>
      <c r="O174" s="165">
        <f t="shared" si="65"/>
        <v>0</v>
      </c>
      <c r="P174" s="165">
        <f t="shared" si="65"/>
        <v>0</v>
      </c>
      <c r="Q174" s="166">
        <f t="shared" si="65"/>
        <v>0</v>
      </c>
    </row>
    <row r="175" spans="2:17" s="18" customFormat="1" x14ac:dyDescent="0.3">
      <c r="B175" s="152" t="s">
        <v>156</v>
      </c>
      <c r="C175" s="20"/>
      <c r="D175" s="165">
        <f t="shared" si="42"/>
        <v>0</v>
      </c>
      <c r="E175" s="165">
        <f t="shared" si="42"/>
        <v>0</v>
      </c>
      <c r="F175" s="165">
        <f t="shared" si="42"/>
        <v>0</v>
      </c>
      <c r="G175" s="165">
        <f t="shared" si="42"/>
        <v>0</v>
      </c>
      <c r="H175" s="165">
        <f t="shared" si="42"/>
        <v>0</v>
      </c>
      <c r="I175" s="165">
        <f t="shared" si="42"/>
        <v>0</v>
      </c>
      <c r="J175" s="165">
        <f t="shared" si="42"/>
        <v>0</v>
      </c>
      <c r="K175" s="165">
        <f t="shared" ref="K175:Q175" si="66">((K89-$C$147)*$C$141)/10^3</f>
        <v>0</v>
      </c>
      <c r="L175" s="165">
        <f t="shared" si="66"/>
        <v>0</v>
      </c>
      <c r="M175" s="165">
        <f t="shared" si="66"/>
        <v>0</v>
      </c>
      <c r="N175" s="165">
        <f t="shared" si="66"/>
        <v>0</v>
      </c>
      <c r="O175" s="165">
        <f t="shared" si="66"/>
        <v>0</v>
      </c>
      <c r="P175" s="165">
        <f t="shared" si="66"/>
        <v>0</v>
      </c>
      <c r="Q175" s="166">
        <f t="shared" si="66"/>
        <v>0</v>
      </c>
    </row>
    <row r="176" spans="2:17" s="18" customFormat="1" x14ac:dyDescent="0.3">
      <c r="B176" s="152" t="s">
        <v>157</v>
      </c>
      <c r="C176" s="20"/>
      <c r="D176" s="165">
        <f t="shared" si="42"/>
        <v>0</v>
      </c>
      <c r="E176" s="165">
        <f t="shared" si="42"/>
        <v>0</v>
      </c>
      <c r="F176" s="165">
        <f t="shared" si="42"/>
        <v>0</v>
      </c>
      <c r="G176" s="165">
        <f t="shared" si="42"/>
        <v>0</v>
      </c>
      <c r="H176" s="165">
        <f t="shared" si="42"/>
        <v>0</v>
      </c>
      <c r="I176" s="165">
        <f t="shared" si="42"/>
        <v>0</v>
      </c>
      <c r="J176" s="165">
        <f t="shared" si="42"/>
        <v>0</v>
      </c>
      <c r="K176" s="165">
        <f t="shared" ref="K176:Q176" si="67">((K90-$C$147)*$C$141)/10^3</f>
        <v>0</v>
      </c>
      <c r="L176" s="165">
        <f t="shared" si="67"/>
        <v>0</v>
      </c>
      <c r="M176" s="165">
        <f t="shared" si="67"/>
        <v>0</v>
      </c>
      <c r="N176" s="165">
        <f t="shared" si="67"/>
        <v>0</v>
      </c>
      <c r="O176" s="165">
        <f t="shared" si="67"/>
        <v>0</v>
      </c>
      <c r="P176" s="165">
        <f t="shared" si="67"/>
        <v>0</v>
      </c>
      <c r="Q176" s="166">
        <f t="shared" si="67"/>
        <v>0</v>
      </c>
    </row>
    <row r="177" spans="2:17" s="18" customFormat="1" x14ac:dyDescent="0.3">
      <c r="B177" s="152" t="s">
        <v>158</v>
      </c>
      <c r="C177" s="20"/>
      <c r="D177" s="165">
        <f t="shared" si="42"/>
        <v>0</v>
      </c>
      <c r="E177" s="165">
        <f t="shared" si="42"/>
        <v>0</v>
      </c>
      <c r="F177" s="165">
        <f t="shared" si="42"/>
        <v>0</v>
      </c>
      <c r="G177" s="165">
        <f t="shared" si="42"/>
        <v>0</v>
      </c>
      <c r="H177" s="165">
        <f t="shared" si="42"/>
        <v>0</v>
      </c>
      <c r="I177" s="165">
        <f t="shared" si="42"/>
        <v>0</v>
      </c>
      <c r="J177" s="165">
        <f t="shared" si="42"/>
        <v>0</v>
      </c>
      <c r="K177" s="165">
        <f t="shared" ref="K177:Q177" si="68">((K91-$C$147)*$C$141)/10^3</f>
        <v>0</v>
      </c>
      <c r="L177" s="165">
        <f t="shared" si="68"/>
        <v>0</v>
      </c>
      <c r="M177" s="165">
        <f t="shared" si="68"/>
        <v>0</v>
      </c>
      <c r="N177" s="165">
        <f t="shared" si="68"/>
        <v>0</v>
      </c>
      <c r="O177" s="165">
        <f t="shared" si="68"/>
        <v>0</v>
      </c>
      <c r="P177" s="165">
        <f t="shared" si="68"/>
        <v>0</v>
      </c>
      <c r="Q177" s="166">
        <f t="shared" si="68"/>
        <v>0</v>
      </c>
    </row>
    <row r="178" spans="2:17" s="18" customFormat="1" x14ac:dyDescent="0.3">
      <c r="B178" s="152" t="s">
        <v>159</v>
      </c>
      <c r="C178" s="20"/>
      <c r="D178" s="165">
        <f t="shared" si="42"/>
        <v>0</v>
      </c>
      <c r="E178" s="165">
        <f t="shared" si="42"/>
        <v>0</v>
      </c>
      <c r="F178" s="165">
        <f t="shared" si="42"/>
        <v>0</v>
      </c>
      <c r="G178" s="165">
        <f t="shared" si="42"/>
        <v>0</v>
      </c>
      <c r="H178" s="165">
        <f t="shared" si="42"/>
        <v>0</v>
      </c>
      <c r="I178" s="165">
        <f t="shared" si="42"/>
        <v>0</v>
      </c>
      <c r="J178" s="165">
        <f t="shared" si="42"/>
        <v>0</v>
      </c>
      <c r="K178" s="165">
        <f t="shared" ref="K178:Q178" si="69">((K92-$C$147)*$C$141)/10^3</f>
        <v>0</v>
      </c>
      <c r="L178" s="165">
        <f t="shared" si="69"/>
        <v>0</v>
      </c>
      <c r="M178" s="165">
        <f t="shared" si="69"/>
        <v>0</v>
      </c>
      <c r="N178" s="165">
        <f t="shared" si="69"/>
        <v>0</v>
      </c>
      <c r="O178" s="165">
        <f t="shared" si="69"/>
        <v>0</v>
      </c>
      <c r="P178" s="165">
        <f t="shared" si="69"/>
        <v>0</v>
      </c>
      <c r="Q178" s="166">
        <f t="shared" si="69"/>
        <v>0</v>
      </c>
    </row>
    <row r="179" spans="2:17" s="18" customFormat="1" x14ac:dyDescent="0.3">
      <c r="B179" s="152" t="s">
        <v>160</v>
      </c>
      <c r="C179" s="20"/>
      <c r="D179" s="165">
        <f t="shared" si="42"/>
        <v>0</v>
      </c>
      <c r="E179" s="165">
        <f t="shared" si="42"/>
        <v>0</v>
      </c>
      <c r="F179" s="165">
        <f t="shared" si="42"/>
        <v>0</v>
      </c>
      <c r="G179" s="165">
        <f t="shared" si="42"/>
        <v>0</v>
      </c>
      <c r="H179" s="165">
        <f t="shared" si="42"/>
        <v>0</v>
      </c>
      <c r="I179" s="165">
        <f t="shared" si="42"/>
        <v>0</v>
      </c>
      <c r="J179" s="165">
        <f t="shared" si="42"/>
        <v>0</v>
      </c>
      <c r="K179" s="165">
        <f t="shared" ref="K179:Q179" si="70">((K93-$C$147)*$C$141)/10^3</f>
        <v>0</v>
      </c>
      <c r="L179" s="165">
        <f t="shared" si="70"/>
        <v>0</v>
      </c>
      <c r="M179" s="165">
        <f t="shared" si="70"/>
        <v>0</v>
      </c>
      <c r="N179" s="165">
        <f t="shared" si="70"/>
        <v>0</v>
      </c>
      <c r="O179" s="165">
        <f t="shared" si="70"/>
        <v>0</v>
      </c>
      <c r="P179" s="165">
        <f t="shared" si="70"/>
        <v>0</v>
      </c>
      <c r="Q179" s="166">
        <f t="shared" si="70"/>
        <v>0</v>
      </c>
    </row>
    <row r="180" spans="2:17" s="18" customFormat="1" x14ac:dyDescent="0.3">
      <c r="B180" s="152" t="s">
        <v>161</v>
      </c>
      <c r="C180" s="20"/>
      <c r="D180" s="165">
        <f t="shared" si="42"/>
        <v>0</v>
      </c>
      <c r="E180" s="165">
        <f t="shared" si="42"/>
        <v>0</v>
      </c>
      <c r="F180" s="165">
        <f t="shared" si="42"/>
        <v>0</v>
      </c>
      <c r="G180" s="165">
        <f t="shared" si="42"/>
        <v>0</v>
      </c>
      <c r="H180" s="165">
        <f t="shared" si="42"/>
        <v>0</v>
      </c>
      <c r="I180" s="165">
        <f t="shared" si="42"/>
        <v>0</v>
      </c>
      <c r="J180" s="165">
        <f t="shared" si="42"/>
        <v>0</v>
      </c>
      <c r="K180" s="165">
        <f t="shared" ref="K180:Q180" si="71">((K94-$C$147)*$C$141)/10^3</f>
        <v>0</v>
      </c>
      <c r="L180" s="165">
        <f t="shared" si="71"/>
        <v>0</v>
      </c>
      <c r="M180" s="165">
        <f t="shared" si="71"/>
        <v>0</v>
      </c>
      <c r="N180" s="165">
        <f t="shared" si="71"/>
        <v>0</v>
      </c>
      <c r="O180" s="165">
        <f t="shared" si="71"/>
        <v>0</v>
      </c>
      <c r="P180" s="165">
        <f t="shared" si="71"/>
        <v>0</v>
      </c>
      <c r="Q180" s="166">
        <f t="shared" si="71"/>
        <v>0</v>
      </c>
    </row>
    <row r="181" spans="2:17" s="18" customFormat="1" x14ac:dyDescent="0.3">
      <c r="B181" s="152" t="s">
        <v>162</v>
      </c>
      <c r="C181" s="20"/>
      <c r="D181" s="165">
        <f t="shared" si="42"/>
        <v>0</v>
      </c>
      <c r="E181" s="165">
        <f t="shared" si="42"/>
        <v>0</v>
      </c>
      <c r="F181" s="165">
        <f t="shared" si="42"/>
        <v>0</v>
      </c>
      <c r="G181" s="165">
        <f t="shared" si="42"/>
        <v>0</v>
      </c>
      <c r="H181" s="165">
        <f t="shared" si="42"/>
        <v>0</v>
      </c>
      <c r="I181" s="165">
        <f t="shared" si="42"/>
        <v>0</v>
      </c>
      <c r="J181" s="165">
        <f t="shared" si="42"/>
        <v>0</v>
      </c>
      <c r="K181" s="165">
        <f t="shared" ref="K181:Q181" si="72">((K95-$C$147)*$C$141)/10^3</f>
        <v>0</v>
      </c>
      <c r="L181" s="165">
        <f t="shared" si="72"/>
        <v>0</v>
      </c>
      <c r="M181" s="165">
        <f t="shared" si="72"/>
        <v>0</v>
      </c>
      <c r="N181" s="165">
        <f t="shared" si="72"/>
        <v>0</v>
      </c>
      <c r="O181" s="165">
        <f t="shared" si="72"/>
        <v>0</v>
      </c>
      <c r="P181" s="165">
        <f t="shared" si="72"/>
        <v>0</v>
      </c>
      <c r="Q181" s="166">
        <f t="shared" si="72"/>
        <v>0</v>
      </c>
    </row>
    <row r="182" spans="2:17" s="18" customFormat="1" x14ac:dyDescent="0.3">
      <c r="B182" s="152" t="s">
        <v>182</v>
      </c>
      <c r="C182" s="20"/>
      <c r="D182" s="165">
        <f t="shared" si="42"/>
        <v>0</v>
      </c>
      <c r="E182" s="165">
        <f t="shared" si="42"/>
        <v>0</v>
      </c>
      <c r="F182" s="165">
        <f t="shared" si="42"/>
        <v>0</v>
      </c>
      <c r="G182" s="165">
        <f t="shared" si="42"/>
        <v>0</v>
      </c>
      <c r="H182" s="165">
        <f t="shared" si="42"/>
        <v>0</v>
      </c>
      <c r="I182" s="165">
        <f t="shared" si="42"/>
        <v>0</v>
      </c>
      <c r="J182" s="165">
        <f t="shared" si="42"/>
        <v>0</v>
      </c>
      <c r="K182" s="165">
        <f t="shared" ref="K182:Q182" si="73">((K96-$C$147)*$C$141)/10^3</f>
        <v>0</v>
      </c>
      <c r="L182" s="165">
        <f t="shared" si="73"/>
        <v>0</v>
      </c>
      <c r="M182" s="165">
        <f t="shared" si="73"/>
        <v>0</v>
      </c>
      <c r="N182" s="165">
        <f t="shared" si="73"/>
        <v>0</v>
      </c>
      <c r="O182" s="165">
        <f t="shared" si="73"/>
        <v>0</v>
      </c>
      <c r="P182" s="165">
        <f t="shared" si="73"/>
        <v>0</v>
      </c>
      <c r="Q182" s="166">
        <f t="shared" si="73"/>
        <v>0</v>
      </c>
    </row>
    <row r="183" spans="2:17" s="18" customFormat="1" x14ac:dyDescent="0.3">
      <c r="B183" s="152" t="s">
        <v>163</v>
      </c>
      <c r="C183" s="20"/>
      <c r="D183" s="165">
        <f t="shared" si="42"/>
        <v>0</v>
      </c>
      <c r="E183" s="165">
        <f t="shared" si="42"/>
        <v>0</v>
      </c>
      <c r="F183" s="165">
        <f t="shared" si="42"/>
        <v>0</v>
      </c>
      <c r="G183" s="165">
        <f t="shared" si="42"/>
        <v>0</v>
      </c>
      <c r="H183" s="165">
        <f t="shared" si="42"/>
        <v>0</v>
      </c>
      <c r="I183" s="165">
        <f t="shared" si="42"/>
        <v>0</v>
      </c>
      <c r="J183" s="165">
        <f t="shared" si="42"/>
        <v>0</v>
      </c>
      <c r="K183" s="165">
        <f t="shared" ref="K183:Q183" si="74">((K97-$C$147)*$C$141)/10^3</f>
        <v>0</v>
      </c>
      <c r="L183" s="165">
        <f t="shared" si="74"/>
        <v>0</v>
      </c>
      <c r="M183" s="165">
        <f t="shared" si="74"/>
        <v>0</v>
      </c>
      <c r="N183" s="165">
        <f t="shared" si="74"/>
        <v>0</v>
      </c>
      <c r="O183" s="165">
        <f t="shared" si="74"/>
        <v>0</v>
      </c>
      <c r="P183" s="165">
        <f t="shared" si="74"/>
        <v>0</v>
      </c>
      <c r="Q183" s="166">
        <f t="shared" si="74"/>
        <v>0</v>
      </c>
    </row>
    <row r="184" spans="2:17" s="18" customFormat="1" x14ac:dyDescent="0.3">
      <c r="B184" s="152" t="s">
        <v>164</v>
      </c>
      <c r="C184" s="20"/>
      <c r="D184" s="165">
        <f t="shared" si="42"/>
        <v>0</v>
      </c>
      <c r="E184" s="165">
        <f t="shared" si="42"/>
        <v>0</v>
      </c>
      <c r="F184" s="165">
        <f t="shared" si="42"/>
        <v>0</v>
      </c>
      <c r="G184" s="165">
        <f t="shared" si="42"/>
        <v>0</v>
      </c>
      <c r="H184" s="165">
        <f t="shared" si="42"/>
        <v>0</v>
      </c>
      <c r="I184" s="165">
        <f t="shared" si="42"/>
        <v>0</v>
      </c>
      <c r="J184" s="165">
        <f t="shared" si="42"/>
        <v>0</v>
      </c>
      <c r="K184" s="165">
        <f t="shared" ref="K184:Q184" si="75">((K98-$C$147)*$C$141)/10^3</f>
        <v>0</v>
      </c>
      <c r="L184" s="165">
        <f t="shared" si="75"/>
        <v>0</v>
      </c>
      <c r="M184" s="165">
        <f t="shared" si="75"/>
        <v>0</v>
      </c>
      <c r="N184" s="165">
        <f t="shared" si="75"/>
        <v>0</v>
      </c>
      <c r="O184" s="165">
        <f t="shared" si="75"/>
        <v>0</v>
      </c>
      <c r="P184" s="165">
        <f t="shared" si="75"/>
        <v>0</v>
      </c>
      <c r="Q184" s="166">
        <f t="shared" si="75"/>
        <v>0</v>
      </c>
    </row>
    <row r="185" spans="2:17" s="18" customFormat="1" x14ac:dyDescent="0.3">
      <c r="B185" s="152" t="s">
        <v>165</v>
      </c>
      <c r="C185" s="20"/>
      <c r="D185" s="165">
        <f t="shared" si="42"/>
        <v>0</v>
      </c>
      <c r="E185" s="165">
        <f t="shared" si="42"/>
        <v>0</v>
      </c>
      <c r="F185" s="165">
        <f t="shared" si="42"/>
        <v>0</v>
      </c>
      <c r="G185" s="165">
        <f t="shared" si="42"/>
        <v>0</v>
      </c>
      <c r="H185" s="165">
        <f t="shared" si="42"/>
        <v>0</v>
      </c>
      <c r="I185" s="165">
        <f t="shared" si="42"/>
        <v>0</v>
      </c>
      <c r="J185" s="165">
        <f t="shared" si="42"/>
        <v>0</v>
      </c>
      <c r="K185" s="165">
        <f t="shared" ref="K185:Q185" si="76">((K99-$C$147)*$C$141)/10^3</f>
        <v>0</v>
      </c>
      <c r="L185" s="165">
        <f t="shared" si="76"/>
        <v>0</v>
      </c>
      <c r="M185" s="165">
        <f t="shared" si="76"/>
        <v>0</v>
      </c>
      <c r="N185" s="165">
        <f t="shared" si="76"/>
        <v>0</v>
      </c>
      <c r="O185" s="165">
        <f t="shared" si="76"/>
        <v>0</v>
      </c>
      <c r="P185" s="165">
        <f t="shared" si="76"/>
        <v>0</v>
      </c>
      <c r="Q185" s="166">
        <f t="shared" si="76"/>
        <v>0</v>
      </c>
    </row>
    <row r="186" spans="2:17" s="18" customFormat="1" x14ac:dyDescent="0.3">
      <c r="B186" s="152" t="s">
        <v>166</v>
      </c>
      <c r="C186" s="20"/>
      <c r="D186" s="165">
        <f t="shared" si="42"/>
        <v>0</v>
      </c>
      <c r="E186" s="165">
        <f t="shared" si="42"/>
        <v>0</v>
      </c>
      <c r="F186" s="165">
        <f t="shared" si="42"/>
        <v>0</v>
      </c>
      <c r="G186" s="165">
        <f t="shared" si="42"/>
        <v>0</v>
      </c>
      <c r="H186" s="165">
        <f t="shared" si="42"/>
        <v>0</v>
      </c>
      <c r="I186" s="165">
        <f t="shared" si="42"/>
        <v>0</v>
      </c>
      <c r="J186" s="165">
        <f t="shared" si="42"/>
        <v>0</v>
      </c>
      <c r="K186" s="165">
        <f t="shared" ref="K186:Q186" si="77">((K100-$C$147)*$C$141)/10^3</f>
        <v>0</v>
      </c>
      <c r="L186" s="165">
        <f t="shared" si="77"/>
        <v>0</v>
      </c>
      <c r="M186" s="165">
        <f t="shared" si="77"/>
        <v>0</v>
      </c>
      <c r="N186" s="165">
        <f t="shared" si="77"/>
        <v>0</v>
      </c>
      <c r="O186" s="165">
        <f t="shared" si="77"/>
        <v>0</v>
      </c>
      <c r="P186" s="165">
        <f t="shared" si="77"/>
        <v>0</v>
      </c>
      <c r="Q186" s="166">
        <f t="shared" si="77"/>
        <v>0</v>
      </c>
    </row>
    <row r="187" spans="2:17" s="60" customFormat="1" x14ac:dyDescent="0.3">
      <c r="B187" s="22" t="s">
        <v>168</v>
      </c>
      <c r="C187" s="23" t="s">
        <v>167</v>
      </c>
      <c r="D187" s="83">
        <f t="shared" ref="D187:L187" si="78">SUM(D151:D186)</f>
        <v>0</v>
      </c>
      <c r="E187" s="83">
        <f t="shared" si="78"/>
        <v>0</v>
      </c>
      <c r="F187" s="83">
        <f t="shared" si="78"/>
        <v>0</v>
      </c>
      <c r="G187" s="83">
        <f t="shared" si="78"/>
        <v>0</v>
      </c>
      <c r="H187" s="83">
        <f t="shared" si="78"/>
        <v>0</v>
      </c>
      <c r="I187" s="83">
        <f t="shared" si="78"/>
        <v>0</v>
      </c>
      <c r="J187" s="83">
        <f t="shared" si="78"/>
        <v>0</v>
      </c>
      <c r="K187" s="83">
        <f t="shared" si="78"/>
        <v>0</v>
      </c>
      <c r="L187" s="373">
        <f t="shared" si="78"/>
        <v>0</v>
      </c>
      <c r="M187" s="373">
        <f t="shared" ref="M187:Q187" si="79">SUM(M151:M186)</f>
        <v>0</v>
      </c>
      <c r="N187" s="373">
        <f t="shared" si="79"/>
        <v>0</v>
      </c>
      <c r="O187" s="373">
        <f t="shared" si="79"/>
        <v>0</v>
      </c>
      <c r="P187" s="373">
        <f t="shared" si="79"/>
        <v>0</v>
      </c>
      <c r="Q187" s="492">
        <f t="shared" si="79"/>
        <v>0</v>
      </c>
    </row>
    <row r="188" spans="2:17" s="60" customFormat="1" x14ac:dyDescent="0.3">
      <c r="B188" s="41"/>
      <c r="C188" s="41"/>
      <c r="D188" s="41"/>
      <c r="E188" s="41"/>
      <c r="F188" s="61"/>
      <c r="G188" s="61"/>
      <c r="H188" s="61"/>
      <c r="I188" s="61"/>
      <c r="J188" s="61"/>
      <c r="K188" s="61"/>
      <c r="L188" s="61"/>
      <c r="M188" s="61"/>
      <c r="N188" s="61"/>
      <c r="O188" s="75"/>
    </row>
    <row r="189" spans="2:17" x14ac:dyDescent="0.3">
      <c r="B189" s="13"/>
      <c r="C189" s="14"/>
      <c r="D189" s="14"/>
      <c r="E189" s="14"/>
      <c r="O189" s="11"/>
    </row>
    <row r="190" spans="2:17" s="18" customFormat="1" x14ac:dyDescent="0.3">
      <c r="B190" s="15" t="s">
        <v>51</v>
      </c>
      <c r="C190" s="16" t="s">
        <v>52</v>
      </c>
      <c r="D190" s="16">
        <v>2005</v>
      </c>
      <c r="E190" s="16">
        <v>2006</v>
      </c>
      <c r="F190" s="16">
        <v>2007</v>
      </c>
      <c r="G190" s="16">
        <v>2008</v>
      </c>
      <c r="H190" s="16">
        <v>2009</v>
      </c>
      <c r="I190" s="16">
        <v>2010</v>
      </c>
      <c r="J190" s="16">
        <v>2011</v>
      </c>
      <c r="K190" s="16">
        <v>2012</v>
      </c>
      <c r="L190" s="16">
        <v>2013</v>
      </c>
      <c r="M190" s="16">
        <v>2014</v>
      </c>
      <c r="N190" s="16">
        <v>2015</v>
      </c>
      <c r="O190" s="16">
        <v>2016</v>
      </c>
      <c r="P190" s="16">
        <v>2017</v>
      </c>
      <c r="Q190" s="17">
        <v>2018</v>
      </c>
    </row>
    <row r="191" spans="2:17" s="60" customFormat="1" x14ac:dyDescent="0.3">
      <c r="B191" s="38" t="s">
        <v>29</v>
      </c>
      <c r="C191" s="23" t="s">
        <v>10</v>
      </c>
      <c r="D191" s="62">
        <v>0</v>
      </c>
      <c r="E191" s="62">
        <v>0</v>
      </c>
      <c r="F191" s="62">
        <v>0</v>
      </c>
      <c r="G191" s="62">
        <v>0</v>
      </c>
      <c r="H191" s="62">
        <v>0</v>
      </c>
      <c r="I191" s="62">
        <v>0</v>
      </c>
      <c r="J191" s="62">
        <v>0</v>
      </c>
      <c r="K191" s="62">
        <v>0</v>
      </c>
      <c r="L191" s="62">
        <v>0</v>
      </c>
      <c r="M191" s="62">
        <v>0</v>
      </c>
      <c r="N191" s="62">
        <v>0</v>
      </c>
      <c r="O191" s="62">
        <v>0</v>
      </c>
      <c r="P191" s="62">
        <v>0</v>
      </c>
      <c r="Q191" s="63">
        <v>0</v>
      </c>
    </row>
    <row r="192" spans="2:17" x14ac:dyDescent="0.3">
      <c r="B192" s="64"/>
      <c r="C192" s="65"/>
      <c r="D192" s="65"/>
      <c r="E192" s="65"/>
      <c r="F192" s="34"/>
      <c r="G192" s="34"/>
      <c r="H192" s="34"/>
      <c r="I192" s="34"/>
      <c r="J192" s="34"/>
      <c r="K192" s="34"/>
      <c r="L192" s="34"/>
      <c r="M192" s="34"/>
      <c r="N192" s="34"/>
      <c r="O192" s="11"/>
    </row>
    <row r="193" spans="2:17" x14ac:dyDescent="0.3">
      <c r="B193" s="34"/>
      <c r="C193" s="34"/>
      <c r="D193" s="34"/>
      <c r="E193" s="34"/>
      <c r="F193" s="34"/>
      <c r="G193" s="34"/>
      <c r="H193" s="34"/>
      <c r="I193" s="34"/>
      <c r="J193" s="34"/>
      <c r="K193" s="34"/>
      <c r="L193" s="34"/>
      <c r="M193" s="34"/>
      <c r="N193" s="34"/>
      <c r="O193" s="11"/>
    </row>
    <row r="194" spans="2:17" s="18" customFormat="1" x14ac:dyDescent="0.3">
      <c r="B194" s="15" t="s">
        <v>96</v>
      </c>
      <c r="C194" s="16" t="s">
        <v>86</v>
      </c>
      <c r="D194" s="16">
        <v>2005</v>
      </c>
      <c r="E194" s="16">
        <v>2006</v>
      </c>
      <c r="F194" s="16">
        <v>2007</v>
      </c>
      <c r="G194" s="16">
        <v>2008</v>
      </c>
      <c r="H194" s="16">
        <v>2009</v>
      </c>
      <c r="I194" s="16">
        <v>2010</v>
      </c>
      <c r="J194" s="16">
        <v>2011</v>
      </c>
      <c r="K194" s="16">
        <v>2012</v>
      </c>
      <c r="L194" s="16">
        <v>2013</v>
      </c>
      <c r="M194" s="16">
        <v>2014</v>
      </c>
      <c r="N194" s="16">
        <v>2015</v>
      </c>
      <c r="O194" s="16">
        <v>2016</v>
      </c>
      <c r="P194" s="16">
        <v>2017</v>
      </c>
      <c r="Q194" s="17">
        <v>2018</v>
      </c>
    </row>
    <row r="195" spans="2:17" s="18" customFormat="1" x14ac:dyDescent="0.3">
      <c r="B195" s="161" t="s">
        <v>181</v>
      </c>
      <c r="C195" s="66"/>
      <c r="D195" s="173"/>
      <c r="E195" s="173"/>
      <c r="F195" s="173"/>
      <c r="G195" s="173"/>
      <c r="H195" s="173"/>
      <c r="I195" s="173"/>
      <c r="J195" s="173"/>
      <c r="K195" s="173"/>
      <c r="L195" s="378"/>
      <c r="M195" s="378"/>
      <c r="N195" s="173"/>
      <c r="O195" s="35"/>
      <c r="Q195" s="419"/>
    </row>
    <row r="196" spans="2:17" s="18" customFormat="1" x14ac:dyDescent="0.3">
      <c r="B196" s="152" t="s">
        <v>132</v>
      </c>
      <c r="C196" s="20"/>
      <c r="D196" s="165">
        <f>D151*(1-$D$191)</f>
        <v>0</v>
      </c>
      <c r="E196" s="165">
        <f>E151*(1-$E$191)</f>
        <v>0</v>
      </c>
      <c r="F196" s="165">
        <f t="shared" ref="F196" si="80">F151*(1-$F$191)</f>
        <v>0</v>
      </c>
      <c r="G196" s="165">
        <f>G151*(1-$G$191)</f>
        <v>0</v>
      </c>
      <c r="H196" s="165">
        <f>H151*(1-$H$191)</f>
        <v>0</v>
      </c>
      <c r="I196" s="165">
        <f>I151*(1-$I$191)</f>
        <v>0</v>
      </c>
      <c r="J196" s="165">
        <f>J151*(1-$J$191)</f>
        <v>0</v>
      </c>
      <c r="K196" s="165">
        <f>K151*(1-$K$191)</f>
        <v>0</v>
      </c>
      <c r="L196" s="165">
        <f>L151*(1-$L$191)</f>
        <v>0</v>
      </c>
      <c r="M196" s="165">
        <f>M151*(1-$M$191)</f>
        <v>0</v>
      </c>
      <c r="N196" s="165">
        <f>N151*(1-$N$191)</f>
        <v>0</v>
      </c>
      <c r="O196" s="165">
        <f>O151*(1-$O$191)</f>
        <v>0</v>
      </c>
      <c r="P196" s="165">
        <f>P151*(1-$P$191)</f>
        <v>0</v>
      </c>
      <c r="Q196" s="166">
        <f>Q151*(1-$Q$191)</f>
        <v>0</v>
      </c>
    </row>
    <row r="197" spans="2:17" s="18" customFormat="1" x14ac:dyDescent="0.3">
      <c r="B197" s="152" t="s">
        <v>133</v>
      </c>
      <c r="C197" s="20"/>
      <c r="D197" s="165">
        <f t="shared" ref="D197:D231" si="81">D152*(1-$D$191)</f>
        <v>0</v>
      </c>
      <c r="E197" s="165">
        <f t="shared" ref="E197:E231" si="82">E152*(1-$E$191)</f>
        <v>0</v>
      </c>
      <c r="F197" s="165">
        <f t="shared" ref="F197" si="83">F152*(1-$F$191)</f>
        <v>0</v>
      </c>
      <c r="G197" s="165">
        <f t="shared" ref="G197:G231" si="84">G152*(1-$G$191)</f>
        <v>0</v>
      </c>
      <c r="H197" s="165">
        <f t="shared" ref="H197:H231" si="85">H152*(1-$H$191)</f>
        <v>0</v>
      </c>
      <c r="I197" s="165">
        <f t="shared" ref="I197:I231" si="86">I152*(1-$I$191)</f>
        <v>0</v>
      </c>
      <c r="J197" s="165">
        <f t="shared" ref="J197:J231" si="87">J152*(1-$J$191)</f>
        <v>0</v>
      </c>
      <c r="K197" s="165">
        <f t="shared" ref="K197:K231" si="88">K152*(1-$K$191)</f>
        <v>0</v>
      </c>
      <c r="L197" s="165">
        <f t="shared" ref="L197:L231" si="89">L152*(1-$L$191)</f>
        <v>0</v>
      </c>
      <c r="M197" s="165">
        <f t="shared" ref="M197:M231" si="90">M152*(1-$M$191)</f>
        <v>0</v>
      </c>
      <c r="N197" s="165">
        <f t="shared" ref="N197:N231" si="91">N152*(1-$N$191)</f>
        <v>0</v>
      </c>
      <c r="O197" s="165">
        <f t="shared" ref="O197:O231" si="92">O152*(1-$O$191)</f>
        <v>0</v>
      </c>
      <c r="P197" s="165">
        <f t="shared" ref="P197:P231" si="93">P152*(1-$P$191)</f>
        <v>0</v>
      </c>
      <c r="Q197" s="166">
        <f t="shared" ref="Q197:Q231" si="94">Q152*(1-$Q$191)</f>
        <v>0</v>
      </c>
    </row>
    <row r="198" spans="2:17" s="18" customFormat="1" x14ac:dyDescent="0.3">
      <c r="B198" s="152" t="s">
        <v>134</v>
      </c>
      <c r="C198" s="20"/>
      <c r="D198" s="165">
        <f t="shared" si="81"/>
        <v>0</v>
      </c>
      <c r="E198" s="165">
        <f t="shared" si="82"/>
        <v>0</v>
      </c>
      <c r="F198" s="165">
        <f t="shared" ref="F198" si="95">F153*(1-$F$191)</f>
        <v>0</v>
      </c>
      <c r="G198" s="165">
        <f t="shared" si="84"/>
        <v>0</v>
      </c>
      <c r="H198" s="165">
        <f t="shared" si="85"/>
        <v>0</v>
      </c>
      <c r="I198" s="165">
        <f t="shared" si="86"/>
        <v>0</v>
      </c>
      <c r="J198" s="165">
        <f t="shared" si="87"/>
        <v>0</v>
      </c>
      <c r="K198" s="165">
        <f t="shared" si="88"/>
        <v>0</v>
      </c>
      <c r="L198" s="165">
        <f t="shared" si="89"/>
        <v>0</v>
      </c>
      <c r="M198" s="165">
        <f t="shared" si="90"/>
        <v>0</v>
      </c>
      <c r="N198" s="165">
        <f t="shared" si="91"/>
        <v>0</v>
      </c>
      <c r="O198" s="165">
        <f t="shared" si="92"/>
        <v>0</v>
      </c>
      <c r="P198" s="165">
        <f t="shared" si="93"/>
        <v>0</v>
      </c>
      <c r="Q198" s="166">
        <f t="shared" si="94"/>
        <v>0</v>
      </c>
    </row>
    <row r="199" spans="2:17" s="18" customFormat="1" x14ac:dyDescent="0.3">
      <c r="B199" s="152" t="s">
        <v>135</v>
      </c>
      <c r="C199" s="20"/>
      <c r="D199" s="165">
        <f t="shared" si="81"/>
        <v>0</v>
      </c>
      <c r="E199" s="165">
        <f t="shared" si="82"/>
        <v>0</v>
      </c>
      <c r="F199" s="165">
        <f t="shared" ref="F199" si="96">F154*(1-$F$191)</f>
        <v>0</v>
      </c>
      <c r="G199" s="165">
        <f t="shared" si="84"/>
        <v>0</v>
      </c>
      <c r="H199" s="165">
        <f t="shared" si="85"/>
        <v>0</v>
      </c>
      <c r="I199" s="165">
        <f t="shared" si="86"/>
        <v>0</v>
      </c>
      <c r="J199" s="165">
        <f t="shared" si="87"/>
        <v>0</v>
      </c>
      <c r="K199" s="165">
        <f t="shared" si="88"/>
        <v>0</v>
      </c>
      <c r="L199" s="165">
        <f t="shared" si="89"/>
        <v>0</v>
      </c>
      <c r="M199" s="165">
        <f t="shared" si="90"/>
        <v>0</v>
      </c>
      <c r="N199" s="165">
        <f t="shared" si="91"/>
        <v>0</v>
      </c>
      <c r="O199" s="165">
        <f t="shared" si="92"/>
        <v>0</v>
      </c>
      <c r="P199" s="165">
        <f t="shared" si="93"/>
        <v>0</v>
      </c>
      <c r="Q199" s="166">
        <f t="shared" si="94"/>
        <v>0</v>
      </c>
    </row>
    <row r="200" spans="2:17" s="18" customFormat="1" x14ac:dyDescent="0.3">
      <c r="B200" s="152" t="s">
        <v>136</v>
      </c>
      <c r="C200" s="20"/>
      <c r="D200" s="165">
        <f t="shared" si="81"/>
        <v>0</v>
      </c>
      <c r="E200" s="165">
        <f t="shared" si="82"/>
        <v>0</v>
      </c>
      <c r="F200" s="165">
        <f t="shared" ref="F200" si="97">F155*(1-$F$191)</f>
        <v>0</v>
      </c>
      <c r="G200" s="165">
        <f t="shared" si="84"/>
        <v>0</v>
      </c>
      <c r="H200" s="165">
        <f t="shared" si="85"/>
        <v>0</v>
      </c>
      <c r="I200" s="165">
        <f t="shared" si="86"/>
        <v>0</v>
      </c>
      <c r="J200" s="165">
        <f t="shared" si="87"/>
        <v>0</v>
      </c>
      <c r="K200" s="165">
        <f t="shared" si="88"/>
        <v>0</v>
      </c>
      <c r="L200" s="165">
        <f t="shared" si="89"/>
        <v>0</v>
      </c>
      <c r="M200" s="165">
        <f t="shared" si="90"/>
        <v>0</v>
      </c>
      <c r="N200" s="165">
        <f t="shared" si="91"/>
        <v>0</v>
      </c>
      <c r="O200" s="165">
        <f t="shared" si="92"/>
        <v>0</v>
      </c>
      <c r="P200" s="165">
        <f t="shared" si="93"/>
        <v>0</v>
      </c>
      <c r="Q200" s="166">
        <f t="shared" si="94"/>
        <v>0</v>
      </c>
    </row>
    <row r="201" spans="2:17" s="18" customFormat="1" x14ac:dyDescent="0.3">
      <c r="B201" s="152" t="s">
        <v>137</v>
      </c>
      <c r="C201" s="20"/>
      <c r="D201" s="165">
        <f t="shared" si="81"/>
        <v>0</v>
      </c>
      <c r="E201" s="165">
        <f t="shared" si="82"/>
        <v>0</v>
      </c>
      <c r="F201" s="165">
        <f t="shared" ref="F201" si="98">F156*(1-$F$191)</f>
        <v>0</v>
      </c>
      <c r="G201" s="165">
        <f t="shared" si="84"/>
        <v>0</v>
      </c>
      <c r="H201" s="165">
        <f t="shared" si="85"/>
        <v>0</v>
      </c>
      <c r="I201" s="165">
        <f t="shared" si="86"/>
        <v>0</v>
      </c>
      <c r="J201" s="165">
        <f t="shared" si="87"/>
        <v>0</v>
      </c>
      <c r="K201" s="165">
        <f t="shared" si="88"/>
        <v>0</v>
      </c>
      <c r="L201" s="165">
        <f t="shared" si="89"/>
        <v>0</v>
      </c>
      <c r="M201" s="165">
        <f t="shared" si="90"/>
        <v>0</v>
      </c>
      <c r="N201" s="165">
        <f t="shared" si="91"/>
        <v>0</v>
      </c>
      <c r="O201" s="165">
        <f t="shared" si="92"/>
        <v>0</v>
      </c>
      <c r="P201" s="165">
        <f t="shared" si="93"/>
        <v>0</v>
      </c>
      <c r="Q201" s="166">
        <f t="shared" si="94"/>
        <v>0</v>
      </c>
    </row>
    <row r="202" spans="2:17" s="18" customFormat="1" x14ac:dyDescent="0.3">
      <c r="B202" s="152" t="s">
        <v>138</v>
      </c>
      <c r="C202" s="20"/>
      <c r="D202" s="165">
        <f t="shared" si="81"/>
        <v>0</v>
      </c>
      <c r="E202" s="165">
        <f t="shared" si="82"/>
        <v>0</v>
      </c>
      <c r="F202" s="165">
        <f t="shared" ref="F202" si="99">F157*(1-$F$191)</f>
        <v>0</v>
      </c>
      <c r="G202" s="165">
        <f t="shared" si="84"/>
        <v>0</v>
      </c>
      <c r="H202" s="165">
        <f t="shared" si="85"/>
        <v>0</v>
      </c>
      <c r="I202" s="165">
        <f t="shared" si="86"/>
        <v>0</v>
      </c>
      <c r="J202" s="165">
        <f t="shared" si="87"/>
        <v>0</v>
      </c>
      <c r="K202" s="165">
        <f t="shared" si="88"/>
        <v>0</v>
      </c>
      <c r="L202" s="165">
        <f t="shared" si="89"/>
        <v>0</v>
      </c>
      <c r="M202" s="165">
        <f t="shared" si="90"/>
        <v>0</v>
      </c>
      <c r="N202" s="165">
        <f t="shared" si="91"/>
        <v>0</v>
      </c>
      <c r="O202" s="165">
        <f t="shared" si="92"/>
        <v>0</v>
      </c>
      <c r="P202" s="165">
        <f t="shared" si="93"/>
        <v>0</v>
      </c>
      <c r="Q202" s="166">
        <f t="shared" si="94"/>
        <v>0</v>
      </c>
    </row>
    <row r="203" spans="2:17" s="18" customFormat="1" x14ac:dyDescent="0.3">
      <c r="B203" s="152" t="s">
        <v>139</v>
      </c>
      <c r="C203" s="20"/>
      <c r="D203" s="165">
        <f t="shared" si="81"/>
        <v>0</v>
      </c>
      <c r="E203" s="165">
        <f t="shared" si="82"/>
        <v>0</v>
      </c>
      <c r="F203" s="165">
        <f t="shared" ref="F203" si="100">F158*(1-$F$191)</f>
        <v>0</v>
      </c>
      <c r="G203" s="165">
        <f t="shared" si="84"/>
        <v>0</v>
      </c>
      <c r="H203" s="165">
        <f t="shared" si="85"/>
        <v>0</v>
      </c>
      <c r="I203" s="165">
        <f t="shared" si="86"/>
        <v>0</v>
      </c>
      <c r="J203" s="165">
        <f t="shared" si="87"/>
        <v>0</v>
      </c>
      <c r="K203" s="165">
        <f t="shared" si="88"/>
        <v>0</v>
      </c>
      <c r="L203" s="165">
        <f t="shared" si="89"/>
        <v>0</v>
      </c>
      <c r="M203" s="165">
        <f t="shared" si="90"/>
        <v>0</v>
      </c>
      <c r="N203" s="165">
        <f t="shared" si="91"/>
        <v>0</v>
      </c>
      <c r="O203" s="165">
        <f t="shared" si="92"/>
        <v>0</v>
      </c>
      <c r="P203" s="165">
        <f t="shared" si="93"/>
        <v>0</v>
      </c>
      <c r="Q203" s="166">
        <f t="shared" si="94"/>
        <v>0</v>
      </c>
    </row>
    <row r="204" spans="2:17" s="18" customFormat="1" x14ac:dyDescent="0.3">
      <c r="B204" s="152" t="s">
        <v>140</v>
      </c>
      <c r="C204" s="20"/>
      <c r="D204" s="165">
        <f t="shared" si="81"/>
        <v>0</v>
      </c>
      <c r="E204" s="165">
        <f t="shared" si="82"/>
        <v>0</v>
      </c>
      <c r="F204" s="165">
        <f t="shared" ref="F204" si="101">F159*(1-$F$191)</f>
        <v>0</v>
      </c>
      <c r="G204" s="165">
        <f t="shared" si="84"/>
        <v>0</v>
      </c>
      <c r="H204" s="165">
        <f t="shared" si="85"/>
        <v>0</v>
      </c>
      <c r="I204" s="165">
        <f t="shared" si="86"/>
        <v>0</v>
      </c>
      <c r="J204" s="165">
        <f t="shared" si="87"/>
        <v>0</v>
      </c>
      <c r="K204" s="165">
        <f t="shared" si="88"/>
        <v>0</v>
      </c>
      <c r="L204" s="165">
        <f t="shared" si="89"/>
        <v>0</v>
      </c>
      <c r="M204" s="165">
        <f t="shared" si="90"/>
        <v>0</v>
      </c>
      <c r="N204" s="165">
        <f t="shared" si="91"/>
        <v>0</v>
      </c>
      <c r="O204" s="165">
        <f t="shared" si="92"/>
        <v>0</v>
      </c>
      <c r="P204" s="165">
        <f t="shared" si="93"/>
        <v>0</v>
      </c>
      <c r="Q204" s="166">
        <f t="shared" si="94"/>
        <v>0</v>
      </c>
    </row>
    <row r="205" spans="2:17" s="18" customFormat="1" x14ac:dyDescent="0.3">
      <c r="B205" s="152" t="s">
        <v>141</v>
      </c>
      <c r="C205" s="20"/>
      <c r="D205" s="165">
        <f t="shared" si="81"/>
        <v>0</v>
      </c>
      <c r="E205" s="165">
        <f t="shared" si="82"/>
        <v>0</v>
      </c>
      <c r="F205" s="165">
        <f t="shared" ref="F205" si="102">F160*(1-$F$191)</f>
        <v>0</v>
      </c>
      <c r="G205" s="165">
        <f t="shared" si="84"/>
        <v>0</v>
      </c>
      <c r="H205" s="165">
        <f t="shared" si="85"/>
        <v>0</v>
      </c>
      <c r="I205" s="165">
        <f t="shared" si="86"/>
        <v>0</v>
      </c>
      <c r="J205" s="165">
        <f t="shared" si="87"/>
        <v>0</v>
      </c>
      <c r="K205" s="165">
        <f t="shared" si="88"/>
        <v>0</v>
      </c>
      <c r="L205" s="165">
        <f t="shared" si="89"/>
        <v>0</v>
      </c>
      <c r="M205" s="165">
        <f t="shared" si="90"/>
        <v>0</v>
      </c>
      <c r="N205" s="165">
        <f t="shared" si="91"/>
        <v>0</v>
      </c>
      <c r="O205" s="165">
        <f t="shared" si="92"/>
        <v>0</v>
      </c>
      <c r="P205" s="165">
        <f t="shared" si="93"/>
        <v>0</v>
      </c>
      <c r="Q205" s="166">
        <f t="shared" si="94"/>
        <v>0</v>
      </c>
    </row>
    <row r="206" spans="2:17" s="18" customFormat="1" x14ac:dyDescent="0.3">
      <c r="B206" s="152" t="s">
        <v>142</v>
      </c>
      <c r="C206" s="20"/>
      <c r="D206" s="165">
        <f t="shared" si="81"/>
        <v>0</v>
      </c>
      <c r="E206" s="165">
        <f t="shared" si="82"/>
        <v>0</v>
      </c>
      <c r="F206" s="165">
        <f t="shared" ref="F206" si="103">F161*(1-$F$191)</f>
        <v>0</v>
      </c>
      <c r="G206" s="165">
        <f t="shared" si="84"/>
        <v>0</v>
      </c>
      <c r="H206" s="165">
        <f t="shared" si="85"/>
        <v>0</v>
      </c>
      <c r="I206" s="165">
        <f t="shared" si="86"/>
        <v>0</v>
      </c>
      <c r="J206" s="165">
        <f t="shared" si="87"/>
        <v>0</v>
      </c>
      <c r="K206" s="165">
        <f t="shared" si="88"/>
        <v>0</v>
      </c>
      <c r="L206" s="165">
        <f t="shared" si="89"/>
        <v>0</v>
      </c>
      <c r="M206" s="165">
        <f t="shared" si="90"/>
        <v>0</v>
      </c>
      <c r="N206" s="165">
        <f t="shared" si="91"/>
        <v>0</v>
      </c>
      <c r="O206" s="165">
        <f t="shared" si="92"/>
        <v>0</v>
      </c>
      <c r="P206" s="165">
        <f t="shared" si="93"/>
        <v>0</v>
      </c>
      <c r="Q206" s="166">
        <f t="shared" si="94"/>
        <v>0</v>
      </c>
    </row>
    <row r="207" spans="2:17" s="18" customFormat="1" x14ac:dyDescent="0.3">
      <c r="B207" s="152" t="s">
        <v>143</v>
      </c>
      <c r="C207" s="20"/>
      <c r="D207" s="165">
        <f t="shared" si="81"/>
        <v>0</v>
      </c>
      <c r="E207" s="165">
        <f t="shared" si="82"/>
        <v>0</v>
      </c>
      <c r="F207" s="165">
        <f t="shared" ref="F207" si="104">F162*(1-$F$191)</f>
        <v>0</v>
      </c>
      <c r="G207" s="165">
        <f t="shared" si="84"/>
        <v>0</v>
      </c>
      <c r="H207" s="165">
        <f t="shared" si="85"/>
        <v>0</v>
      </c>
      <c r="I207" s="165">
        <f t="shared" si="86"/>
        <v>0</v>
      </c>
      <c r="J207" s="165">
        <f t="shared" si="87"/>
        <v>0</v>
      </c>
      <c r="K207" s="165">
        <f t="shared" si="88"/>
        <v>0</v>
      </c>
      <c r="L207" s="165">
        <f t="shared" si="89"/>
        <v>0</v>
      </c>
      <c r="M207" s="165">
        <f t="shared" si="90"/>
        <v>0</v>
      </c>
      <c r="N207" s="165">
        <f t="shared" si="91"/>
        <v>0</v>
      </c>
      <c r="O207" s="165">
        <f t="shared" si="92"/>
        <v>0</v>
      </c>
      <c r="P207" s="165">
        <f t="shared" si="93"/>
        <v>0</v>
      </c>
      <c r="Q207" s="166">
        <f t="shared" si="94"/>
        <v>0</v>
      </c>
    </row>
    <row r="208" spans="2:17" s="18" customFormat="1" x14ac:dyDescent="0.3">
      <c r="B208" s="152" t="s">
        <v>144</v>
      </c>
      <c r="C208" s="20"/>
      <c r="D208" s="165">
        <f t="shared" si="81"/>
        <v>0</v>
      </c>
      <c r="E208" s="165">
        <f t="shared" si="82"/>
        <v>0</v>
      </c>
      <c r="F208" s="165">
        <f t="shared" ref="F208" si="105">F163*(1-$F$191)</f>
        <v>0</v>
      </c>
      <c r="G208" s="165">
        <f t="shared" si="84"/>
        <v>0</v>
      </c>
      <c r="H208" s="165">
        <f t="shared" si="85"/>
        <v>0</v>
      </c>
      <c r="I208" s="165">
        <f t="shared" si="86"/>
        <v>0</v>
      </c>
      <c r="J208" s="165">
        <f t="shared" si="87"/>
        <v>0</v>
      </c>
      <c r="K208" s="165">
        <f t="shared" si="88"/>
        <v>0</v>
      </c>
      <c r="L208" s="165">
        <f t="shared" si="89"/>
        <v>0</v>
      </c>
      <c r="M208" s="165">
        <f t="shared" si="90"/>
        <v>0</v>
      </c>
      <c r="N208" s="165">
        <f t="shared" si="91"/>
        <v>0</v>
      </c>
      <c r="O208" s="165">
        <f t="shared" si="92"/>
        <v>0</v>
      </c>
      <c r="P208" s="165">
        <f t="shared" si="93"/>
        <v>0</v>
      </c>
      <c r="Q208" s="166">
        <f t="shared" si="94"/>
        <v>0</v>
      </c>
    </row>
    <row r="209" spans="2:17" s="18" customFormat="1" x14ac:dyDescent="0.3">
      <c r="B209" s="152" t="s">
        <v>145</v>
      </c>
      <c r="C209" s="20"/>
      <c r="D209" s="165">
        <f t="shared" si="81"/>
        <v>0</v>
      </c>
      <c r="E209" s="165">
        <f t="shared" si="82"/>
        <v>0</v>
      </c>
      <c r="F209" s="165">
        <f t="shared" ref="F209" si="106">F164*(1-$F$191)</f>
        <v>0</v>
      </c>
      <c r="G209" s="165">
        <f t="shared" si="84"/>
        <v>0</v>
      </c>
      <c r="H209" s="165">
        <f t="shared" si="85"/>
        <v>0</v>
      </c>
      <c r="I209" s="165">
        <f t="shared" si="86"/>
        <v>0</v>
      </c>
      <c r="J209" s="165">
        <f t="shared" si="87"/>
        <v>0</v>
      </c>
      <c r="K209" s="165">
        <f t="shared" si="88"/>
        <v>0</v>
      </c>
      <c r="L209" s="165">
        <f t="shared" si="89"/>
        <v>0</v>
      </c>
      <c r="M209" s="165">
        <f t="shared" si="90"/>
        <v>0</v>
      </c>
      <c r="N209" s="165">
        <f t="shared" si="91"/>
        <v>0</v>
      </c>
      <c r="O209" s="165">
        <f t="shared" si="92"/>
        <v>0</v>
      </c>
      <c r="P209" s="165">
        <f t="shared" si="93"/>
        <v>0</v>
      </c>
      <c r="Q209" s="166">
        <f t="shared" si="94"/>
        <v>0</v>
      </c>
    </row>
    <row r="210" spans="2:17" s="18" customFormat="1" x14ac:dyDescent="0.3">
      <c r="B210" s="152" t="s">
        <v>146</v>
      </c>
      <c r="C210" s="20"/>
      <c r="D210" s="165">
        <f t="shared" si="81"/>
        <v>0</v>
      </c>
      <c r="E210" s="165">
        <f t="shared" si="82"/>
        <v>0</v>
      </c>
      <c r="F210" s="165">
        <f t="shared" ref="F210" si="107">F165*(1-$F$191)</f>
        <v>0</v>
      </c>
      <c r="G210" s="165">
        <f t="shared" si="84"/>
        <v>0</v>
      </c>
      <c r="H210" s="165">
        <f t="shared" si="85"/>
        <v>0</v>
      </c>
      <c r="I210" s="165">
        <f t="shared" si="86"/>
        <v>0</v>
      </c>
      <c r="J210" s="165">
        <f t="shared" si="87"/>
        <v>0</v>
      </c>
      <c r="K210" s="165">
        <f t="shared" si="88"/>
        <v>0</v>
      </c>
      <c r="L210" s="165">
        <f t="shared" si="89"/>
        <v>0</v>
      </c>
      <c r="M210" s="165">
        <f t="shared" si="90"/>
        <v>0</v>
      </c>
      <c r="N210" s="165">
        <f t="shared" si="91"/>
        <v>0</v>
      </c>
      <c r="O210" s="165">
        <f t="shared" si="92"/>
        <v>0</v>
      </c>
      <c r="P210" s="165">
        <f t="shared" si="93"/>
        <v>0</v>
      </c>
      <c r="Q210" s="166">
        <f t="shared" si="94"/>
        <v>0</v>
      </c>
    </row>
    <row r="211" spans="2:17" s="18" customFormat="1" x14ac:dyDescent="0.3">
      <c r="B211" s="152" t="s">
        <v>147</v>
      </c>
      <c r="C211" s="20"/>
      <c r="D211" s="165">
        <f t="shared" si="81"/>
        <v>0</v>
      </c>
      <c r="E211" s="165">
        <f t="shared" si="82"/>
        <v>0</v>
      </c>
      <c r="F211" s="165">
        <f t="shared" ref="F211" si="108">F166*(1-$F$191)</f>
        <v>0</v>
      </c>
      <c r="G211" s="165">
        <f t="shared" si="84"/>
        <v>0</v>
      </c>
      <c r="H211" s="165">
        <f t="shared" si="85"/>
        <v>0</v>
      </c>
      <c r="I211" s="165">
        <f t="shared" si="86"/>
        <v>0</v>
      </c>
      <c r="J211" s="165">
        <f t="shared" si="87"/>
        <v>0</v>
      </c>
      <c r="K211" s="165">
        <f t="shared" si="88"/>
        <v>0</v>
      </c>
      <c r="L211" s="165">
        <f t="shared" si="89"/>
        <v>0</v>
      </c>
      <c r="M211" s="165">
        <f t="shared" si="90"/>
        <v>0</v>
      </c>
      <c r="N211" s="165">
        <f t="shared" si="91"/>
        <v>0</v>
      </c>
      <c r="O211" s="165">
        <f t="shared" si="92"/>
        <v>0</v>
      </c>
      <c r="P211" s="165">
        <f t="shared" si="93"/>
        <v>0</v>
      </c>
      <c r="Q211" s="166">
        <f t="shared" si="94"/>
        <v>0</v>
      </c>
    </row>
    <row r="212" spans="2:17" s="18" customFormat="1" x14ac:dyDescent="0.3">
      <c r="B212" s="152" t="s">
        <v>148</v>
      </c>
      <c r="C212" s="20"/>
      <c r="D212" s="165">
        <f t="shared" si="81"/>
        <v>0</v>
      </c>
      <c r="E212" s="165">
        <f t="shared" si="82"/>
        <v>0</v>
      </c>
      <c r="F212" s="165">
        <f t="shared" ref="F212" si="109">F167*(1-$F$191)</f>
        <v>0</v>
      </c>
      <c r="G212" s="165">
        <f t="shared" si="84"/>
        <v>0</v>
      </c>
      <c r="H212" s="165">
        <f t="shared" si="85"/>
        <v>0</v>
      </c>
      <c r="I212" s="165">
        <f t="shared" si="86"/>
        <v>0</v>
      </c>
      <c r="J212" s="165">
        <f t="shared" si="87"/>
        <v>0</v>
      </c>
      <c r="K212" s="165">
        <f t="shared" si="88"/>
        <v>0</v>
      </c>
      <c r="L212" s="165">
        <f t="shared" si="89"/>
        <v>0</v>
      </c>
      <c r="M212" s="165">
        <f t="shared" si="90"/>
        <v>0</v>
      </c>
      <c r="N212" s="165">
        <f t="shared" si="91"/>
        <v>0</v>
      </c>
      <c r="O212" s="165">
        <f t="shared" si="92"/>
        <v>0</v>
      </c>
      <c r="P212" s="165">
        <f t="shared" si="93"/>
        <v>0</v>
      </c>
      <c r="Q212" s="166">
        <f t="shared" si="94"/>
        <v>0</v>
      </c>
    </row>
    <row r="213" spans="2:17" s="18" customFormat="1" x14ac:dyDescent="0.3">
      <c r="B213" s="152" t="s">
        <v>149</v>
      </c>
      <c r="C213" s="20"/>
      <c r="D213" s="165">
        <f t="shared" si="81"/>
        <v>0</v>
      </c>
      <c r="E213" s="165">
        <f t="shared" si="82"/>
        <v>0</v>
      </c>
      <c r="F213" s="165">
        <f t="shared" ref="F213" si="110">F168*(1-$F$191)</f>
        <v>0</v>
      </c>
      <c r="G213" s="165">
        <f t="shared" si="84"/>
        <v>0</v>
      </c>
      <c r="H213" s="165">
        <f t="shared" si="85"/>
        <v>0</v>
      </c>
      <c r="I213" s="165">
        <f t="shared" si="86"/>
        <v>0</v>
      </c>
      <c r="J213" s="165">
        <f t="shared" si="87"/>
        <v>0</v>
      </c>
      <c r="K213" s="165">
        <f t="shared" si="88"/>
        <v>0</v>
      </c>
      <c r="L213" s="165">
        <f t="shared" si="89"/>
        <v>0</v>
      </c>
      <c r="M213" s="165">
        <f t="shared" si="90"/>
        <v>0</v>
      </c>
      <c r="N213" s="165">
        <f t="shared" si="91"/>
        <v>0</v>
      </c>
      <c r="O213" s="165">
        <f t="shared" si="92"/>
        <v>0</v>
      </c>
      <c r="P213" s="165">
        <f t="shared" si="93"/>
        <v>0</v>
      </c>
      <c r="Q213" s="166">
        <f t="shared" si="94"/>
        <v>0</v>
      </c>
    </row>
    <row r="214" spans="2:17" s="18" customFormat="1" x14ac:dyDescent="0.3">
      <c r="B214" s="152" t="s">
        <v>150</v>
      </c>
      <c r="C214" s="20"/>
      <c r="D214" s="165">
        <f t="shared" si="81"/>
        <v>0</v>
      </c>
      <c r="E214" s="165">
        <f t="shared" si="82"/>
        <v>0</v>
      </c>
      <c r="F214" s="165">
        <f t="shared" ref="F214" si="111">F169*(1-$F$191)</f>
        <v>0</v>
      </c>
      <c r="G214" s="165">
        <f t="shared" si="84"/>
        <v>0</v>
      </c>
      <c r="H214" s="165">
        <f t="shared" si="85"/>
        <v>0</v>
      </c>
      <c r="I214" s="165">
        <f t="shared" si="86"/>
        <v>0</v>
      </c>
      <c r="J214" s="165">
        <f t="shared" si="87"/>
        <v>0</v>
      </c>
      <c r="K214" s="165">
        <f t="shared" si="88"/>
        <v>0</v>
      </c>
      <c r="L214" s="165">
        <f t="shared" si="89"/>
        <v>0</v>
      </c>
      <c r="M214" s="165">
        <f t="shared" si="90"/>
        <v>0</v>
      </c>
      <c r="N214" s="165">
        <f t="shared" si="91"/>
        <v>0</v>
      </c>
      <c r="O214" s="165">
        <f t="shared" si="92"/>
        <v>0</v>
      </c>
      <c r="P214" s="165">
        <f t="shared" si="93"/>
        <v>0</v>
      </c>
      <c r="Q214" s="166">
        <f t="shared" si="94"/>
        <v>0</v>
      </c>
    </row>
    <row r="215" spans="2:17" s="18" customFormat="1" x14ac:dyDescent="0.3">
      <c r="B215" s="152" t="s">
        <v>151</v>
      </c>
      <c r="C215" s="20"/>
      <c r="D215" s="165">
        <f t="shared" si="81"/>
        <v>0</v>
      </c>
      <c r="E215" s="165">
        <f t="shared" si="82"/>
        <v>0</v>
      </c>
      <c r="F215" s="165">
        <f t="shared" ref="F215" si="112">F170*(1-$F$191)</f>
        <v>0</v>
      </c>
      <c r="G215" s="165">
        <f t="shared" si="84"/>
        <v>0</v>
      </c>
      <c r="H215" s="165">
        <f t="shared" si="85"/>
        <v>0</v>
      </c>
      <c r="I215" s="165">
        <f t="shared" si="86"/>
        <v>0</v>
      </c>
      <c r="J215" s="165">
        <f t="shared" si="87"/>
        <v>0</v>
      </c>
      <c r="K215" s="165">
        <f t="shared" si="88"/>
        <v>0</v>
      </c>
      <c r="L215" s="165">
        <f t="shared" si="89"/>
        <v>0</v>
      </c>
      <c r="M215" s="165">
        <f t="shared" si="90"/>
        <v>0</v>
      </c>
      <c r="N215" s="165">
        <f t="shared" si="91"/>
        <v>0</v>
      </c>
      <c r="O215" s="165">
        <f t="shared" si="92"/>
        <v>0</v>
      </c>
      <c r="P215" s="165">
        <f t="shared" si="93"/>
        <v>0</v>
      </c>
      <c r="Q215" s="166">
        <f t="shared" si="94"/>
        <v>0</v>
      </c>
    </row>
    <row r="216" spans="2:17" s="18" customFormat="1" x14ac:dyDescent="0.3">
      <c r="B216" s="152" t="s">
        <v>152</v>
      </c>
      <c r="C216" s="20"/>
      <c r="D216" s="165">
        <f t="shared" si="81"/>
        <v>0</v>
      </c>
      <c r="E216" s="165">
        <f t="shared" si="82"/>
        <v>0</v>
      </c>
      <c r="F216" s="165">
        <f t="shared" ref="F216" si="113">F171*(1-$F$191)</f>
        <v>0</v>
      </c>
      <c r="G216" s="165">
        <f t="shared" si="84"/>
        <v>0</v>
      </c>
      <c r="H216" s="165">
        <f t="shared" si="85"/>
        <v>0</v>
      </c>
      <c r="I216" s="165">
        <f t="shared" si="86"/>
        <v>0</v>
      </c>
      <c r="J216" s="165">
        <f t="shared" si="87"/>
        <v>0</v>
      </c>
      <c r="K216" s="165">
        <f t="shared" si="88"/>
        <v>0</v>
      </c>
      <c r="L216" s="165">
        <f t="shared" si="89"/>
        <v>0</v>
      </c>
      <c r="M216" s="165">
        <f t="shared" si="90"/>
        <v>0</v>
      </c>
      <c r="N216" s="165">
        <f t="shared" si="91"/>
        <v>0</v>
      </c>
      <c r="O216" s="165">
        <f t="shared" si="92"/>
        <v>0</v>
      </c>
      <c r="P216" s="165">
        <f t="shared" si="93"/>
        <v>0</v>
      </c>
      <c r="Q216" s="166">
        <f t="shared" si="94"/>
        <v>0</v>
      </c>
    </row>
    <row r="217" spans="2:17" s="18" customFormat="1" x14ac:dyDescent="0.3">
      <c r="B217" s="152" t="s">
        <v>153</v>
      </c>
      <c r="C217" s="20"/>
      <c r="D217" s="165">
        <f t="shared" si="81"/>
        <v>0</v>
      </c>
      <c r="E217" s="165">
        <f t="shared" si="82"/>
        <v>0</v>
      </c>
      <c r="F217" s="165">
        <f t="shared" ref="F217" si="114">F172*(1-$F$191)</f>
        <v>0</v>
      </c>
      <c r="G217" s="165">
        <f t="shared" si="84"/>
        <v>0</v>
      </c>
      <c r="H217" s="165">
        <f t="shared" si="85"/>
        <v>0</v>
      </c>
      <c r="I217" s="165">
        <f t="shared" si="86"/>
        <v>0</v>
      </c>
      <c r="J217" s="165">
        <f t="shared" si="87"/>
        <v>0</v>
      </c>
      <c r="K217" s="165">
        <f t="shared" si="88"/>
        <v>0</v>
      </c>
      <c r="L217" s="165">
        <f t="shared" si="89"/>
        <v>0</v>
      </c>
      <c r="M217" s="165">
        <f t="shared" si="90"/>
        <v>0</v>
      </c>
      <c r="N217" s="165">
        <f t="shared" si="91"/>
        <v>0</v>
      </c>
      <c r="O217" s="165">
        <f t="shared" si="92"/>
        <v>0</v>
      </c>
      <c r="P217" s="165">
        <f t="shared" si="93"/>
        <v>0</v>
      </c>
      <c r="Q217" s="166">
        <f t="shared" si="94"/>
        <v>0</v>
      </c>
    </row>
    <row r="218" spans="2:17" s="18" customFormat="1" x14ac:dyDescent="0.3">
      <c r="B218" s="152" t="s">
        <v>154</v>
      </c>
      <c r="C218" s="20"/>
      <c r="D218" s="165">
        <f t="shared" si="81"/>
        <v>0</v>
      </c>
      <c r="E218" s="165">
        <f t="shared" si="82"/>
        <v>0</v>
      </c>
      <c r="F218" s="165">
        <f t="shared" ref="F218" si="115">F173*(1-$F$191)</f>
        <v>0</v>
      </c>
      <c r="G218" s="165">
        <f t="shared" si="84"/>
        <v>0</v>
      </c>
      <c r="H218" s="165">
        <f t="shared" si="85"/>
        <v>0</v>
      </c>
      <c r="I218" s="165">
        <f t="shared" si="86"/>
        <v>0</v>
      </c>
      <c r="J218" s="165">
        <f t="shared" si="87"/>
        <v>0</v>
      </c>
      <c r="K218" s="165">
        <f t="shared" si="88"/>
        <v>0</v>
      </c>
      <c r="L218" s="165">
        <f t="shared" si="89"/>
        <v>0</v>
      </c>
      <c r="M218" s="165">
        <f t="shared" si="90"/>
        <v>0</v>
      </c>
      <c r="N218" s="165">
        <f t="shared" si="91"/>
        <v>0</v>
      </c>
      <c r="O218" s="165">
        <f t="shared" si="92"/>
        <v>0</v>
      </c>
      <c r="P218" s="165">
        <f t="shared" si="93"/>
        <v>0</v>
      </c>
      <c r="Q218" s="166">
        <f t="shared" si="94"/>
        <v>0</v>
      </c>
    </row>
    <row r="219" spans="2:17" s="18" customFormat="1" x14ac:dyDescent="0.3">
      <c r="B219" s="152" t="s">
        <v>155</v>
      </c>
      <c r="C219" s="20"/>
      <c r="D219" s="165">
        <f t="shared" si="81"/>
        <v>0</v>
      </c>
      <c r="E219" s="165">
        <f t="shared" si="82"/>
        <v>0</v>
      </c>
      <c r="F219" s="165">
        <f t="shared" ref="F219" si="116">F174*(1-$F$191)</f>
        <v>0</v>
      </c>
      <c r="G219" s="165">
        <f t="shared" si="84"/>
        <v>0</v>
      </c>
      <c r="H219" s="165">
        <f t="shared" si="85"/>
        <v>0</v>
      </c>
      <c r="I219" s="165">
        <f t="shared" si="86"/>
        <v>0</v>
      </c>
      <c r="J219" s="165">
        <f t="shared" si="87"/>
        <v>0</v>
      </c>
      <c r="K219" s="165">
        <f t="shared" si="88"/>
        <v>0</v>
      </c>
      <c r="L219" s="165">
        <f t="shared" si="89"/>
        <v>0</v>
      </c>
      <c r="M219" s="165">
        <f t="shared" si="90"/>
        <v>0</v>
      </c>
      <c r="N219" s="165">
        <f t="shared" si="91"/>
        <v>0</v>
      </c>
      <c r="O219" s="165">
        <f t="shared" si="92"/>
        <v>0</v>
      </c>
      <c r="P219" s="165">
        <f t="shared" si="93"/>
        <v>0</v>
      </c>
      <c r="Q219" s="166">
        <f t="shared" si="94"/>
        <v>0</v>
      </c>
    </row>
    <row r="220" spans="2:17" s="18" customFormat="1" x14ac:dyDescent="0.3">
      <c r="B220" s="152" t="s">
        <v>156</v>
      </c>
      <c r="C220" s="20"/>
      <c r="D220" s="165">
        <f t="shared" si="81"/>
        <v>0</v>
      </c>
      <c r="E220" s="165">
        <f t="shared" si="82"/>
        <v>0</v>
      </c>
      <c r="F220" s="165">
        <f t="shared" ref="F220" si="117">F175*(1-$F$191)</f>
        <v>0</v>
      </c>
      <c r="G220" s="165">
        <f t="shared" si="84"/>
        <v>0</v>
      </c>
      <c r="H220" s="165">
        <f t="shared" si="85"/>
        <v>0</v>
      </c>
      <c r="I220" s="165">
        <f t="shared" si="86"/>
        <v>0</v>
      </c>
      <c r="J220" s="165">
        <f t="shared" si="87"/>
        <v>0</v>
      </c>
      <c r="K220" s="165">
        <f t="shared" si="88"/>
        <v>0</v>
      </c>
      <c r="L220" s="165">
        <f t="shared" si="89"/>
        <v>0</v>
      </c>
      <c r="M220" s="165">
        <f t="shared" si="90"/>
        <v>0</v>
      </c>
      <c r="N220" s="165">
        <f t="shared" si="91"/>
        <v>0</v>
      </c>
      <c r="O220" s="165">
        <f t="shared" si="92"/>
        <v>0</v>
      </c>
      <c r="P220" s="165">
        <f t="shared" si="93"/>
        <v>0</v>
      </c>
      <c r="Q220" s="166">
        <f t="shared" si="94"/>
        <v>0</v>
      </c>
    </row>
    <row r="221" spans="2:17" s="18" customFormat="1" x14ac:dyDescent="0.3">
      <c r="B221" s="152" t="s">
        <v>157</v>
      </c>
      <c r="C221" s="20"/>
      <c r="D221" s="165">
        <f t="shared" si="81"/>
        <v>0</v>
      </c>
      <c r="E221" s="165">
        <f t="shared" si="82"/>
        <v>0</v>
      </c>
      <c r="F221" s="165">
        <f t="shared" ref="F221" si="118">F176*(1-$F$191)</f>
        <v>0</v>
      </c>
      <c r="G221" s="165">
        <f t="shared" si="84"/>
        <v>0</v>
      </c>
      <c r="H221" s="165">
        <f t="shared" si="85"/>
        <v>0</v>
      </c>
      <c r="I221" s="165">
        <f t="shared" si="86"/>
        <v>0</v>
      </c>
      <c r="J221" s="165">
        <f t="shared" si="87"/>
        <v>0</v>
      </c>
      <c r="K221" s="165">
        <f t="shared" si="88"/>
        <v>0</v>
      </c>
      <c r="L221" s="165">
        <f t="shared" si="89"/>
        <v>0</v>
      </c>
      <c r="M221" s="165">
        <f t="shared" si="90"/>
        <v>0</v>
      </c>
      <c r="N221" s="165">
        <f t="shared" si="91"/>
        <v>0</v>
      </c>
      <c r="O221" s="165">
        <f t="shared" si="92"/>
        <v>0</v>
      </c>
      <c r="P221" s="165">
        <f t="shared" si="93"/>
        <v>0</v>
      </c>
      <c r="Q221" s="166">
        <f t="shared" si="94"/>
        <v>0</v>
      </c>
    </row>
    <row r="222" spans="2:17" s="18" customFormat="1" x14ac:dyDescent="0.3">
      <c r="B222" s="152" t="s">
        <v>158</v>
      </c>
      <c r="C222" s="20"/>
      <c r="D222" s="165">
        <f t="shared" si="81"/>
        <v>0</v>
      </c>
      <c r="E222" s="165">
        <f t="shared" si="82"/>
        <v>0</v>
      </c>
      <c r="F222" s="165">
        <f t="shared" ref="F222" si="119">F177*(1-$F$191)</f>
        <v>0</v>
      </c>
      <c r="G222" s="165">
        <f t="shared" si="84"/>
        <v>0</v>
      </c>
      <c r="H222" s="165">
        <f t="shared" si="85"/>
        <v>0</v>
      </c>
      <c r="I222" s="165">
        <f t="shared" si="86"/>
        <v>0</v>
      </c>
      <c r="J222" s="165">
        <f t="shared" si="87"/>
        <v>0</v>
      </c>
      <c r="K222" s="165">
        <f t="shared" si="88"/>
        <v>0</v>
      </c>
      <c r="L222" s="165">
        <f t="shared" si="89"/>
        <v>0</v>
      </c>
      <c r="M222" s="165">
        <f t="shared" si="90"/>
        <v>0</v>
      </c>
      <c r="N222" s="165">
        <f t="shared" si="91"/>
        <v>0</v>
      </c>
      <c r="O222" s="165">
        <f t="shared" si="92"/>
        <v>0</v>
      </c>
      <c r="P222" s="165">
        <f t="shared" si="93"/>
        <v>0</v>
      </c>
      <c r="Q222" s="166">
        <f t="shared" si="94"/>
        <v>0</v>
      </c>
    </row>
    <row r="223" spans="2:17" s="18" customFormat="1" x14ac:dyDescent="0.3">
      <c r="B223" s="152" t="s">
        <v>159</v>
      </c>
      <c r="C223" s="20"/>
      <c r="D223" s="165">
        <f t="shared" si="81"/>
        <v>0</v>
      </c>
      <c r="E223" s="165">
        <f t="shared" si="82"/>
        <v>0</v>
      </c>
      <c r="F223" s="165">
        <f t="shared" ref="F223" si="120">F178*(1-$F$191)</f>
        <v>0</v>
      </c>
      <c r="G223" s="165">
        <f t="shared" si="84"/>
        <v>0</v>
      </c>
      <c r="H223" s="165">
        <f t="shared" si="85"/>
        <v>0</v>
      </c>
      <c r="I223" s="165">
        <f t="shared" si="86"/>
        <v>0</v>
      </c>
      <c r="J223" s="165">
        <f t="shared" si="87"/>
        <v>0</v>
      </c>
      <c r="K223" s="165">
        <f t="shared" si="88"/>
        <v>0</v>
      </c>
      <c r="L223" s="165">
        <f t="shared" si="89"/>
        <v>0</v>
      </c>
      <c r="M223" s="165">
        <f t="shared" si="90"/>
        <v>0</v>
      </c>
      <c r="N223" s="165">
        <f t="shared" si="91"/>
        <v>0</v>
      </c>
      <c r="O223" s="165">
        <f t="shared" si="92"/>
        <v>0</v>
      </c>
      <c r="P223" s="165">
        <f t="shared" si="93"/>
        <v>0</v>
      </c>
      <c r="Q223" s="166">
        <f t="shared" si="94"/>
        <v>0</v>
      </c>
    </row>
    <row r="224" spans="2:17" s="18" customFormat="1" x14ac:dyDescent="0.3">
      <c r="B224" s="152" t="s">
        <v>160</v>
      </c>
      <c r="C224" s="20"/>
      <c r="D224" s="165">
        <f t="shared" si="81"/>
        <v>0</v>
      </c>
      <c r="E224" s="165">
        <f t="shared" si="82"/>
        <v>0</v>
      </c>
      <c r="F224" s="165">
        <f t="shared" ref="F224" si="121">F179*(1-$F$191)</f>
        <v>0</v>
      </c>
      <c r="G224" s="165">
        <f t="shared" si="84"/>
        <v>0</v>
      </c>
      <c r="H224" s="165">
        <f t="shared" si="85"/>
        <v>0</v>
      </c>
      <c r="I224" s="165">
        <f t="shared" si="86"/>
        <v>0</v>
      </c>
      <c r="J224" s="165">
        <f t="shared" si="87"/>
        <v>0</v>
      </c>
      <c r="K224" s="165">
        <f t="shared" si="88"/>
        <v>0</v>
      </c>
      <c r="L224" s="165">
        <f t="shared" si="89"/>
        <v>0</v>
      </c>
      <c r="M224" s="165">
        <f t="shared" si="90"/>
        <v>0</v>
      </c>
      <c r="N224" s="165">
        <f t="shared" si="91"/>
        <v>0</v>
      </c>
      <c r="O224" s="165">
        <f t="shared" si="92"/>
        <v>0</v>
      </c>
      <c r="P224" s="165">
        <f t="shared" si="93"/>
        <v>0</v>
      </c>
      <c r="Q224" s="166">
        <f t="shared" si="94"/>
        <v>0</v>
      </c>
    </row>
    <row r="225" spans="2:17" s="18" customFormat="1" x14ac:dyDescent="0.3">
      <c r="B225" s="152" t="s">
        <v>161</v>
      </c>
      <c r="C225" s="20"/>
      <c r="D225" s="165">
        <f t="shared" si="81"/>
        <v>0</v>
      </c>
      <c r="E225" s="165">
        <f t="shared" si="82"/>
        <v>0</v>
      </c>
      <c r="F225" s="165">
        <f t="shared" ref="F225" si="122">F180*(1-$F$191)</f>
        <v>0</v>
      </c>
      <c r="G225" s="165">
        <f t="shared" si="84"/>
        <v>0</v>
      </c>
      <c r="H225" s="165">
        <f t="shared" si="85"/>
        <v>0</v>
      </c>
      <c r="I225" s="165">
        <f t="shared" si="86"/>
        <v>0</v>
      </c>
      <c r="J225" s="165">
        <f t="shared" si="87"/>
        <v>0</v>
      </c>
      <c r="K225" s="165">
        <f t="shared" si="88"/>
        <v>0</v>
      </c>
      <c r="L225" s="165">
        <f t="shared" si="89"/>
        <v>0</v>
      </c>
      <c r="M225" s="165">
        <f t="shared" si="90"/>
        <v>0</v>
      </c>
      <c r="N225" s="165">
        <f t="shared" si="91"/>
        <v>0</v>
      </c>
      <c r="O225" s="165">
        <f t="shared" si="92"/>
        <v>0</v>
      </c>
      <c r="P225" s="165">
        <f t="shared" si="93"/>
        <v>0</v>
      </c>
      <c r="Q225" s="166">
        <f t="shared" si="94"/>
        <v>0</v>
      </c>
    </row>
    <row r="226" spans="2:17" s="18" customFormat="1" x14ac:dyDescent="0.3">
      <c r="B226" s="152" t="s">
        <v>162</v>
      </c>
      <c r="C226" s="20"/>
      <c r="D226" s="165">
        <f t="shared" si="81"/>
        <v>0</v>
      </c>
      <c r="E226" s="165">
        <f t="shared" si="82"/>
        <v>0</v>
      </c>
      <c r="F226" s="165">
        <f t="shared" ref="F226" si="123">F181*(1-$F$191)</f>
        <v>0</v>
      </c>
      <c r="G226" s="165">
        <f t="shared" si="84"/>
        <v>0</v>
      </c>
      <c r="H226" s="165">
        <f t="shared" si="85"/>
        <v>0</v>
      </c>
      <c r="I226" s="165">
        <f t="shared" si="86"/>
        <v>0</v>
      </c>
      <c r="J226" s="165">
        <f t="shared" si="87"/>
        <v>0</v>
      </c>
      <c r="K226" s="165">
        <f t="shared" si="88"/>
        <v>0</v>
      </c>
      <c r="L226" s="165">
        <f t="shared" si="89"/>
        <v>0</v>
      </c>
      <c r="M226" s="165">
        <f t="shared" si="90"/>
        <v>0</v>
      </c>
      <c r="N226" s="165">
        <f t="shared" si="91"/>
        <v>0</v>
      </c>
      <c r="O226" s="165">
        <f t="shared" si="92"/>
        <v>0</v>
      </c>
      <c r="P226" s="165">
        <f t="shared" si="93"/>
        <v>0</v>
      </c>
      <c r="Q226" s="166">
        <f t="shared" si="94"/>
        <v>0</v>
      </c>
    </row>
    <row r="227" spans="2:17" s="18" customFormat="1" x14ac:dyDescent="0.3">
      <c r="B227" s="152" t="s">
        <v>182</v>
      </c>
      <c r="C227" s="20"/>
      <c r="D227" s="165">
        <f t="shared" si="81"/>
        <v>0</v>
      </c>
      <c r="E227" s="165">
        <f t="shared" si="82"/>
        <v>0</v>
      </c>
      <c r="F227" s="165">
        <f t="shared" ref="F227" si="124">F182*(1-$F$191)</f>
        <v>0</v>
      </c>
      <c r="G227" s="165">
        <f t="shared" si="84"/>
        <v>0</v>
      </c>
      <c r="H227" s="165">
        <f t="shared" si="85"/>
        <v>0</v>
      </c>
      <c r="I227" s="165">
        <f t="shared" si="86"/>
        <v>0</v>
      </c>
      <c r="J227" s="165">
        <f t="shared" si="87"/>
        <v>0</v>
      </c>
      <c r="K227" s="165">
        <f t="shared" si="88"/>
        <v>0</v>
      </c>
      <c r="L227" s="165">
        <f t="shared" si="89"/>
        <v>0</v>
      </c>
      <c r="M227" s="165">
        <f t="shared" si="90"/>
        <v>0</v>
      </c>
      <c r="N227" s="165">
        <f t="shared" si="91"/>
        <v>0</v>
      </c>
      <c r="O227" s="165">
        <f t="shared" si="92"/>
        <v>0</v>
      </c>
      <c r="P227" s="165">
        <f t="shared" si="93"/>
        <v>0</v>
      </c>
      <c r="Q227" s="166">
        <f t="shared" si="94"/>
        <v>0</v>
      </c>
    </row>
    <row r="228" spans="2:17" s="18" customFormat="1" x14ac:dyDescent="0.3">
      <c r="B228" s="152" t="s">
        <v>163</v>
      </c>
      <c r="C228" s="20"/>
      <c r="D228" s="165">
        <f t="shared" si="81"/>
        <v>0</v>
      </c>
      <c r="E228" s="165">
        <f t="shared" si="82"/>
        <v>0</v>
      </c>
      <c r="F228" s="165">
        <f t="shared" ref="F228" si="125">F183*(1-$F$191)</f>
        <v>0</v>
      </c>
      <c r="G228" s="165">
        <f t="shared" si="84"/>
        <v>0</v>
      </c>
      <c r="H228" s="165">
        <f t="shared" si="85"/>
        <v>0</v>
      </c>
      <c r="I228" s="165">
        <f t="shared" si="86"/>
        <v>0</v>
      </c>
      <c r="J228" s="165">
        <f t="shared" si="87"/>
        <v>0</v>
      </c>
      <c r="K228" s="165">
        <f t="shared" si="88"/>
        <v>0</v>
      </c>
      <c r="L228" s="165">
        <f t="shared" si="89"/>
        <v>0</v>
      </c>
      <c r="M228" s="165">
        <f t="shared" si="90"/>
        <v>0</v>
      </c>
      <c r="N228" s="165">
        <f t="shared" si="91"/>
        <v>0</v>
      </c>
      <c r="O228" s="165">
        <f t="shared" si="92"/>
        <v>0</v>
      </c>
      <c r="P228" s="165">
        <f t="shared" si="93"/>
        <v>0</v>
      </c>
      <c r="Q228" s="166">
        <f t="shared" si="94"/>
        <v>0</v>
      </c>
    </row>
    <row r="229" spans="2:17" s="18" customFormat="1" x14ac:dyDescent="0.3">
      <c r="B229" s="152" t="s">
        <v>164</v>
      </c>
      <c r="C229" s="20"/>
      <c r="D229" s="165">
        <f t="shared" si="81"/>
        <v>0</v>
      </c>
      <c r="E229" s="165">
        <f t="shared" si="82"/>
        <v>0</v>
      </c>
      <c r="F229" s="165">
        <f t="shared" ref="F229" si="126">F184*(1-$F$191)</f>
        <v>0</v>
      </c>
      <c r="G229" s="165">
        <f t="shared" si="84"/>
        <v>0</v>
      </c>
      <c r="H229" s="165">
        <f t="shared" si="85"/>
        <v>0</v>
      </c>
      <c r="I229" s="165">
        <f t="shared" si="86"/>
        <v>0</v>
      </c>
      <c r="J229" s="165">
        <f t="shared" si="87"/>
        <v>0</v>
      </c>
      <c r="K229" s="165">
        <f t="shared" si="88"/>
        <v>0</v>
      </c>
      <c r="L229" s="165">
        <f t="shared" si="89"/>
        <v>0</v>
      </c>
      <c r="M229" s="165">
        <f t="shared" si="90"/>
        <v>0</v>
      </c>
      <c r="N229" s="165">
        <f t="shared" si="91"/>
        <v>0</v>
      </c>
      <c r="O229" s="165">
        <f t="shared" si="92"/>
        <v>0</v>
      </c>
      <c r="P229" s="165">
        <f t="shared" si="93"/>
        <v>0</v>
      </c>
      <c r="Q229" s="166">
        <f t="shared" si="94"/>
        <v>0</v>
      </c>
    </row>
    <row r="230" spans="2:17" s="18" customFormat="1" x14ac:dyDescent="0.3">
      <c r="B230" s="152" t="s">
        <v>165</v>
      </c>
      <c r="C230" s="20"/>
      <c r="D230" s="165">
        <f t="shared" si="81"/>
        <v>0</v>
      </c>
      <c r="E230" s="165">
        <f t="shared" si="82"/>
        <v>0</v>
      </c>
      <c r="F230" s="165">
        <f t="shared" ref="F230" si="127">F185*(1-$F$191)</f>
        <v>0</v>
      </c>
      <c r="G230" s="165">
        <f t="shared" si="84"/>
        <v>0</v>
      </c>
      <c r="H230" s="165">
        <f t="shared" si="85"/>
        <v>0</v>
      </c>
      <c r="I230" s="165">
        <f t="shared" si="86"/>
        <v>0</v>
      </c>
      <c r="J230" s="165">
        <f t="shared" si="87"/>
        <v>0</v>
      </c>
      <c r="K230" s="165">
        <f t="shared" si="88"/>
        <v>0</v>
      </c>
      <c r="L230" s="165">
        <f t="shared" si="89"/>
        <v>0</v>
      </c>
      <c r="M230" s="165">
        <f t="shared" si="90"/>
        <v>0</v>
      </c>
      <c r="N230" s="165">
        <f t="shared" si="91"/>
        <v>0</v>
      </c>
      <c r="O230" s="165">
        <f t="shared" si="92"/>
        <v>0</v>
      </c>
      <c r="P230" s="165">
        <f t="shared" si="93"/>
        <v>0</v>
      </c>
      <c r="Q230" s="166">
        <f t="shared" si="94"/>
        <v>0</v>
      </c>
    </row>
    <row r="231" spans="2:17" s="18" customFormat="1" x14ac:dyDescent="0.3">
      <c r="B231" s="152" t="s">
        <v>166</v>
      </c>
      <c r="C231" s="20"/>
      <c r="D231" s="165">
        <f t="shared" si="81"/>
        <v>0</v>
      </c>
      <c r="E231" s="165">
        <f t="shared" si="82"/>
        <v>0</v>
      </c>
      <c r="F231" s="165">
        <f t="shared" ref="F231" si="128">F186*(1-$F$191)</f>
        <v>0</v>
      </c>
      <c r="G231" s="165">
        <f t="shared" si="84"/>
        <v>0</v>
      </c>
      <c r="H231" s="165">
        <f t="shared" si="85"/>
        <v>0</v>
      </c>
      <c r="I231" s="165">
        <f t="shared" si="86"/>
        <v>0</v>
      </c>
      <c r="J231" s="165">
        <f t="shared" si="87"/>
        <v>0</v>
      </c>
      <c r="K231" s="165">
        <f t="shared" si="88"/>
        <v>0</v>
      </c>
      <c r="L231" s="165">
        <f t="shared" si="89"/>
        <v>0</v>
      </c>
      <c r="M231" s="165">
        <f t="shared" si="90"/>
        <v>0</v>
      </c>
      <c r="N231" s="165">
        <f t="shared" si="91"/>
        <v>0</v>
      </c>
      <c r="O231" s="165">
        <f t="shared" si="92"/>
        <v>0</v>
      </c>
      <c r="P231" s="165">
        <f t="shared" si="93"/>
        <v>0</v>
      </c>
      <c r="Q231" s="166">
        <f t="shared" si="94"/>
        <v>0</v>
      </c>
    </row>
    <row r="232" spans="2:17" s="60" customFormat="1" x14ac:dyDescent="0.3">
      <c r="B232" s="22" t="s">
        <v>168</v>
      </c>
      <c r="C232" s="23" t="s">
        <v>167</v>
      </c>
      <c r="D232" s="83">
        <f t="shared" ref="D232:L232" si="129">SUM(D196:D231)</f>
        <v>0</v>
      </c>
      <c r="E232" s="83">
        <f t="shared" si="129"/>
        <v>0</v>
      </c>
      <c r="F232" s="83">
        <f t="shared" si="129"/>
        <v>0</v>
      </c>
      <c r="G232" s="83">
        <f t="shared" si="129"/>
        <v>0</v>
      </c>
      <c r="H232" s="83">
        <f t="shared" si="129"/>
        <v>0</v>
      </c>
      <c r="I232" s="83">
        <f t="shared" si="129"/>
        <v>0</v>
      </c>
      <c r="J232" s="83">
        <f t="shared" si="129"/>
        <v>0</v>
      </c>
      <c r="K232" s="83">
        <f t="shared" si="129"/>
        <v>0</v>
      </c>
      <c r="L232" s="373">
        <f t="shared" si="129"/>
        <v>0</v>
      </c>
      <c r="M232" s="373">
        <f t="shared" ref="M232:Q232" si="130">SUM(M196:M231)</f>
        <v>0</v>
      </c>
      <c r="N232" s="83">
        <f t="shared" si="130"/>
        <v>0</v>
      </c>
      <c r="O232" s="83">
        <f t="shared" si="130"/>
        <v>0</v>
      </c>
      <c r="P232" s="83">
        <f t="shared" si="130"/>
        <v>0</v>
      </c>
      <c r="Q232" s="84">
        <f t="shared" si="130"/>
        <v>0</v>
      </c>
    </row>
    <row r="233" spans="2:17" x14ac:dyDescent="0.3">
      <c r="B233" s="34"/>
      <c r="C233" s="34"/>
      <c r="D233" s="34"/>
      <c r="E233" s="34"/>
      <c r="F233" s="34"/>
      <c r="G233" s="34"/>
      <c r="H233" s="34"/>
      <c r="I233" s="34"/>
      <c r="J233" s="34"/>
      <c r="K233" s="34"/>
      <c r="L233" s="34"/>
      <c r="M233" s="34"/>
      <c r="N233" s="34"/>
      <c r="O233" s="11"/>
    </row>
    <row r="234" spans="2:17" x14ac:dyDescent="0.3">
      <c r="B234" s="34"/>
      <c r="C234" s="34"/>
      <c r="D234" s="34"/>
      <c r="E234" s="34"/>
      <c r="F234" s="34"/>
      <c r="G234" s="34"/>
      <c r="H234" s="34"/>
      <c r="I234" s="34"/>
      <c r="J234" s="34"/>
      <c r="K234" s="34"/>
      <c r="L234" s="34"/>
      <c r="M234" s="34"/>
      <c r="N234" s="34"/>
      <c r="O234" s="11"/>
    </row>
    <row r="235" spans="2:17" s="18" customFormat="1" x14ac:dyDescent="0.3">
      <c r="B235" s="15" t="s">
        <v>106</v>
      </c>
      <c r="C235" s="16" t="s">
        <v>86</v>
      </c>
      <c r="D235" s="16">
        <v>2005</v>
      </c>
      <c r="E235" s="16">
        <v>2006</v>
      </c>
      <c r="F235" s="16">
        <v>2007</v>
      </c>
      <c r="G235" s="16">
        <v>2008</v>
      </c>
      <c r="H235" s="16">
        <v>2009</v>
      </c>
      <c r="I235" s="16">
        <v>2010</v>
      </c>
      <c r="J235" s="16">
        <v>2011</v>
      </c>
      <c r="K235" s="16">
        <v>2012</v>
      </c>
      <c r="L235" s="16">
        <v>2013</v>
      </c>
      <c r="M235" s="16">
        <v>2014</v>
      </c>
      <c r="N235" s="16">
        <v>2015</v>
      </c>
      <c r="O235" s="16">
        <v>2016</v>
      </c>
      <c r="P235" s="16">
        <v>2017</v>
      </c>
      <c r="Q235" s="17">
        <v>2018</v>
      </c>
    </row>
    <row r="236" spans="2:17" s="67" customFormat="1" x14ac:dyDescent="0.3">
      <c r="B236" s="161" t="s">
        <v>181</v>
      </c>
      <c r="C236" s="27"/>
      <c r="D236" s="173"/>
      <c r="E236" s="173"/>
      <c r="F236" s="171"/>
      <c r="G236" s="171"/>
      <c r="H236" s="171"/>
      <c r="I236" s="171"/>
      <c r="J236" s="171"/>
      <c r="K236" s="171"/>
      <c r="L236" s="378"/>
      <c r="M236" s="378"/>
      <c r="N236" s="171"/>
      <c r="O236" s="199"/>
      <c r="Q236" s="420"/>
    </row>
    <row r="237" spans="2:17" s="18" customFormat="1" x14ac:dyDescent="0.3">
      <c r="B237" s="152" t="s">
        <v>132</v>
      </c>
      <c r="C237" s="20"/>
      <c r="D237" s="165">
        <f>D196*21</f>
        <v>0</v>
      </c>
      <c r="E237" s="165">
        <f t="shared" ref="E237:Q237" si="131">E196*21</f>
        <v>0</v>
      </c>
      <c r="F237" s="165">
        <f t="shared" si="131"/>
        <v>0</v>
      </c>
      <c r="G237" s="165">
        <f t="shared" si="131"/>
        <v>0</v>
      </c>
      <c r="H237" s="165">
        <f t="shared" si="131"/>
        <v>0</v>
      </c>
      <c r="I237" s="165">
        <f t="shared" si="131"/>
        <v>0</v>
      </c>
      <c r="J237" s="165">
        <f t="shared" si="131"/>
        <v>0</v>
      </c>
      <c r="K237" s="165">
        <f t="shared" si="131"/>
        <v>0</v>
      </c>
      <c r="L237" s="165">
        <f t="shared" si="131"/>
        <v>0</v>
      </c>
      <c r="M237" s="165">
        <f t="shared" si="131"/>
        <v>0</v>
      </c>
      <c r="N237" s="165">
        <f t="shared" si="131"/>
        <v>0</v>
      </c>
      <c r="O237" s="165">
        <f t="shared" si="131"/>
        <v>0</v>
      </c>
      <c r="P237" s="165">
        <f t="shared" si="131"/>
        <v>0</v>
      </c>
      <c r="Q237" s="166">
        <f t="shared" si="131"/>
        <v>0</v>
      </c>
    </row>
    <row r="238" spans="2:17" s="18" customFormat="1" x14ac:dyDescent="0.3">
      <c r="B238" s="152" t="s">
        <v>133</v>
      </c>
      <c r="C238" s="20"/>
      <c r="D238" s="165">
        <f t="shared" ref="D238:K272" si="132">D197*21</f>
        <v>0</v>
      </c>
      <c r="E238" s="165">
        <f t="shared" si="132"/>
        <v>0</v>
      </c>
      <c r="F238" s="165">
        <f t="shared" si="132"/>
        <v>0</v>
      </c>
      <c r="G238" s="165">
        <f t="shared" si="132"/>
        <v>0</v>
      </c>
      <c r="H238" s="165">
        <f t="shared" si="132"/>
        <v>0</v>
      </c>
      <c r="I238" s="165">
        <f t="shared" si="132"/>
        <v>0</v>
      </c>
      <c r="J238" s="165">
        <f t="shared" si="132"/>
        <v>0</v>
      </c>
      <c r="K238" s="165">
        <f t="shared" si="132"/>
        <v>0</v>
      </c>
      <c r="L238" s="165">
        <f t="shared" ref="L238:N238" si="133">L197*21</f>
        <v>0</v>
      </c>
      <c r="M238" s="165">
        <f t="shared" si="133"/>
        <v>0</v>
      </c>
      <c r="N238" s="165">
        <f t="shared" si="133"/>
        <v>0</v>
      </c>
      <c r="O238" s="165">
        <f t="shared" ref="O238:Q238" si="134">O197*21</f>
        <v>0</v>
      </c>
      <c r="P238" s="165">
        <f t="shared" si="134"/>
        <v>0</v>
      </c>
      <c r="Q238" s="166">
        <f t="shared" si="134"/>
        <v>0</v>
      </c>
    </row>
    <row r="239" spans="2:17" s="18" customFormat="1" x14ac:dyDescent="0.3">
      <c r="B239" s="152" t="s">
        <v>134</v>
      </c>
      <c r="C239" s="20"/>
      <c r="D239" s="165">
        <f t="shared" si="132"/>
        <v>0</v>
      </c>
      <c r="E239" s="165">
        <f t="shared" si="132"/>
        <v>0</v>
      </c>
      <c r="F239" s="165">
        <f t="shared" si="132"/>
        <v>0</v>
      </c>
      <c r="G239" s="165">
        <f t="shared" si="132"/>
        <v>0</v>
      </c>
      <c r="H239" s="165">
        <f t="shared" si="132"/>
        <v>0</v>
      </c>
      <c r="I239" s="165">
        <f t="shared" si="132"/>
        <v>0</v>
      </c>
      <c r="J239" s="165">
        <f t="shared" si="132"/>
        <v>0</v>
      </c>
      <c r="K239" s="165">
        <f t="shared" si="132"/>
        <v>0</v>
      </c>
      <c r="L239" s="165">
        <f t="shared" ref="L239:N239" si="135">L198*21</f>
        <v>0</v>
      </c>
      <c r="M239" s="165">
        <f t="shared" si="135"/>
        <v>0</v>
      </c>
      <c r="N239" s="165">
        <f t="shared" si="135"/>
        <v>0</v>
      </c>
      <c r="O239" s="165">
        <f t="shared" ref="O239:Q239" si="136">O198*21</f>
        <v>0</v>
      </c>
      <c r="P239" s="165">
        <f t="shared" si="136"/>
        <v>0</v>
      </c>
      <c r="Q239" s="166">
        <f t="shared" si="136"/>
        <v>0</v>
      </c>
    </row>
    <row r="240" spans="2:17" s="18" customFormat="1" x14ac:dyDescent="0.3">
      <c r="B240" s="152" t="s">
        <v>135</v>
      </c>
      <c r="C240" s="20"/>
      <c r="D240" s="165">
        <f t="shared" si="132"/>
        <v>0</v>
      </c>
      <c r="E240" s="165">
        <f t="shared" si="132"/>
        <v>0</v>
      </c>
      <c r="F240" s="165">
        <f t="shared" si="132"/>
        <v>0</v>
      </c>
      <c r="G240" s="165">
        <f t="shared" si="132"/>
        <v>0</v>
      </c>
      <c r="H240" s="165">
        <f t="shared" si="132"/>
        <v>0</v>
      </c>
      <c r="I240" s="165">
        <f t="shared" si="132"/>
        <v>0</v>
      </c>
      <c r="J240" s="165">
        <f t="shared" si="132"/>
        <v>0</v>
      </c>
      <c r="K240" s="165">
        <f t="shared" si="132"/>
        <v>0</v>
      </c>
      <c r="L240" s="165">
        <f t="shared" ref="L240:N240" si="137">L199*21</f>
        <v>0</v>
      </c>
      <c r="M240" s="165">
        <f t="shared" si="137"/>
        <v>0</v>
      </c>
      <c r="N240" s="165">
        <f t="shared" si="137"/>
        <v>0</v>
      </c>
      <c r="O240" s="165">
        <f t="shared" ref="O240:Q240" si="138">O199*21</f>
        <v>0</v>
      </c>
      <c r="P240" s="165">
        <f t="shared" si="138"/>
        <v>0</v>
      </c>
      <c r="Q240" s="166">
        <f t="shared" si="138"/>
        <v>0</v>
      </c>
    </row>
    <row r="241" spans="2:17" s="18" customFormat="1" x14ac:dyDescent="0.3">
      <c r="B241" s="152" t="s">
        <v>136</v>
      </c>
      <c r="C241" s="20"/>
      <c r="D241" s="165">
        <f t="shared" si="132"/>
        <v>0</v>
      </c>
      <c r="E241" s="165">
        <f t="shared" si="132"/>
        <v>0</v>
      </c>
      <c r="F241" s="165">
        <f t="shared" si="132"/>
        <v>0</v>
      </c>
      <c r="G241" s="165">
        <f t="shared" si="132"/>
        <v>0</v>
      </c>
      <c r="H241" s="165">
        <f t="shared" si="132"/>
        <v>0</v>
      </c>
      <c r="I241" s="165">
        <f t="shared" si="132"/>
        <v>0</v>
      </c>
      <c r="J241" s="165">
        <f t="shared" si="132"/>
        <v>0</v>
      </c>
      <c r="K241" s="165">
        <f t="shared" si="132"/>
        <v>0</v>
      </c>
      <c r="L241" s="165">
        <f t="shared" ref="L241:N241" si="139">L200*21</f>
        <v>0</v>
      </c>
      <c r="M241" s="165">
        <f t="shared" si="139"/>
        <v>0</v>
      </c>
      <c r="N241" s="165">
        <f t="shared" si="139"/>
        <v>0</v>
      </c>
      <c r="O241" s="165">
        <f t="shared" ref="O241:Q241" si="140">O200*21</f>
        <v>0</v>
      </c>
      <c r="P241" s="165">
        <f t="shared" si="140"/>
        <v>0</v>
      </c>
      <c r="Q241" s="166">
        <f t="shared" si="140"/>
        <v>0</v>
      </c>
    </row>
    <row r="242" spans="2:17" s="18" customFormat="1" x14ac:dyDescent="0.3">
      <c r="B242" s="152" t="s">
        <v>137</v>
      </c>
      <c r="C242" s="20"/>
      <c r="D242" s="165">
        <f t="shared" si="132"/>
        <v>0</v>
      </c>
      <c r="E242" s="165">
        <f t="shared" si="132"/>
        <v>0</v>
      </c>
      <c r="F242" s="165">
        <f t="shared" si="132"/>
        <v>0</v>
      </c>
      <c r="G242" s="165">
        <f t="shared" si="132"/>
        <v>0</v>
      </c>
      <c r="H242" s="165">
        <f t="shared" si="132"/>
        <v>0</v>
      </c>
      <c r="I242" s="165">
        <f t="shared" si="132"/>
        <v>0</v>
      </c>
      <c r="J242" s="165">
        <f t="shared" si="132"/>
        <v>0</v>
      </c>
      <c r="K242" s="165">
        <f t="shared" si="132"/>
        <v>0</v>
      </c>
      <c r="L242" s="165">
        <f t="shared" ref="L242:N242" si="141">L201*21</f>
        <v>0</v>
      </c>
      <c r="M242" s="165">
        <f t="shared" si="141"/>
        <v>0</v>
      </c>
      <c r="N242" s="165">
        <f t="shared" si="141"/>
        <v>0</v>
      </c>
      <c r="O242" s="165">
        <f t="shared" ref="O242:Q242" si="142">O201*21</f>
        <v>0</v>
      </c>
      <c r="P242" s="165">
        <f t="shared" si="142"/>
        <v>0</v>
      </c>
      <c r="Q242" s="166">
        <f t="shared" si="142"/>
        <v>0</v>
      </c>
    </row>
    <row r="243" spans="2:17" s="18" customFormat="1" x14ac:dyDescent="0.3">
      <c r="B243" s="152" t="s">
        <v>138</v>
      </c>
      <c r="C243" s="20"/>
      <c r="D243" s="165">
        <f t="shared" si="132"/>
        <v>0</v>
      </c>
      <c r="E243" s="165">
        <f t="shared" si="132"/>
        <v>0</v>
      </c>
      <c r="F243" s="165">
        <f t="shared" si="132"/>
        <v>0</v>
      </c>
      <c r="G243" s="165">
        <f t="shared" si="132"/>
        <v>0</v>
      </c>
      <c r="H243" s="165">
        <f t="shared" si="132"/>
        <v>0</v>
      </c>
      <c r="I243" s="165">
        <f t="shared" si="132"/>
        <v>0</v>
      </c>
      <c r="J243" s="165">
        <f t="shared" si="132"/>
        <v>0</v>
      </c>
      <c r="K243" s="165">
        <f t="shared" si="132"/>
        <v>0</v>
      </c>
      <c r="L243" s="165">
        <f t="shared" ref="L243:N243" si="143">L202*21</f>
        <v>0</v>
      </c>
      <c r="M243" s="165">
        <f t="shared" si="143"/>
        <v>0</v>
      </c>
      <c r="N243" s="165">
        <f t="shared" si="143"/>
        <v>0</v>
      </c>
      <c r="O243" s="165">
        <f t="shared" ref="O243:Q243" si="144">O202*21</f>
        <v>0</v>
      </c>
      <c r="P243" s="165">
        <f t="shared" si="144"/>
        <v>0</v>
      </c>
      <c r="Q243" s="166">
        <f t="shared" si="144"/>
        <v>0</v>
      </c>
    </row>
    <row r="244" spans="2:17" s="18" customFormat="1" x14ac:dyDescent="0.3">
      <c r="B244" s="152" t="s">
        <v>139</v>
      </c>
      <c r="C244" s="20"/>
      <c r="D244" s="165">
        <f t="shared" si="132"/>
        <v>0</v>
      </c>
      <c r="E244" s="165">
        <f t="shared" si="132"/>
        <v>0</v>
      </c>
      <c r="F244" s="165">
        <f t="shared" si="132"/>
        <v>0</v>
      </c>
      <c r="G244" s="165">
        <f t="shared" si="132"/>
        <v>0</v>
      </c>
      <c r="H244" s="165">
        <f t="shared" si="132"/>
        <v>0</v>
      </c>
      <c r="I244" s="165">
        <f t="shared" si="132"/>
        <v>0</v>
      </c>
      <c r="J244" s="165">
        <f t="shared" si="132"/>
        <v>0</v>
      </c>
      <c r="K244" s="165">
        <f t="shared" si="132"/>
        <v>0</v>
      </c>
      <c r="L244" s="165">
        <f t="shared" ref="L244:N244" si="145">L203*21</f>
        <v>0</v>
      </c>
      <c r="M244" s="165">
        <f t="shared" si="145"/>
        <v>0</v>
      </c>
      <c r="N244" s="165">
        <f t="shared" si="145"/>
        <v>0</v>
      </c>
      <c r="O244" s="165">
        <f t="shared" ref="O244:Q244" si="146">O203*21</f>
        <v>0</v>
      </c>
      <c r="P244" s="165">
        <f t="shared" si="146"/>
        <v>0</v>
      </c>
      <c r="Q244" s="166">
        <f t="shared" si="146"/>
        <v>0</v>
      </c>
    </row>
    <row r="245" spans="2:17" s="18" customFormat="1" x14ac:dyDescent="0.3">
      <c r="B245" s="152" t="s">
        <v>140</v>
      </c>
      <c r="C245" s="20"/>
      <c r="D245" s="165">
        <f t="shared" si="132"/>
        <v>0</v>
      </c>
      <c r="E245" s="165">
        <f t="shared" si="132"/>
        <v>0</v>
      </c>
      <c r="F245" s="165">
        <f t="shared" si="132"/>
        <v>0</v>
      </c>
      <c r="G245" s="165">
        <f t="shared" si="132"/>
        <v>0</v>
      </c>
      <c r="H245" s="165">
        <f t="shared" si="132"/>
        <v>0</v>
      </c>
      <c r="I245" s="165">
        <f t="shared" si="132"/>
        <v>0</v>
      </c>
      <c r="J245" s="165">
        <f t="shared" si="132"/>
        <v>0</v>
      </c>
      <c r="K245" s="165">
        <f t="shared" si="132"/>
        <v>0</v>
      </c>
      <c r="L245" s="165">
        <f t="shared" ref="L245:N245" si="147">L204*21</f>
        <v>0</v>
      </c>
      <c r="M245" s="165">
        <f t="shared" si="147"/>
        <v>0</v>
      </c>
      <c r="N245" s="165">
        <f t="shared" si="147"/>
        <v>0</v>
      </c>
      <c r="O245" s="165">
        <f t="shared" ref="O245:Q245" si="148">O204*21</f>
        <v>0</v>
      </c>
      <c r="P245" s="165">
        <f t="shared" si="148"/>
        <v>0</v>
      </c>
      <c r="Q245" s="166">
        <f t="shared" si="148"/>
        <v>0</v>
      </c>
    </row>
    <row r="246" spans="2:17" s="18" customFormat="1" x14ac:dyDescent="0.3">
      <c r="B246" s="152" t="s">
        <v>141</v>
      </c>
      <c r="C246" s="20"/>
      <c r="D246" s="165">
        <f t="shared" si="132"/>
        <v>0</v>
      </c>
      <c r="E246" s="165">
        <f t="shared" si="132"/>
        <v>0</v>
      </c>
      <c r="F246" s="165">
        <f t="shared" si="132"/>
        <v>0</v>
      </c>
      <c r="G246" s="165">
        <f t="shared" si="132"/>
        <v>0</v>
      </c>
      <c r="H246" s="165">
        <f t="shared" si="132"/>
        <v>0</v>
      </c>
      <c r="I246" s="165">
        <f t="shared" si="132"/>
        <v>0</v>
      </c>
      <c r="J246" s="165">
        <f t="shared" si="132"/>
        <v>0</v>
      </c>
      <c r="K246" s="165">
        <f t="shared" si="132"/>
        <v>0</v>
      </c>
      <c r="L246" s="165">
        <f t="shared" ref="L246:N246" si="149">L205*21</f>
        <v>0</v>
      </c>
      <c r="M246" s="165">
        <f t="shared" si="149"/>
        <v>0</v>
      </c>
      <c r="N246" s="165">
        <f t="shared" si="149"/>
        <v>0</v>
      </c>
      <c r="O246" s="165">
        <f t="shared" ref="O246:Q246" si="150">O205*21</f>
        <v>0</v>
      </c>
      <c r="P246" s="165">
        <f t="shared" si="150"/>
        <v>0</v>
      </c>
      <c r="Q246" s="166">
        <f t="shared" si="150"/>
        <v>0</v>
      </c>
    </row>
    <row r="247" spans="2:17" s="18" customFormat="1" x14ac:dyDescent="0.3">
      <c r="B247" s="152" t="s">
        <v>142</v>
      </c>
      <c r="C247" s="20"/>
      <c r="D247" s="165">
        <f t="shared" si="132"/>
        <v>0</v>
      </c>
      <c r="E247" s="165">
        <f t="shared" si="132"/>
        <v>0</v>
      </c>
      <c r="F247" s="165">
        <f t="shared" si="132"/>
        <v>0</v>
      </c>
      <c r="G247" s="165">
        <f t="shared" si="132"/>
        <v>0</v>
      </c>
      <c r="H247" s="165">
        <f t="shared" si="132"/>
        <v>0</v>
      </c>
      <c r="I247" s="165">
        <f t="shared" si="132"/>
        <v>0</v>
      </c>
      <c r="J247" s="165">
        <f t="shared" si="132"/>
        <v>0</v>
      </c>
      <c r="K247" s="165">
        <f t="shared" si="132"/>
        <v>0</v>
      </c>
      <c r="L247" s="165">
        <f t="shared" ref="L247:N247" si="151">L206*21</f>
        <v>0</v>
      </c>
      <c r="M247" s="165">
        <f t="shared" si="151"/>
        <v>0</v>
      </c>
      <c r="N247" s="165">
        <f t="shared" si="151"/>
        <v>0</v>
      </c>
      <c r="O247" s="165">
        <f t="shared" ref="O247:Q247" si="152">O206*21</f>
        <v>0</v>
      </c>
      <c r="P247" s="165">
        <f t="shared" si="152"/>
        <v>0</v>
      </c>
      <c r="Q247" s="166">
        <f t="shared" si="152"/>
        <v>0</v>
      </c>
    </row>
    <row r="248" spans="2:17" s="18" customFormat="1" x14ac:dyDescent="0.3">
      <c r="B248" s="152" t="s">
        <v>143</v>
      </c>
      <c r="C248" s="20"/>
      <c r="D248" s="165">
        <f t="shared" si="132"/>
        <v>0</v>
      </c>
      <c r="E248" s="165">
        <f t="shared" si="132"/>
        <v>0</v>
      </c>
      <c r="F248" s="165">
        <f t="shared" si="132"/>
        <v>0</v>
      </c>
      <c r="G248" s="165">
        <f t="shared" si="132"/>
        <v>0</v>
      </c>
      <c r="H248" s="165">
        <f t="shared" si="132"/>
        <v>0</v>
      </c>
      <c r="I248" s="165">
        <f t="shared" si="132"/>
        <v>0</v>
      </c>
      <c r="J248" s="165">
        <f t="shared" si="132"/>
        <v>0</v>
      </c>
      <c r="K248" s="165">
        <f t="shared" ref="K248:N248" si="153">K207*21</f>
        <v>0</v>
      </c>
      <c r="L248" s="165">
        <f t="shared" si="153"/>
        <v>0</v>
      </c>
      <c r="M248" s="165">
        <f t="shared" si="153"/>
        <v>0</v>
      </c>
      <c r="N248" s="165">
        <f t="shared" si="153"/>
        <v>0</v>
      </c>
      <c r="O248" s="165">
        <f t="shared" ref="O248:Q248" si="154">O207*21</f>
        <v>0</v>
      </c>
      <c r="P248" s="165">
        <f t="shared" si="154"/>
        <v>0</v>
      </c>
      <c r="Q248" s="166">
        <f t="shared" si="154"/>
        <v>0</v>
      </c>
    </row>
    <row r="249" spans="2:17" s="18" customFormat="1" x14ac:dyDescent="0.3">
      <c r="B249" s="152" t="s">
        <v>144</v>
      </c>
      <c r="C249" s="20"/>
      <c r="D249" s="165">
        <f t="shared" si="132"/>
        <v>0</v>
      </c>
      <c r="E249" s="165">
        <f t="shared" si="132"/>
        <v>0</v>
      </c>
      <c r="F249" s="165">
        <f t="shared" si="132"/>
        <v>0</v>
      </c>
      <c r="G249" s="165">
        <f t="shared" si="132"/>
        <v>0</v>
      </c>
      <c r="H249" s="165">
        <f t="shared" si="132"/>
        <v>0</v>
      </c>
      <c r="I249" s="165">
        <f t="shared" si="132"/>
        <v>0</v>
      </c>
      <c r="J249" s="165">
        <f t="shared" si="132"/>
        <v>0</v>
      </c>
      <c r="K249" s="165">
        <f t="shared" ref="K249:N249" si="155">K208*21</f>
        <v>0</v>
      </c>
      <c r="L249" s="165">
        <f t="shared" si="155"/>
        <v>0</v>
      </c>
      <c r="M249" s="165">
        <f t="shared" si="155"/>
        <v>0</v>
      </c>
      <c r="N249" s="165">
        <f t="shared" si="155"/>
        <v>0</v>
      </c>
      <c r="O249" s="165">
        <f t="shared" ref="O249:Q249" si="156">O208*21</f>
        <v>0</v>
      </c>
      <c r="P249" s="165">
        <f t="shared" si="156"/>
        <v>0</v>
      </c>
      <c r="Q249" s="166">
        <f t="shared" si="156"/>
        <v>0</v>
      </c>
    </row>
    <row r="250" spans="2:17" s="18" customFormat="1" x14ac:dyDescent="0.3">
      <c r="B250" s="152" t="s">
        <v>145</v>
      </c>
      <c r="C250" s="20"/>
      <c r="D250" s="165">
        <f t="shared" si="132"/>
        <v>0</v>
      </c>
      <c r="E250" s="165">
        <f t="shared" si="132"/>
        <v>0</v>
      </c>
      <c r="F250" s="165">
        <f t="shared" si="132"/>
        <v>0</v>
      </c>
      <c r="G250" s="165">
        <f t="shared" si="132"/>
        <v>0</v>
      </c>
      <c r="H250" s="165">
        <f t="shared" si="132"/>
        <v>0</v>
      </c>
      <c r="I250" s="165">
        <f t="shared" si="132"/>
        <v>0</v>
      </c>
      <c r="J250" s="165">
        <f t="shared" si="132"/>
        <v>0</v>
      </c>
      <c r="K250" s="165">
        <f t="shared" ref="K250:N250" si="157">K209*21</f>
        <v>0</v>
      </c>
      <c r="L250" s="165">
        <f t="shared" si="157"/>
        <v>0</v>
      </c>
      <c r="M250" s="165">
        <f t="shared" si="157"/>
        <v>0</v>
      </c>
      <c r="N250" s="165">
        <f t="shared" si="157"/>
        <v>0</v>
      </c>
      <c r="O250" s="165">
        <f t="shared" ref="O250:Q250" si="158">O209*21</f>
        <v>0</v>
      </c>
      <c r="P250" s="165">
        <f t="shared" si="158"/>
        <v>0</v>
      </c>
      <c r="Q250" s="166">
        <f t="shared" si="158"/>
        <v>0</v>
      </c>
    </row>
    <row r="251" spans="2:17" s="18" customFormat="1" x14ac:dyDescent="0.3">
      <c r="B251" s="152" t="s">
        <v>146</v>
      </c>
      <c r="C251" s="20"/>
      <c r="D251" s="165">
        <f t="shared" si="132"/>
        <v>0</v>
      </c>
      <c r="E251" s="165">
        <f t="shared" si="132"/>
        <v>0</v>
      </c>
      <c r="F251" s="165">
        <f t="shared" si="132"/>
        <v>0</v>
      </c>
      <c r="G251" s="165">
        <f t="shared" si="132"/>
        <v>0</v>
      </c>
      <c r="H251" s="165">
        <f t="shared" si="132"/>
        <v>0</v>
      </c>
      <c r="I251" s="165">
        <f t="shared" si="132"/>
        <v>0</v>
      </c>
      <c r="J251" s="165">
        <f t="shared" si="132"/>
        <v>0</v>
      </c>
      <c r="K251" s="165">
        <f t="shared" ref="K251:N251" si="159">K210*21</f>
        <v>0</v>
      </c>
      <c r="L251" s="165">
        <f t="shared" si="159"/>
        <v>0</v>
      </c>
      <c r="M251" s="165">
        <f t="shared" si="159"/>
        <v>0</v>
      </c>
      <c r="N251" s="165">
        <f t="shared" si="159"/>
        <v>0</v>
      </c>
      <c r="O251" s="165">
        <f t="shared" ref="O251:Q251" si="160">O210*21</f>
        <v>0</v>
      </c>
      <c r="P251" s="165">
        <f t="shared" si="160"/>
        <v>0</v>
      </c>
      <c r="Q251" s="166">
        <f t="shared" si="160"/>
        <v>0</v>
      </c>
    </row>
    <row r="252" spans="2:17" s="18" customFormat="1" x14ac:dyDescent="0.3">
      <c r="B252" s="152" t="s">
        <v>147</v>
      </c>
      <c r="C252" s="20"/>
      <c r="D252" s="165">
        <f t="shared" si="132"/>
        <v>0</v>
      </c>
      <c r="E252" s="165">
        <f t="shared" si="132"/>
        <v>0</v>
      </c>
      <c r="F252" s="165">
        <f t="shared" si="132"/>
        <v>0</v>
      </c>
      <c r="G252" s="165">
        <f t="shared" si="132"/>
        <v>0</v>
      </c>
      <c r="H252" s="165">
        <f t="shared" si="132"/>
        <v>0</v>
      </c>
      <c r="I252" s="165">
        <f t="shared" si="132"/>
        <v>0</v>
      </c>
      <c r="J252" s="165">
        <f t="shared" si="132"/>
        <v>0</v>
      </c>
      <c r="K252" s="165">
        <f t="shared" ref="K252:N252" si="161">K211*21</f>
        <v>0</v>
      </c>
      <c r="L252" s="165">
        <f t="shared" si="161"/>
        <v>0</v>
      </c>
      <c r="M252" s="165">
        <f t="shared" si="161"/>
        <v>0</v>
      </c>
      <c r="N252" s="165">
        <f t="shared" si="161"/>
        <v>0</v>
      </c>
      <c r="O252" s="165">
        <f t="shared" ref="O252:Q252" si="162">O211*21</f>
        <v>0</v>
      </c>
      <c r="P252" s="165">
        <f t="shared" si="162"/>
        <v>0</v>
      </c>
      <c r="Q252" s="166">
        <f t="shared" si="162"/>
        <v>0</v>
      </c>
    </row>
    <row r="253" spans="2:17" s="18" customFormat="1" x14ac:dyDescent="0.3">
      <c r="B253" s="152" t="s">
        <v>148</v>
      </c>
      <c r="C253" s="20"/>
      <c r="D253" s="165">
        <f t="shared" si="132"/>
        <v>0</v>
      </c>
      <c r="E253" s="165">
        <f t="shared" si="132"/>
        <v>0</v>
      </c>
      <c r="F253" s="165">
        <f t="shared" si="132"/>
        <v>0</v>
      </c>
      <c r="G253" s="165">
        <f t="shared" si="132"/>
        <v>0</v>
      </c>
      <c r="H253" s="165">
        <f t="shared" si="132"/>
        <v>0</v>
      </c>
      <c r="I253" s="165">
        <f t="shared" si="132"/>
        <v>0</v>
      </c>
      <c r="J253" s="165">
        <f t="shared" si="132"/>
        <v>0</v>
      </c>
      <c r="K253" s="165">
        <f t="shared" ref="K253:N253" si="163">K212*21</f>
        <v>0</v>
      </c>
      <c r="L253" s="165">
        <f t="shared" si="163"/>
        <v>0</v>
      </c>
      <c r="M253" s="165">
        <f t="shared" si="163"/>
        <v>0</v>
      </c>
      <c r="N253" s="165">
        <f t="shared" si="163"/>
        <v>0</v>
      </c>
      <c r="O253" s="165">
        <f t="shared" ref="O253:Q253" si="164">O212*21</f>
        <v>0</v>
      </c>
      <c r="P253" s="165">
        <f t="shared" si="164"/>
        <v>0</v>
      </c>
      <c r="Q253" s="166">
        <f t="shared" si="164"/>
        <v>0</v>
      </c>
    </row>
    <row r="254" spans="2:17" s="18" customFormat="1" x14ac:dyDescent="0.3">
      <c r="B254" s="152" t="s">
        <v>149</v>
      </c>
      <c r="C254" s="20"/>
      <c r="D254" s="165">
        <f t="shared" si="132"/>
        <v>0</v>
      </c>
      <c r="E254" s="165">
        <f t="shared" si="132"/>
        <v>0</v>
      </c>
      <c r="F254" s="165">
        <f t="shared" si="132"/>
        <v>0</v>
      </c>
      <c r="G254" s="165">
        <f t="shared" si="132"/>
        <v>0</v>
      </c>
      <c r="H254" s="165">
        <f t="shared" si="132"/>
        <v>0</v>
      </c>
      <c r="I254" s="165">
        <f t="shared" si="132"/>
        <v>0</v>
      </c>
      <c r="J254" s="165">
        <f t="shared" si="132"/>
        <v>0</v>
      </c>
      <c r="K254" s="165">
        <f t="shared" ref="K254:N254" si="165">K213*21</f>
        <v>0</v>
      </c>
      <c r="L254" s="165">
        <f t="shared" si="165"/>
        <v>0</v>
      </c>
      <c r="M254" s="165">
        <f t="shared" si="165"/>
        <v>0</v>
      </c>
      <c r="N254" s="165">
        <f t="shared" si="165"/>
        <v>0</v>
      </c>
      <c r="O254" s="165">
        <f t="shared" ref="O254:Q254" si="166">O213*21</f>
        <v>0</v>
      </c>
      <c r="P254" s="165">
        <f t="shared" si="166"/>
        <v>0</v>
      </c>
      <c r="Q254" s="166">
        <f t="shared" si="166"/>
        <v>0</v>
      </c>
    </row>
    <row r="255" spans="2:17" s="18" customFormat="1" x14ac:dyDescent="0.3">
      <c r="B255" s="152" t="s">
        <v>150</v>
      </c>
      <c r="C255" s="20"/>
      <c r="D255" s="165">
        <f t="shared" si="132"/>
        <v>0</v>
      </c>
      <c r="E255" s="165">
        <f t="shared" si="132"/>
        <v>0</v>
      </c>
      <c r="F255" s="165">
        <f t="shared" si="132"/>
        <v>0</v>
      </c>
      <c r="G255" s="165">
        <f t="shared" si="132"/>
        <v>0</v>
      </c>
      <c r="H255" s="165">
        <f t="shared" si="132"/>
        <v>0</v>
      </c>
      <c r="I255" s="165">
        <f t="shared" si="132"/>
        <v>0</v>
      </c>
      <c r="J255" s="165">
        <f t="shared" si="132"/>
        <v>0</v>
      </c>
      <c r="K255" s="165">
        <f t="shared" ref="K255:N255" si="167">K214*21</f>
        <v>0</v>
      </c>
      <c r="L255" s="165">
        <f t="shared" si="167"/>
        <v>0</v>
      </c>
      <c r="M255" s="165">
        <f t="shared" si="167"/>
        <v>0</v>
      </c>
      <c r="N255" s="165">
        <f t="shared" si="167"/>
        <v>0</v>
      </c>
      <c r="O255" s="165">
        <f t="shared" ref="O255:Q255" si="168">O214*21</f>
        <v>0</v>
      </c>
      <c r="P255" s="165">
        <f t="shared" si="168"/>
        <v>0</v>
      </c>
      <c r="Q255" s="166">
        <f t="shared" si="168"/>
        <v>0</v>
      </c>
    </row>
    <row r="256" spans="2:17" s="18" customFormat="1" x14ac:dyDescent="0.3">
      <c r="B256" s="152" t="s">
        <v>151</v>
      </c>
      <c r="C256" s="20"/>
      <c r="D256" s="165">
        <f t="shared" si="132"/>
        <v>0</v>
      </c>
      <c r="E256" s="165">
        <f t="shared" si="132"/>
        <v>0</v>
      </c>
      <c r="F256" s="165">
        <f t="shared" si="132"/>
        <v>0</v>
      </c>
      <c r="G256" s="165">
        <f t="shared" si="132"/>
        <v>0</v>
      </c>
      <c r="H256" s="165">
        <f t="shared" si="132"/>
        <v>0</v>
      </c>
      <c r="I256" s="165">
        <f t="shared" si="132"/>
        <v>0</v>
      </c>
      <c r="J256" s="165">
        <f t="shared" si="132"/>
        <v>0</v>
      </c>
      <c r="K256" s="165">
        <f t="shared" ref="K256:N256" si="169">K215*21</f>
        <v>0</v>
      </c>
      <c r="L256" s="165">
        <f t="shared" si="169"/>
        <v>0</v>
      </c>
      <c r="M256" s="165">
        <f t="shared" si="169"/>
        <v>0</v>
      </c>
      <c r="N256" s="165">
        <f t="shared" si="169"/>
        <v>0</v>
      </c>
      <c r="O256" s="165">
        <f t="shared" ref="O256:Q256" si="170">O215*21</f>
        <v>0</v>
      </c>
      <c r="P256" s="165">
        <f t="shared" si="170"/>
        <v>0</v>
      </c>
      <c r="Q256" s="166">
        <f t="shared" si="170"/>
        <v>0</v>
      </c>
    </row>
    <row r="257" spans="2:17" s="18" customFormat="1" x14ac:dyDescent="0.3">
      <c r="B257" s="152" t="s">
        <v>152</v>
      </c>
      <c r="C257" s="20"/>
      <c r="D257" s="165">
        <f t="shared" si="132"/>
        <v>0</v>
      </c>
      <c r="E257" s="165">
        <f t="shared" si="132"/>
        <v>0</v>
      </c>
      <c r="F257" s="165">
        <f t="shared" si="132"/>
        <v>0</v>
      </c>
      <c r="G257" s="165">
        <f t="shared" si="132"/>
        <v>0</v>
      </c>
      <c r="H257" s="165">
        <f t="shared" si="132"/>
        <v>0</v>
      </c>
      <c r="I257" s="165">
        <f t="shared" si="132"/>
        <v>0</v>
      </c>
      <c r="J257" s="165">
        <f t="shared" si="132"/>
        <v>0</v>
      </c>
      <c r="K257" s="165">
        <f t="shared" ref="K257:N257" si="171">K216*21</f>
        <v>0</v>
      </c>
      <c r="L257" s="165">
        <f t="shared" si="171"/>
        <v>0</v>
      </c>
      <c r="M257" s="165">
        <f t="shared" si="171"/>
        <v>0</v>
      </c>
      <c r="N257" s="165">
        <f t="shared" si="171"/>
        <v>0</v>
      </c>
      <c r="O257" s="165">
        <f t="shared" ref="O257:Q257" si="172">O216*21</f>
        <v>0</v>
      </c>
      <c r="P257" s="165">
        <f t="shared" si="172"/>
        <v>0</v>
      </c>
      <c r="Q257" s="166">
        <f t="shared" si="172"/>
        <v>0</v>
      </c>
    </row>
    <row r="258" spans="2:17" s="18" customFormat="1" x14ac:dyDescent="0.3">
      <c r="B258" s="152" t="s">
        <v>153</v>
      </c>
      <c r="C258" s="20"/>
      <c r="D258" s="165">
        <f t="shared" si="132"/>
        <v>0</v>
      </c>
      <c r="E258" s="165">
        <f t="shared" si="132"/>
        <v>0</v>
      </c>
      <c r="F258" s="165">
        <f t="shared" si="132"/>
        <v>0</v>
      </c>
      <c r="G258" s="165">
        <f t="shared" si="132"/>
        <v>0</v>
      </c>
      <c r="H258" s="165">
        <f t="shared" si="132"/>
        <v>0</v>
      </c>
      <c r="I258" s="165">
        <f t="shared" si="132"/>
        <v>0</v>
      </c>
      <c r="J258" s="165">
        <f t="shared" si="132"/>
        <v>0</v>
      </c>
      <c r="K258" s="165">
        <f t="shared" ref="K258:N258" si="173">K217*21</f>
        <v>0</v>
      </c>
      <c r="L258" s="165">
        <f t="shared" si="173"/>
        <v>0</v>
      </c>
      <c r="M258" s="165">
        <f t="shared" si="173"/>
        <v>0</v>
      </c>
      <c r="N258" s="165">
        <f t="shared" si="173"/>
        <v>0</v>
      </c>
      <c r="O258" s="165">
        <f t="shared" ref="O258:Q258" si="174">O217*21</f>
        <v>0</v>
      </c>
      <c r="P258" s="165">
        <f t="shared" si="174"/>
        <v>0</v>
      </c>
      <c r="Q258" s="166">
        <f t="shared" si="174"/>
        <v>0</v>
      </c>
    </row>
    <row r="259" spans="2:17" s="18" customFormat="1" x14ac:dyDescent="0.3">
      <c r="B259" s="152" t="s">
        <v>154</v>
      </c>
      <c r="C259" s="20"/>
      <c r="D259" s="165">
        <f t="shared" si="132"/>
        <v>0</v>
      </c>
      <c r="E259" s="165">
        <f t="shared" si="132"/>
        <v>0</v>
      </c>
      <c r="F259" s="165">
        <f t="shared" si="132"/>
        <v>0</v>
      </c>
      <c r="G259" s="165">
        <f t="shared" si="132"/>
        <v>0</v>
      </c>
      <c r="H259" s="165">
        <f t="shared" si="132"/>
        <v>0</v>
      </c>
      <c r="I259" s="165">
        <f t="shared" si="132"/>
        <v>0</v>
      </c>
      <c r="J259" s="165">
        <f t="shared" si="132"/>
        <v>0</v>
      </c>
      <c r="K259" s="165">
        <f t="shared" ref="K259:N259" si="175">K218*21</f>
        <v>0</v>
      </c>
      <c r="L259" s="165">
        <f t="shared" si="175"/>
        <v>0</v>
      </c>
      <c r="M259" s="165">
        <f t="shared" si="175"/>
        <v>0</v>
      </c>
      <c r="N259" s="165">
        <f t="shared" si="175"/>
        <v>0</v>
      </c>
      <c r="O259" s="165">
        <f t="shared" ref="O259:Q259" si="176">O218*21</f>
        <v>0</v>
      </c>
      <c r="P259" s="165">
        <f t="shared" si="176"/>
        <v>0</v>
      </c>
      <c r="Q259" s="166">
        <f t="shared" si="176"/>
        <v>0</v>
      </c>
    </row>
    <row r="260" spans="2:17" s="18" customFormat="1" x14ac:dyDescent="0.3">
      <c r="B260" s="152" t="s">
        <v>155</v>
      </c>
      <c r="C260" s="20"/>
      <c r="D260" s="165">
        <f t="shared" si="132"/>
        <v>0</v>
      </c>
      <c r="E260" s="165">
        <f t="shared" si="132"/>
        <v>0</v>
      </c>
      <c r="F260" s="165">
        <f t="shared" si="132"/>
        <v>0</v>
      </c>
      <c r="G260" s="165">
        <f t="shared" si="132"/>
        <v>0</v>
      </c>
      <c r="H260" s="165">
        <f t="shared" si="132"/>
        <v>0</v>
      </c>
      <c r="I260" s="165">
        <f t="shared" si="132"/>
        <v>0</v>
      </c>
      <c r="J260" s="165">
        <f t="shared" si="132"/>
        <v>0</v>
      </c>
      <c r="K260" s="165">
        <f t="shared" ref="K260:N260" si="177">K219*21</f>
        <v>0</v>
      </c>
      <c r="L260" s="165">
        <f t="shared" si="177"/>
        <v>0</v>
      </c>
      <c r="M260" s="165">
        <f t="shared" si="177"/>
        <v>0</v>
      </c>
      <c r="N260" s="165">
        <f t="shared" si="177"/>
        <v>0</v>
      </c>
      <c r="O260" s="165">
        <f t="shared" ref="O260:Q260" si="178">O219*21</f>
        <v>0</v>
      </c>
      <c r="P260" s="165">
        <f t="shared" si="178"/>
        <v>0</v>
      </c>
      <c r="Q260" s="166">
        <f t="shared" si="178"/>
        <v>0</v>
      </c>
    </row>
    <row r="261" spans="2:17" s="18" customFormat="1" x14ac:dyDescent="0.3">
      <c r="B261" s="152" t="s">
        <v>156</v>
      </c>
      <c r="C261" s="20"/>
      <c r="D261" s="165">
        <f t="shared" si="132"/>
        <v>0</v>
      </c>
      <c r="E261" s="165">
        <f t="shared" si="132"/>
        <v>0</v>
      </c>
      <c r="F261" s="165">
        <f t="shared" si="132"/>
        <v>0</v>
      </c>
      <c r="G261" s="165">
        <f t="shared" si="132"/>
        <v>0</v>
      </c>
      <c r="H261" s="165">
        <f t="shared" si="132"/>
        <v>0</v>
      </c>
      <c r="I261" s="165">
        <f t="shared" si="132"/>
        <v>0</v>
      </c>
      <c r="J261" s="165">
        <f t="shared" si="132"/>
        <v>0</v>
      </c>
      <c r="K261" s="165">
        <f t="shared" ref="K261:N261" si="179">K220*21</f>
        <v>0</v>
      </c>
      <c r="L261" s="165">
        <f t="shared" si="179"/>
        <v>0</v>
      </c>
      <c r="M261" s="165">
        <f t="shared" si="179"/>
        <v>0</v>
      </c>
      <c r="N261" s="165">
        <f t="shared" si="179"/>
        <v>0</v>
      </c>
      <c r="O261" s="165">
        <f t="shared" ref="O261:Q261" si="180">O220*21</f>
        <v>0</v>
      </c>
      <c r="P261" s="165">
        <f t="shared" si="180"/>
        <v>0</v>
      </c>
      <c r="Q261" s="166">
        <f t="shared" si="180"/>
        <v>0</v>
      </c>
    </row>
    <row r="262" spans="2:17" s="18" customFormat="1" x14ac:dyDescent="0.3">
      <c r="B262" s="152" t="s">
        <v>157</v>
      </c>
      <c r="C262" s="20"/>
      <c r="D262" s="165">
        <f t="shared" si="132"/>
        <v>0</v>
      </c>
      <c r="E262" s="165">
        <f t="shared" si="132"/>
        <v>0</v>
      </c>
      <c r="F262" s="165">
        <f t="shared" si="132"/>
        <v>0</v>
      </c>
      <c r="G262" s="165">
        <f t="shared" si="132"/>
        <v>0</v>
      </c>
      <c r="H262" s="165">
        <f t="shared" si="132"/>
        <v>0</v>
      </c>
      <c r="I262" s="165">
        <f t="shared" si="132"/>
        <v>0</v>
      </c>
      <c r="J262" s="165">
        <f t="shared" si="132"/>
        <v>0</v>
      </c>
      <c r="K262" s="165">
        <f t="shared" ref="K262:N262" si="181">K221*21</f>
        <v>0</v>
      </c>
      <c r="L262" s="165">
        <f t="shared" si="181"/>
        <v>0</v>
      </c>
      <c r="M262" s="165">
        <f t="shared" si="181"/>
        <v>0</v>
      </c>
      <c r="N262" s="165">
        <f t="shared" si="181"/>
        <v>0</v>
      </c>
      <c r="O262" s="165">
        <f t="shared" ref="O262:Q262" si="182">O221*21</f>
        <v>0</v>
      </c>
      <c r="P262" s="165">
        <f t="shared" si="182"/>
        <v>0</v>
      </c>
      <c r="Q262" s="166">
        <f t="shared" si="182"/>
        <v>0</v>
      </c>
    </row>
    <row r="263" spans="2:17" s="18" customFormat="1" x14ac:dyDescent="0.3">
      <c r="B263" s="152" t="s">
        <v>158</v>
      </c>
      <c r="C263" s="20"/>
      <c r="D263" s="165">
        <f t="shared" si="132"/>
        <v>0</v>
      </c>
      <c r="E263" s="165">
        <f t="shared" si="132"/>
        <v>0</v>
      </c>
      <c r="F263" s="165">
        <f t="shared" si="132"/>
        <v>0</v>
      </c>
      <c r="G263" s="165">
        <f t="shared" si="132"/>
        <v>0</v>
      </c>
      <c r="H263" s="165">
        <f t="shared" si="132"/>
        <v>0</v>
      </c>
      <c r="I263" s="165">
        <f t="shared" si="132"/>
        <v>0</v>
      </c>
      <c r="J263" s="165">
        <f t="shared" si="132"/>
        <v>0</v>
      </c>
      <c r="K263" s="165">
        <f t="shared" ref="K263:N263" si="183">K222*21</f>
        <v>0</v>
      </c>
      <c r="L263" s="165">
        <f t="shared" si="183"/>
        <v>0</v>
      </c>
      <c r="M263" s="165">
        <f t="shared" si="183"/>
        <v>0</v>
      </c>
      <c r="N263" s="165">
        <f t="shared" si="183"/>
        <v>0</v>
      </c>
      <c r="O263" s="165">
        <f t="shared" ref="O263:Q263" si="184">O222*21</f>
        <v>0</v>
      </c>
      <c r="P263" s="165">
        <f t="shared" si="184"/>
        <v>0</v>
      </c>
      <c r="Q263" s="166">
        <f t="shared" si="184"/>
        <v>0</v>
      </c>
    </row>
    <row r="264" spans="2:17" s="18" customFormat="1" x14ac:dyDescent="0.3">
      <c r="B264" s="152" t="s">
        <v>159</v>
      </c>
      <c r="C264" s="20"/>
      <c r="D264" s="165">
        <f t="shared" si="132"/>
        <v>0</v>
      </c>
      <c r="E264" s="165">
        <f t="shared" si="132"/>
        <v>0</v>
      </c>
      <c r="F264" s="165">
        <f t="shared" si="132"/>
        <v>0</v>
      </c>
      <c r="G264" s="165">
        <f t="shared" si="132"/>
        <v>0</v>
      </c>
      <c r="H264" s="165">
        <f t="shared" si="132"/>
        <v>0</v>
      </c>
      <c r="I264" s="165">
        <f t="shared" si="132"/>
        <v>0</v>
      </c>
      <c r="J264" s="165">
        <f t="shared" si="132"/>
        <v>0</v>
      </c>
      <c r="K264" s="165">
        <f t="shared" ref="K264:N264" si="185">K223*21</f>
        <v>0</v>
      </c>
      <c r="L264" s="165">
        <f t="shared" si="185"/>
        <v>0</v>
      </c>
      <c r="M264" s="165">
        <f t="shared" si="185"/>
        <v>0</v>
      </c>
      <c r="N264" s="165">
        <f t="shared" si="185"/>
        <v>0</v>
      </c>
      <c r="O264" s="165">
        <f t="shared" ref="O264:Q264" si="186">O223*21</f>
        <v>0</v>
      </c>
      <c r="P264" s="165">
        <f t="shared" si="186"/>
        <v>0</v>
      </c>
      <c r="Q264" s="166">
        <f t="shared" si="186"/>
        <v>0</v>
      </c>
    </row>
    <row r="265" spans="2:17" s="18" customFormat="1" x14ac:dyDescent="0.3">
      <c r="B265" s="152" t="s">
        <v>160</v>
      </c>
      <c r="C265" s="20"/>
      <c r="D265" s="165">
        <f t="shared" si="132"/>
        <v>0</v>
      </c>
      <c r="E265" s="165">
        <f t="shared" si="132"/>
        <v>0</v>
      </c>
      <c r="F265" s="165">
        <f t="shared" si="132"/>
        <v>0</v>
      </c>
      <c r="G265" s="165">
        <f t="shared" si="132"/>
        <v>0</v>
      </c>
      <c r="H265" s="165">
        <f t="shared" si="132"/>
        <v>0</v>
      </c>
      <c r="I265" s="165">
        <f t="shared" si="132"/>
        <v>0</v>
      </c>
      <c r="J265" s="165">
        <f t="shared" si="132"/>
        <v>0</v>
      </c>
      <c r="K265" s="165">
        <f t="shared" ref="K265:N265" si="187">K224*21</f>
        <v>0</v>
      </c>
      <c r="L265" s="165">
        <f t="shared" si="187"/>
        <v>0</v>
      </c>
      <c r="M265" s="165">
        <f t="shared" si="187"/>
        <v>0</v>
      </c>
      <c r="N265" s="165">
        <f t="shared" si="187"/>
        <v>0</v>
      </c>
      <c r="O265" s="165">
        <f t="shared" ref="O265:Q265" si="188">O224*21</f>
        <v>0</v>
      </c>
      <c r="P265" s="165">
        <f t="shared" si="188"/>
        <v>0</v>
      </c>
      <c r="Q265" s="166">
        <f t="shared" si="188"/>
        <v>0</v>
      </c>
    </row>
    <row r="266" spans="2:17" s="18" customFormat="1" x14ac:dyDescent="0.3">
      <c r="B266" s="152" t="s">
        <v>161</v>
      </c>
      <c r="C266" s="20"/>
      <c r="D266" s="165">
        <f t="shared" si="132"/>
        <v>0</v>
      </c>
      <c r="E266" s="165">
        <f t="shared" si="132"/>
        <v>0</v>
      </c>
      <c r="F266" s="165">
        <f t="shared" si="132"/>
        <v>0</v>
      </c>
      <c r="G266" s="165">
        <f t="shared" si="132"/>
        <v>0</v>
      </c>
      <c r="H266" s="165">
        <f t="shared" si="132"/>
        <v>0</v>
      </c>
      <c r="I266" s="165">
        <f t="shared" si="132"/>
        <v>0</v>
      </c>
      <c r="J266" s="165">
        <f t="shared" si="132"/>
        <v>0</v>
      </c>
      <c r="K266" s="165">
        <f t="shared" ref="K266:N266" si="189">K225*21</f>
        <v>0</v>
      </c>
      <c r="L266" s="165">
        <f t="shared" si="189"/>
        <v>0</v>
      </c>
      <c r="M266" s="165">
        <f t="shared" si="189"/>
        <v>0</v>
      </c>
      <c r="N266" s="165">
        <f t="shared" si="189"/>
        <v>0</v>
      </c>
      <c r="O266" s="165">
        <f t="shared" ref="O266:Q266" si="190">O225*21</f>
        <v>0</v>
      </c>
      <c r="P266" s="165">
        <f t="shared" si="190"/>
        <v>0</v>
      </c>
      <c r="Q266" s="166">
        <f t="shared" si="190"/>
        <v>0</v>
      </c>
    </row>
    <row r="267" spans="2:17" s="18" customFormat="1" x14ac:dyDescent="0.3">
      <c r="B267" s="152" t="s">
        <v>162</v>
      </c>
      <c r="C267" s="20"/>
      <c r="D267" s="165">
        <f t="shared" si="132"/>
        <v>0</v>
      </c>
      <c r="E267" s="165">
        <f t="shared" si="132"/>
        <v>0</v>
      </c>
      <c r="F267" s="165">
        <f t="shared" si="132"/>
        <v>0</v>
      </c>
      <c r="G267" s="165">
        <f t="shared" si="132"/>
        <v>0</v>
      </c>
      <c r="H267" s="165">
        <f t="shared" si="132"/>
        <v>0</v>
      </c>
      <c r="I267" s="165">
        <f t="shared" si="132"/>
        <v>0</v>
      </c>
      <c r="J267" s="165">
        <f t="shared" si="132"/>
        <v>0</v>
      </c>
      <c r="K267" s="165">
        <f t="shared" ref="K267:N267" si="191">K226*21</f>
        <v>0</v>
      </c>
      <c r="L267" s="165">
        <f t="shared" si="191"/>
        <v>0</v>
      </c>
      <c r="M267" s="165">
        <f t="shared" si="191"/>
        <v>0</v>
      </c>
      <c r="N267" s="165">
        <f t="shared" si="191"/>
        <v>0</v>
      </c>
      <c r="O267" s="165">
        <f t="shared" ref="O267:Q267" si="192">O226*21</f>
        <v>0</v>
      </c>
      <c r="P267" s="165">
        <f t="shared" si="192"/>
        <v>0</v>
      </c>
      <c r="Q267" s="166">
        <f t="shared" si="192"/>
        <v>0</v>
      </c>
    </row>
    <row r="268" spans="2:17" s="18" customFormat="1" x14ac:dyDescent="0.3">
      <c r="B268" s="152" t="s">
        <v>182</v>
      </c>
      <c r="C268" s="20"/>
      <c r="D268" s="165">
        <f t="shared" si="132"/>
        <v>0</v>
      </c>
      <c r="E268" s="165">
        <f t="shared" si="132"/>
        <v>0</v>
      </c>
      <c r="F268" s="165">
        <f t="shared" si="132"/>
        <v>0</v>
      </c>
      <c r="G268" s="165">
        <f t="shared" si="132"/>
        <v>0</v>
      </c>
      <c r="H268" s="165">
        <f t="shared" si="132"/>
        <v>0</v>
      </c>
      <c r="I268" s="165">
        <f t="shared" si="132"/>
        <v>0</v>
      </c>
      <c r="J268" s="165">
        <f t="shared" si="132"/>
        <v>0</v>
      </c>
      <c r="K268" s="165">
        <f t="shared" ref="K268:N268" si="193">K227*21</f>
        <v>0</v>
      </c>
      <c r="L268" s="165">
        <f t="shared" si="193"/>
        <v>0</v>
      </c>
      <c r="M268" s="165">
        <f t="shared" si="193"/>
        <v>0</v>
      </c>
      <c r="N268" s="165">
        <f t="shared" si="193"/>
        <v>0</v>
      </c>
      <c r="O268" s="165">
        <f t="shared" ref="O268:Q268" si="194">O227*21</f>
        <v>0</v>
      </c>
      <c r="P268" s="165">
        <f t="shared" si="194"/>
        <v>0</v>
      </c>
      <c r="Q268" s="166">
        <f t="shared" si="194"/>
        <v>0</v>
      </c>
    </row>
    <row r="269" spans="2:17" s="18" customFormat="1" x14ac:dyDescent="0.3">
      <c r="B269" s="152" t="s">
        <v>163</v>
      </c>
      <c r="C269" s="20"/>
      <c r="D269" s="165">
        <f t="shared" si="132"/>
        <v>0</v>
      </c>
      <c r="E269" s="165">
        <f t="shared" si="132"/>
        <v>0</v>
      </c>
      <c r="F269" s="165">
        <f t="shared" si="132"/>
        <v>0</v>
      </c>
      <c r="G269" s="165">
        <f t="shared" si="132"/>
        <v>0</v>
      </c>
      <c r="H269" s="165">
        <f t="shared" si="132"/>
        <v>0</v>
      </c>
      <c r="I269" s="165">
        <f t="shared" si="132"/>
        <v>0</v>
      </c>
      <c r="J269" s="165">
        <f t="shared" si="132"/>
        <v>0</v>
      </c>
      <c r="K269" s="165">
        <f t="shared" ref="K269:N269" si="195">K228*21</f>
        <v>0</v>
      </c>
      <c r="L269" s="165">
        <f t="shared" si="195"/>
        <v>0</v>
      </c>
      <c r="M269" s="165">
        <f t="shared" si="195"/>
        <v>0</v>
      </c>
      <c r="N269" s="165">
        <f t="shared" si="195"/>
        <v>0</v>
      </c>
      <c r="O269" s="165">
        <f t="shared" ref="O269:Q269" si="196">O228*21</f>
        <v>0</v>
      </c>
      <c r="P269" s="165">
        <f t="shared" si="196"/>
        <v>0</v>
      </c>
      <c r="Q269" s="166">
        <f t="shared" si="196"/>
        <v>0</v>
      </c>
    </row>
    <row r="270" spans="2:17" s="18" customFormat="1" x14ac:dyDescent="0.3">
      <c r="B270" s="152" t="s">
        <v>164</v>
      </c>
      <c r="C270" s="20"/>
      <c r="D270" s="165">
        <f t="shared" si="132"/>
        <v>0</v>
      </c>
      <c r="E270" s="165">
        <f t="shared" si="132"/>
        <v>0</v>
      </c>
      <c r="F270" s="165">
        <f t="shared" si="132"/>
        <v>0</v>
      </c>
      <c r="G270" s="165">
        <f t="shared" si="132"/>
        <v>0</v>
      </c>
      <c r="H270" s="165">
        <f t="shared" si="132"/>
        <v>0</v>
      </c>
      <c r="I270" s="165">
        <f t="shared" si="132"/>
        <v>0</v>
      </c>
      <c r="J270" s="165">
        <f t="shared" si="132"/>
        <v>0</v>
      </c>
      <c r="K270" s="165">
        <f t="shared" ref="K270:N270" si="197">K229*21</f>
        <v>0</v>
      </c>
      <c r="L270" s="165">
        <f t="shared" si="197"/>
        <v>0</v>
      </c>
      <c r="M270" s="165">
        <f t="shared" si="197"/>
        <v>0</v>
      </c>
      <c r="N270" s="165">
        <f t="shared" si="197"/>
        <v>0</v>
      </c>
      <c r="O270" s="165">
        <f t="shared" ref="O270:Q270" si="198">O229*21</f>
        <v>0</v>
      </c>
      <c r="P270" s="165">
        <f t="shared" si="198"/>
        <v>0</v>
      </c>
      <c r="Q270" s="166">
        <f t="shared" si="198"/>
        <v>0</v>
      </c>
    </row>
    <row r="271" spans="2:17" s="18" customFormat="1" x14ac:dyDescent="0.3">
      <c r="B271" s="152" t="s">
        <v>165</v>
      </c>
      <c r="C271" s="20"/>
      <c r="D271" s="165">
        <f t="shared" si="132"/>
        <v>0</v>
      </c>
      <c r="E271" s="165">
        <f t="shared" si="132"/>
        <v>0</v>
      </c>
      <c r="F271" s="165">
        <f t="shared" si="132"/>
        <v>0</v>
      </c>
      <c r="G271" s="165">
        <f t="shared" si="132"/>
        <v>0</v>
      </c>
      <c r="H271" s="165">
        <f t="shared" si="132"/>
        <v>0</v>
      </c>
      <c r="I271" s="165">
        <f t="shared" si="132"/>
        <v>0</v>
      </c>
      <c r="J271" s="165">
        <f t="shared" si="132"/>
        <v>0</v>
      </c>
      <c r="K271" s="165">
        <f t="shared" ref="K271:N271" si="199">K230*21</f>
        <v>0</v>
      </c>
      <c r="L271" s="165">
        <f t="shared" si="199"/>
        <v>0</v>
      </c>
      <c r="M271" s="165">
        <f t="shared" si="199"/>
        <v>0</v>
      </c>
      <c r="N271" s="165">
        <f t="shared" si="199"/>
        <v>0</v>
      </c>
      <c r="O271" s="165">
        <f t="shared" ref="O271:Q271" si="200">O230*21</f>
        <v>0</v>
      </c>
      <c r="P271" s="165">
        <f t="shared" si="200"/>
        <v>0</v>
      </c>
      <c r="Q271" s="166">
        <f t="shared" si="200"/>
        <v>0</v>
      </c>
    </row>
    <row r="272" spans="2:17" s="18" customFormat="1" x14ac:dyDescent="0.3">
      <c r="B272" s="152" t="s">
        <v>166</v>
      </c>
      <c r="C272" s="20"/>
      <c r="D272" s="165">
        <f t="shared" si="132"/>
        <v>0</v>
      </c>
      <c r="E272" s="165">
        <f t="shared" si="132"/>
        <v>0</v>
      </c>
      <c r="F272" s="165">
        <f t="shared" si="132"/>
        <v>0</v>
      </c>
      <c r="G272" s="165">
        <f t="shared" si="132"/>
        <v>0</v>
      </c>
      <c r="H272" s="165">
        <f t="shared" si="132"/>
        <v>0</v>
      </c>
      <c r="I272" s="165">
        <f t="shared" si="132"/>
        <v>0</v>
      </c>
      <c r="J272" s="165">
        <f t="shared" si="132"/>
        <v>0</v>
      </c>
      <c r="K272" s="165">
        <f t="shared" ref="K272:N272" si="201">K231*21</f>
        <v>0</v>
      </c>
      <c r="L272" s="165">
        <f t="shared" si="201"/>
        <v>0</v>
      </c>
      <c r="M272" s="165">
        <f t="shared" si="201"/>
        <v>0</v>
      </c>
      <c r="N272" s="165">
        <f t="shared" si="201"/>
        <v>0</v>
      </c>
      <c r="O272" s="165">
        <f t="shared" ref="O272:Q272" si="202">O231*21</f>
        <v>0</v>
      </c>
      <c r="P272" s="165">
        <f t="shared" si="202"/>
        <v>0</v>
      </c>
      <c r="Q272" s="166">
        <f t="shared" si="202"/>
        <v>0</v>
      </c>
    </row>
    <row r="273" spans="2:17" s="60" customFormat="1" x14ac:dyDescent="0.3">
      <c r="B273" s="22" t="s">
        <v>168</v>
      </c>
      <c r="C273" s="23" t="s">
        <v>167</v>
      </c>
      <c r="D273" s="83">
        <f t="shared" ref="D273:L273" si="203">SUM(D236:D272)</f>
        <v>0</v>
      </c>
      <c r="E273" s="83">
        <f t="shared" si="203"/>
        <v>0</v>
      </c>
      <c r="F273" s="83">
        <f t="shared" si="203"/>
        <v>0</v>
      </c>
      <c r="G273" s="83">
        <f t="shared" si="203"/>
        <v>0</v>
      </c>
      <c r="H273" s="83">
        <f t="shared" si="203"/>
        <v>0</v>
      </c>
      <c r="I273" s="83">
        <f t="shared" si="203"/>
        <v>0</v>
      </c>
      <c r="J273" s="83">
        <f t="shared" si="203"/>
        <v>0</v>
      </c>
      <c r="K273" s="83">
        <f t="shared" si="203"/>
        <v>0</v>
      </c>
      <c r="L273" s="373">
        <f t="shared" si="203"/>
        <v>0</v>
      </c>
      <c r="M273" s="373">
        <f t="shared" ref="M273:Q273" si="204">SUM(M236:M272)</f>
        <v>0</v>
      </c>
      <c r="N273" s="83">
        <f t="shared" si="204"/>
        <v>0</v>
      </c>
      <c r="O273" s="83">
        <f t="shared" si="204"/>
        <v>0</v>
      </c>
      <c r="P273" s="83">
        <f t="shared" si="204"/>
        <v>0</v>
      </c>
      <c r="Q273" s="84">
        <f t="shared" si="204"/>
        <v>0</v>
      </c>
    </row>
  </sheetData>
  <mergeCells count="1">
    <mergeCell ref="B114:C114"/>
  </mergeCells>
  <pageMargins left="0.511811024" right="0.511811024" top="0.78740157499999996" bottom="0.78740157499999996" header="0.31496062000000002" footer="0.31496062000000002"/>
  <pageSetup paperSize="9" scale="64" fitToHeight="0" orientation="landscape"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AE179"/>
  <sheetViews>
    <sheetView zoomScale="60" zoomScaleNormal="60" workbookViewId="0">
      <selection activeCell="P117" sqref="P117:U154"/>
    </sheetView>
  </sheetViews>
  <sheetFormatPr defaultColWidth="9.109375" defaultRowHeight="15.6" x14ac:dyDescent="0.3"/>
  <cols>
    <col min="1" max="1" width="9.109375" style="197"/>
    <col min="2" max="2" width="37.33203125" style="197" customWidth="1"/>
    <col min="3" max="3" width="21" style="197" customWidth="1"/>
    <col min="4" max="5" width="23" style="197" customWidth="1"/>
    <col min="6" max="12" width="17.33203125" style="197" bestFit="1" customWidth="1"/>
    <col min="13" max="15" width="19.109375" style="197" customWidth="1"/>
    <col min="16" max="16" width="27.33203125" style="197" customWidth="1"/>
    <col min="17" max="17" width="22.6640625" style="197" customWidth="1"/>
    <col min="18" max="18" width="24.44140625" style="197" customWidth="1"/>
    <col min="19" max="19" width="20.109375" style="197" customWidth="1"/>
    <col min="20" max="20" width="21.33203125" style="197" customWidth="1"/>
    <col min="21" max="21" width="18.44140625" style="197" customWidth="1"/>
    <col min="22" max="16384" width="9.109375" style="197"/>
  </cols>
  <sheetData>
    <row r="2" spans="2:18" ht="31.2" x14ac:dyDescent="0.3">
      <c r="B2" s="442" t="s">
        <v>203</v>
      </c>
    </row>
    <row r="4" spans="2:18" ht="15.75" customHeight="1" x14ac:dyDescent="0.3">
      <c r="B4" s="701" t="s">
        <v>183</v>
      </c>
      <c r="C4" s="683" t="s">
        <v>91</v>
      </c>
      <c r="D4" s="683"/>
      <c r="E4" s="683"/>
      <c r="F4" s="683"/>
      <c r="G4" s="683"/>
      <c r="H4" s="683"/>
      <c r="I4" s="683"/>
      <c r="J4" s="683"/>
      <c r="K4" s="683"/>
      <c r="L4" s="683"/>
      <c r="M4" s="683"/>
      <c r="N4" s="683"/>
      <c r="O4" s="683"/>
      <c r="P4" s="683"/>
      <c r="Q4" s="683"/>
      <c r="R4" s="683"/>
    </row>
    <row r="5" spans="2:18" x14ac:dyDescent="0.3">
      <c r="B5" s="710"/>
      <c r="C5" s="443" t="s">
        <v>77</v>
      </c>
      <c r="D5" s="443" t="s">
        <v>87</v>
      </c>
      <c r="E5" s="443" t="s">
        <v>88</v>
      </c>
      <c r="F5" s="443" t="s">
        <v>78</v>
      </c>
      <c r="G5" s="443" t="s">
        <v>79</v>
      </c>
      <c r="H5" s="443" t="s">
        <v>80</v>
      </c>
      <c r="I5" s="443" t="s">
        <v>81</v>
      </c>
      <c r="J5" s="443" t="s">
        <v>82</v>
      </c>
      <c r="K5" s="443" t="s">
        <v>83</v>
      </c>
      <c r="L5" s="443" t="s">
        <v>84</v>
      </c>
      <c r="M5" s="443" t="s">
        <v>89</v>
      </c>
      <c r="N5" s="443" t="s">
        <v>584</v>
      </c>
      <c r="O5" s="443" t="s">
        <v>585</v>
      </c>
      <c r="P5" s="400" t="s">
        <v>846</v>
      </c>
      <c r="Q5" s="400" t="s">
        <v>847</v>
      </c>
      <c r="R5" s="400" t="s">
        <v>848</v>
      </c>
    </row>
    <row r="6" spans="2:18" ht="31.2" x14ac:dyDescent="0.3">
      <c r="B6" s="444" t="s">
        <v>204</v>
      </c>
      <c r="C6" s="445" t="s">
        <v>86</v>
      </c>
      <c r="D6" s="446">
        <v>843519</v>
      </c>
      <c r="E6" s="446">
        <v>900259</v>
      </c>
      <c r="F6" s="446">
        <v>952408</v>
      </c>
      <c r="G6" s="446">
        <v>926610</v>
      </c>
      <c r="H6" s="446">
        <v>961239</v>
      </c>
      <c r="I6" s="446">
        <v>938143</v>
      </c>
      <c r="J6" s="446">
        <v>972290</v>
      </c>
      <c r="K6" s="446">
        <v>1014299</v>
      </c>
      <c r="L6" s="446">
        <v>1022392</v>
      </c>
      <c r="M6" s="446">
        <v>886886</v>
      </c>
      <c r="N6" s="446">
        <v>796891</v>
      </c>
      <c r="O6" s="446">
        <v>761845</v>
      </c>
      <c r="P6" s="446">
        <v>913744</v>
      </c>
      <c r="Q6" s="446">
        <v>1025221</v>
      </c>
      <c r="R6" s="446">
        <v>1031772</v>
      </c>
    </row>
    <row r="7" spans="2:18" x14ac:dyDescent="0.3">
      <c r="B7" s="447" t="s">
        <v>132</v>
      </c>
      <c r="C7" s="445" t="s">
        <v>86</v>
      </c>
      <c r="D7" s="448">
        <f t="shared" ref="D7:R7" si="0">D67/D$103*D$6</f>
        <v>0</v>
      </c>
      <c r="E7" s="448">
        <f t="shared" si="0"/>
        <v>0</v>
      </c>
      <c r="F7" s="448">
        <f t="shared" si="0"/>
        <v>0</v>
      </c>
      <c r="G7" s="448">
        <f t="shared" si="0"/>
        <v>0</v>
      </c>
      <c r="H7" s="448">
        <f t="shared" si="0"/>
        <v>0</v>
      </c>
      <c r="I7" s="448">
        <f t="shared" si="0"/>
        <v>0</v>
      </c>
      <c r="J7" s="448">
        <f t="shared" si="0"/>
        <v>0</v>
      </c>
      <c r="K7" s="448">
        <f t="shared" si="0"/>
        <v>0</v>
      </c>
      <c r="L7" s="448">
        <f t="shared" si="0"/>
        <v>0</v>
      </c>
      <c r="M7" s="448">
        <f t="shared" si="0"/>
        <v>0</v>
      </c>
      <c r="N7" s="448">
        <f t="shared" si="0"/>
        <v>0</v>
      </c>
      <c r="O7" s="448">
        <f t="shared" si="0"/>
        <v>0</v>
      </c>
      <c r="P7" s="448">
        <f t="shared" si="0"/>
        <v>0</v>
      </c>
      <c r="Q7" s="448">
        <f t="shared" si="0"/>
        <v>0</v>
      </c>
      <c r="R7" s="448">
        <f t="shared" si="0"/>
        <v>0</v>
      </c>
    </row>
    <row r="8" spans="2:18" x14ac:dyDescent="0.3">
      <c r="B8" s="447" t="s">
        <v>133</v>
      </c>
      <c r="C8" s="445" t="s">
        <v>86</v>
      </c>
      <c r="D8" s="449">
        <f t="shared" ref="D8:R8" si="1">D68/D$103*D$6</f>
        <v>28117.3</v>
      </c>
      <c r="E8" s="449">
        <f t="shared" si="1"/>
        <v>29760.628099173555</v>
      </c>
      <c r="F8" s="449">
        <f t="shared" si="1"/>
        <v>32156.571182795695</v>
      </c>
      <c r="G8" s="449">
        <f t="shared" si="1"/>
        <v>31945.184227537171</v>
      </c>
      <c r="H8" s="449">
        <f t="shared" si="1"/>
        <v>32478.510721247563</v>
      </c>
      <c r="I8" s="449">
        <f t="shared" si="1"/>
        <v>32528.368153710246</v>
      </c>
      <c r="J8" s="449">
        <f t="shared" si="1"/>
        <v>35004.179338103757</v>
      </c>
      <c r="K8" s="449">
        <f t="shared" si="1"/>
        <v>35127.238095238092</v>
      </c>
      <c r="L8" s="449">
        <f t="shared" si="1"/>
        <v>34653.360387364533</v>
      </c>
      <c r="M8" s="449">
        <f t="shared" si="1"/>
        <v>29936.220895522387</v>
      </c>
      <c r="N8" s="449">
        <f t="shared" si="1"/>
        <v>12784.347593582888</v>
      </c>
      <c r="O8" s="449">
        <f t="shared" si="1"/>
        <v>11516.931216931218</v>
      </c>
      <c r="P8" s="449">
        <f t="shared" si="1"/>
        <v>16714.829268292684</v>
      </c>
      <c r="Q8" s="449">
        <f t="shared" si="1"/>
        <v>15188.459259259262</v>
      </c>
      <c r="R8" s="449">
        <f t="shared" si="1"/>
        <v>8308.7765314926655</v>
      </c>
    </row>
    <row r="9" spans="2:18" x14ac:dyDescent="0.3">
      <c r="B9" s="447" t="s">
        <v>134</v>
      </c>
      <c r="C9" s="445" t="s">
        <v>86</v>
      </c>
      <c r="D9" s="448">
        <f t="shared" ref="D9:R9" si="2">D69/D$103*D$6</f>
        <v>0</v>
      </c>
      <c r="E9" s="448">
        <f t="shared" si="2"/>
        <v>0</v>
      </c>
      <c r="F9" s="448">
        <f t="shared" si="2"/>
        <v>0</v>
      </c>
      <c r="G9" s="448">
        <f t="shared" si="2"/>
        <v>0</v>
      </c>
      <c r="H9" s="448">
        <f t="shared" si="2"/>
        <v>0</v>
      </c>
      <c r="I9" s="448">
        <f t="shared" si="2"/>
        <v>0</v>
      </c>
      <c r="J9" s="448">
        <f t="shared" si="2"/>
        <v>0</v>
      </c>
      <c r="K9" s="448">
        <f t="shared" si="2"/>
        <v>0</v>
      </c>
      <c r="L9" s="448">
        <f t="shared" si="2"/>
        <v>0</v>
      </c>
      <c r="M9" s="448">
        <f t="shared" si="2"/>
        <v>0</v>
      </c>
      <c r="N9" s="448">
        <f t="shared" si="2"/>
        <v>0</v>
      </c>
      <c r="O9" s="450">
        <f t="shared" si="2"/>
        <v>0</v>
      </c>
      <c r="P9" s="448">
        <f t="shared" si="2"/>
        <v>0</v>
      </c>
      <c r="Q9" s="448">
        <f t="shared" si="2"/>
        <v>0</v>
      </c>
      <c r="R9" s="448">
        <f t="shared" si="2"/>
        <v>0</v>
      </c>
    </row>
    <row r="10" spans="2:18" x14ac:dyDescent="0.3">
      <c r="B10" s="447" t="s">
        <v>135</v>
      </c>
      <c r="C10" s="445" t="s">
        <v>86</v>
      </c>
      <c r="D10" s="448">
        <f t="shared" ref="D10:R10" si="3">D70/D$103*D$6</f>
        <v>1581.598125</v>
      </c>
      <c r="E10" s="448">
        <f t="shared" si="3"/>
        <v>1302.0274793388428</v>
      </c>
      <c r="F10" s="448">
        <f t="shared" si="3"/>
        <v>1843.3703225806451</v>
      </c>
      <c r="G10" s="448">
        <f t="shared" si="3"/>
        <v>1796.9166127989658</v>
      </c>
      <c r="H10" s="448">
        <f t="shared" si="3"/>
        <v>1457.3690708252113</v>
      </c>
      <c r="I10" s="448">
        <f t="shared" si="3"/>
        <v>1450.3094081272084</v>
      </c>
      <c r="J10" s="448">
        <f t="shared" si="3"/>
        <v>1521.9208407871199</v>
      </c>
      <c r="K10" s="448">
        <f t="shared" si="3"/>
        <v>0</v>
      </c>
      <c r="L10" s="448">
        <f t="shared" si="3"/>
        <v>0</v>
      </c>
      <c r="M10" s="448">
        <f t="shared" si="3"/>
        <v>1629.1820895522387</v>
      </c>
      <c r="N10" s="448">
        <f t="shared" si="3"/>
        <v>1420.4830659536542</v>
      </c>
      <c r="O10" s="450">
        <f t="shared" si="3"/>
        <v>1535.5908289241625</v>
      </c>
      <c r="P10" s="448">
        <f t="shared" si="3"/>
        <v>1498.7956069034376</v>
      </c>
      <c r="Q10" s="448">
        <f t="shared" si="3"/>
        <v>1687.60658436214</v>
      </c>
      <c r="R10" s="448">
        <f t="shared" si="3"/>
        <v>1483.7100949094047</v>
      </c>
    </row>
    <row r="11" spans="2:18" x14ac:dyDescent="0.3">
      <c r="B11" s="447" t="s">
        <v>136</v>
      </c>
      <c r="C11" s="445" t="s">
        <v>86</v>
      </c>
      <c r="D11" s="448">
        <f t="shared" ref="D11:R11" si="4">D71/D$103*D$6</f>
        <v>527.19937500000003</v>
      </c>
      <c r="E11" s="448">
        <f t="shared" si="4"/>
        <v>372.00785123966944</v>
      </c>
      <c r="F11" s="448">
        <f t="shared" si="4"/>
        <v>409.63784946236558</v>
      </c>
      <c r="G11" s="448">
        <f t="shared" si="4"/>
        <v>199.65740142210728</v>
      </c>
      <c r="H11" s="448">
        <f t="shared" si="4"/>
        <v>208.19558154645873</v>
      </c>
      <c r="I11" s="448">
        <f t="shared" si="4"/>
        <v>207.18705830388691</v>
      </c>
      <c r="J11" s="448">
        <f t="shared" si="4"/>
        <v>217.41726296958856</v>
      </c>
      <c r="K11" s="448">
        <f t="shared" si="4"/>
        <v>0</v>
      </c>
      <c r="L11" s="448">
        <f t="shared" si="4"/>
        <v>0</v>
      </c>
      <c r="M11" s="448">
        <f t="shared" si="4"/>
        <v>407.29552238805968</v>
      </c>
      <c r="N11" s="448">
        <f t="shared" si="4"/>
        <v>405.85230455818686</v>
      </c>
      <c r="O11" s="450">
        <f t="shared" si="4"/>
        <v>383.89770723104061</v>
      </c>
      <c r="P11" s="448">
        <f t="shared" si="4"/>
        <v>912.31036941948389</v>
      </c>
      <c r="Q11" s="448">
        <f t="shared" si="4"/>
        <v>1027.2387904813027</v>
      </c>
      <c r="R11" s="448">
        <f t="shared" si="4"/>
        <v>1186.9680759275236</v>
      </c>
    </row>
    <row r="12" spans="2:18" x14ac:dyDescent="0.3">
      <c r="B12" s="447" t="s">
        <v>137</v>
      </c>
      <c r="C12" s="445" t="s">
        <v>86</v>
      </c>
      <c r="D12" s="448">
        <f t="shared" ref="D12:R12" si="5">D72/D$103*D$6</f>
        <v>175.733125</v>
      </c>
      <c r="E12" s="448">
        <f t="shared" si="5"/>
        <v>186.00392561983472</v>
      </c>
      <c r="F12" s="448">
        <f t="shared" si="5"/>
        <v>204.81892473118279</v>
      </c>
      <c r="G12" s="448">
        <f t="shared" si="5"/>
        <v>199.65740142210728</v>
      </c>
      <c r="H12" s="448">
        <f t="shared" si="5"/>
        <v>208.19558154645873</v>
      </c>
      <c r="I12" s="448">
        <f t="shared" si="5"/>
        <v>207.18705830388691</v>
      </c>
      <c r="J12" s="448">
        <f t="shared" si="5"/>
        <v>217.41726296958856</v>
      </c>
      <c r="K12" s="448">
        <f t="shared" si="5"/>
        <v>231.10025062656641</v>
      </c>
      <c r="L12" s="448">
        <f t="shared" si="5"/>
        <v>235.73714549227577</v>
      </c>
      <c r="M12" s="448">
        <f t="shared" si="5"/>
        <v>203.64776119402984</v>
      </c>
      <c r="N12" s="448">
        <f t="shared" si="5"/>
        <v>202.92615227909343</v>
      </c>
      <c r="O12" s="450">
        <f t="shared" si="5"/>
        <v>191.94885361552031</v>
      </c>
      <c r="P12" s="448">
        <f t="shared" si="5"/>
        <v>228.07759235487097</v>
      </c>
      <c r="Q12" s="448">
        <f t="shared" si="5"/>
        <v>256.80969762032566</v>
      </c>
      <c r="R12" s="448">
        <f t="shared" si="5"/>
        <v>296.7420189818809</v>
      </c>
    </row>
    <row r="13" spans="2:18" x14ac:dyDescent="0.3">
      <c r="B13" s="447" t="s">
        <v>138</v>
      </c>
      <c r="C13" s="445" t="s">
        <v>86</v>
      </c>
      <c r="D13" s="448">
        <f t="shared" ref="D13:R13" si="6">D73/D$103*D$6</f>
        <v>2284.5306249999999</v>
      </c>
      <c r="E13" s="448">
        <f t="shared" si="6"/>
        <v>2604.0549586776856</v>
      </c>
      <c r="F13" s="448">
        <f t="shared" si="6"/>
        <v>3072.2838709677421</v>
      </c>
      <c r="G13" s="448">
        <f t="shared" si="6"/>
        <v>2795.2036199095023</v>
      </c>
      <c r="H13" s="448">
        <f t="shared" si="6"/>
        <v>2290.1513970110464</v>
      </c>
      <c r="I13" s="448">
        <f t="shared" si="6"/>
        <v>2071.8705830388694</v>
      </c>
      <c r="J13" s="448">
        <f t="shared" si="6"/>
        <v>1956.7553667262971</v>
      </c>
      <c r="K13" s="448">
        <f t="shared" si="6"/>
        <v>0</v>
      </c>
      <c r="L13" s="448">
        <f t="shared" si="6"/>
        <v>0</v>
      </c>
      <c r="M13" s="448">
        <f t="shared" si="6"/>
        <v>1425.534328358209</v>
      </c>
      <c r="N13" s="448">
        <f t="shared" si="6"/>
        <v>1623.4092182327474</v>
      </c>
      <c r="O13" s="450">
        <f t="shared" si="6"/>
        <v>1727.5396825396826</v>
      </c>
      <c r="P13" s="448">
        <f t="shared" si="6"/>
        <v>2639.1835686777927</v>
      </c>
      <c r="Q13" s="448">
        <f t="shared" si="6"/>
        <v>2971.6550724637682</v>
      </c>
      <c r="R13" s="448">
        <f t="shared" si="6"/>
        <v>3264.1622088006902</v>
      </c>
    </row>
    <row r="14" spans="2:18" x14ac:dyDescent="0.3">
      <c r="B14" s="447" t="s">
        <v>139</v>
      </c>
      <c r="C14" s="445" t="s">
        <v>86</v>
      </c>
      <c r="D14" s="448">
        <f t="shared" ref="D14:R14" si="7">D75/D$103*D$6</f>
        <v>351.46625</v>
      </c>
      <c r="E14" s="448">
        <f t="shared" si="7"/>
        <v>372.00785123966944</v>
      </c>
      <c r="F14" s="448">
        <f t="shared" si="7"/>
        <v>409.63784946236558</v>
      </c>
      <c r="G14" s="448">
        <f t="shared" si="7"/>
        <v>399.31480284421457</v>
      </c>
      <c r="H14" s="448">
        <f t="shared" si="7"/>
        <v>416.39116309291745</v>
      </c>
      <c r="I14" s="448">
        <f t="shared" si="7"/>
        <v>414.37411660777383</v>
      </c>
      <c r="J14" s="448">
        <f t="shared" si="7"/>
        <v>434.83452593917713</v>
      </c>
      <c r="K14" s="448">
        <f t="shared" si="7"/>
        <v>462.20050125313281</v>
      </c>
      <c r="L14" s="448">
        <f t="shared" si="7"/>
        <v>471.47429098455154</v>
      </c>
      <c r="M14" s="448">
        <f t="shared" si="7"/>
        <v>407.29552238805968</v>
      </c>
      <c r="N14" s="448">
        <f t="shared" si="7"/>
        <v>405.85230455818686</v>
      </c>
      <c r="O14" s="450">
        <f t="shared" si="7"/>
        <v>383.89770723104061</v>
      </c>
      <c r="P14" s="448">
        <f t="shared" si="7"/>
        <v>456.15518470974195</v>
      </c>
      <c r="Q14" s="448">
        <f t="shared" si="7"/>
        <v>513.61939524065133</v>
      </c>
      <c r="R14" s="448">
        <f t="shared" si="7"/>
        <v>593.48403796376181</v>
      </c>
    </row>
    <row r="15" spans="2:18" x14ac:dyDescent="0.3">
      <c r="B15" s="447" t="s">
        <v>180</v>
      </c>
      <c r="C15" s="445" t="s">
        <v>86</v>
      </c>
      <c r="D15" s="582">
        <f t="shared" ref="D15:R15" si="8">D74/D$103*D$6</f>
        <v>175.733125</v>
      </c>
      <c r="E15" s="582">
        <f t="shared" si="8"/>
        <v>186.00392561983472</v>
      </c>
      <c r="F15" s="582">
        <f t="shared" si="8"/>
        <v>204.81892473118279</v>
      </c>
      <c r="G15" s="582">
        <f t="shared" si="8"/>
        <v>199.65740142210728</v>
      </c>
      <c r="H15" s="582">
        <f t="shared" si="8"/>
        <v>208.19558154645873</v>
      </c>
      <c r="I15" s="582">
        <f t="shared" si="8"/>
        <v>207.18705830388691</v>
      </c>
      <c r="J15" s="582">
        <f t="shared" si="8"/>
        <v>217.41726296958856</v>
      </c>
      <c r="K15" s="582">
        <f t="shared" si="8"/>
        <v>231.10025062656641</v>
      </c>
      <c r="L15" s="582">
        <f t="shared" si="8"/>
        <v>235.73714549227577</v>
      </c>
      <c r="M15" s="582">
        <f t="shared" si="8"/>
        <v>203.64776119402984</v>
      </c>
      <c r="N15" s="582">
        <f t="shared" si="8"/>
        <v>202.92615227909343</v>
      </c>
      <c r="O15" s="582">
        <f t="shared" si="8"/>
        <v>191.94885361552031</v>
      </c>
      <c r="P15" s="642">
        <f t="shared" si="8"/>
        <v>228.07759235487097</v>
      </c>
      <c r="Q15" s="642">
        <f t="shared" si="8"/>
        <v>256.80969762032566</v>
      </c>
      <c r="R15" s="642">
        <f t="shared" si="8"/>
        <v>296.7420189818809</v>
      </c>
    </row>
    <row r="16" spans="2:18" x14ac:dyDescent="0.3">
      <c r="B16" s="447" t="s">
        <v>141</v>
      </c>
      <c r="C16" s="445" t="s">
        <v>86</v>
      </c>
      <c r="D16" s="448">
        <f t="shared" ref="D16:R16" si="9">D76/D$103*D$6</f>
        <v>34267.959374999999</v>
      </c>
      <c r="E16" s="448">
        <f t="shared" si="9"/>
        <v>34596.730165289257</v>
      </c>
      <c r="F16" s="448">
        <f t="shared" si="9"/>
        <v>35024.036129032254</v>
      </c>
      <c r="G16" s="448">
        <f t="shared" si="9"/>
        <v>30347.925016160312</v>
      </c>
      <c r="H16" s="448">
        <f t="shared" si="9"/>
        <v>29980.163742690056</v>
      </c>
      <c r="I16" s="448">
        <f t="shared" si="9"/>
        <v>28384.62698763251</v>
      </c>
      <c r="J16" s="448">
        <f t="shared" si="9"/>
        <v>27177.157871198568</v>
      </c>
      <c r="K16" s="448">
        <f t="shared" si="9"/>
        <v>28425.330827067668</v>
      </c>
      <c r="L16" s="448">
        <f t="shared" si="9"/>
        <v>27581.246022596264</v>
      </c>
      <c r="M16" s="448">
        <f t="shared" si="9"/>
        <v>22808.549253731344</v>
      </c>
      <c r="N16" s="448">
        <f t="shared" si="9"/>
        <v>22321.876750700281</v>
      </c>
      <c r="O16" s="450">
        <f t="shared" si="9"/>
        <v>20154.629629629628</v>
      </c>
      <c r="P16" s="448">
        <f t="shared" si="9"/>
        <v>22221.273998003144</v>
      </c>
      <c r="Q16" s="448">
        <f t="shared" si="9"/>
        <v>25020.601968151728</v>
      </c>
      <c r="R16" s="448">
        <f t="shared" si="9"/>
        <v>24332.845556514236</v>
      </c>
    </row>
    <row r="17" spans="2:18" x14ac:dyDescent="0.3">
      <c r="B17" s="447" t="s">
        <v>142</v>
      </c>
      <c r="C17" s="445" t="s">
        <v>86</v>
      </c>
      <c r="D17" s="448">
        <f t="shared" ref="D17:R17" si="10">D77/D$103*D$6</f>
        <v>4041.8618749999996</v>
      </c>
      <c r="E17" s="448">
        <f t="shared" si="10"/>
        <v>4092.0863636363633</v>
      </c>
      <c r="F17" s="448">
        <f t="shared" si="10"/>
        <v>4506.0163440860215</v>
      </c>
      <c r="G17" s="448">
        <f t="shared" si="10"/>
        <v>4192.8054298642537</v>
      </c>
      <c r="H17" s="448">
        <f t="shared" si="10"/>
        <v>4163.9116309291749</v>
      </c>
      <c r="I17" s="448">
        <f t="shared" si="10"/>
        <v>3936.5541077738517</v>
      </c>
      <c r="J17" s="448">
        <f t="shared" si="10"/>
        <v>4783.1797853309481</v>
      </c>
      <c r="K17" s="448">
        <f t="shared" si="10"/>
        <v>0</v>
      </c>
      <c r="L17" s="448">
        <f t="shared" si="10"/>
        <v>0</v>
      </c>
      <c r="M17" s="448">
        <f t="shared" si="10"/>
        <v>5294.8417910447761</v>
      </c>
      <c r="N17" s="448">
        <f t="shared" si="10"/>
        <v>4667.30150241915</v>
      </c>
      <c r="O17" s="450">
        <f t="shared" si="10"/>
        <v>4222.8747795414456</v>
      </c>
      <c r="P17" s="448">
        <f t="shared" si="10"/>
        <v>4496.3868207103133</v>
      </c>
      <c r="Q17" s="448">
        <f t="shared" si="10"/>
        <v>5062.8197530864209</v>
      </c>
      <c r="R17" s="448">
        <f t="shared" si="10"/>
        <v>4154.3882657463328</v>
      </c>
    </row>
    <row r="18" spans="2:18" x14ac:dyDescent="0.3">
      <c r="B18" s="447" t="s">
        <v>143</v>
      </c>
      <c r="C18" s="445" t="s">
        <v>86</v>
      </c>
      <c r="D18" s="448">
        <f t="shared" ref="D18:R18" si="11">D78/D$103*D$6</f>
        <v>65724.188750000001</v>
      </c>
      <c r="E18" s="448">
        <f t="shared" si="11"/>
        <v>71239.503512396695</v>
      </c>
      <c r="F18" s="448">
        <f t="shared" si="11"/>
        <v>81108.294193548383</v>
      </c>
      <c r="G18" s="448">
        <f t="shared" si="11"/>
        <v>74871.525533290245</v>
      </c>
      <c r="H18" s="448">
        <f t="shared" si="11"/>
        <v>79947.103313840154</v>
      </c>
      <c r="I18" s="448">
        <f t="shared" si="11"/>
        <v>81424.513913427567</v>
      </c>
      <c r="J18" s="448">
        <f t="shared" si="11"/>
        <v>85662.401610017885</v>
      </c>
      <c r="K18" s="448">
        <f t="shared" si="11"/>
        <v>94982.203007518809</v>
      </c>
      <c r="L18" s="448">
        <f t="shared" si="11"/>
        <v>99481.07539774038</v>
      </c>
      <c r="M18" s="448">
        <f t="shared" si="11"/>
        <v>86550.298507462692</v>
      </c>
      <c r="N18" s="448">
        <f t="shared" si="11"/>
        <v>85634.83626177744</v>
      </c>
      <c r="O18" s="450">
        <f t="shared" si="11"/>
        <v>80810.467372134037</v>
      </c>
      <c r="P18" s="448">
        <f t="shared" si="11"/>
        <v>91589.444587077465</v>
      </c>
      <c r="Q18" s="448">
        <f t="shared" si="11"/>
        <v>103127.43714439077</v>
      </c>
      <c r="R18" s="448">
        <f t="shared" si="11"/>
        <v>101189.0284728214</v>
      </c>
    </row>
    <row r="19" spans="2:18" x14ac:dyDescent="0.3">
      <c r="B19" s="447" t="s">
        <v>144</v>
      </c>
      <c r="C19" s="445" t="s">
        <v>86</v>
      </c>
      <c r="D19" s="448">
        <f t="shared" ref="D19:R19" si="12">D79/D$103*D$6</f>
        <v>58343.397499999999</v>
      </c>
      <c r="E19" s="448">
        <f t="shared" si="12"/>
        <v>62683.322933884301</v>
      </c>
      <c r="F19" s="448">
        <f t="shared" si="12"/>
        <v>69228.796559139795</v>
      </c>
      <c r="G19" s="448">
        <f t="shared" si="12"/>
        <v>71677.00711053652</v>
      </c>
      <c r="H19" s="448">
        <f t="shared" si="12"/>
        <v>76615.974009096812</v>
      </c>
      <c r="I19" s="448">
        <f t="shared" si="12"/>
        <v>75001.715106007061</v>
      </c>
      <c r="J19" s="448">
        <f t="shared" si="12"/>
        <v>73052.200357781752</v>
      </c>
      <c r="K19" s="448">
        <f t="shared" si="12"/>
        <v>78111.88471177945</v>
      </c>
      <c r="L19" s="448">
        <f t="shared" si="12"/>
        <v>74964.412266543703</v>
      </c>
      <c r="M19" s="448">
        <f t="shared" si="12"/>
        <v>65778.226865671633</v>
      </c>
      <c r="N19" s="448">
        <f t="shared" si="12"/>
        <v>62298.328749681692</v>
      </c>
      <c r="O19" s="450">
        <f t="shared" si="12"/>
        <v>60655.837742504409</v>
      </c>
      <c r="P19" s="448">
        <f t="shared" si="12"/>
        <v>70638.888603622894</v>
      </c>
      <c r="Q19" s="448">
        <f t="shared" si="12"/>
        <v>79537.632062980862</v>
      </c>
      <c r="R19" s="448">
        <f t="shared" si="12"/>
        <v>78339.893011216569</v>
      </c>
    </row>
    <row r="20" spans="2:18" x14ac:dyDescent="0.3">
      <c r="B20" s="447" t="s">
        <v>145</v>
      </c>
      <c r="C20" s="445" t="s">
        <v>86</v>
      </c>
      <c r="D20" s="448">
        <f t="shared" ref="D20:R20" si="13">D80/D$103*D$6</f>
        <v>1405.865</v>
      </c>
      <c r="E20" s="448">
        <f t="shared" si="13"/>
        <v>1302.0274793388428</v>
      </c>
      <c r="F20" s="448">
        <f t="shared" si="13"/>
        <v>2457.8270967741937</v>
      </c>
      <c r="G20" s="448">
        <f t="shared" si="13"/>
        <v>3394.1758241758243</v>
      </c>
      <c r="H20" s="448">
        <f t="shared" si="13"/>
        <v>1040.9779077322937</v>
      </c>
      <c r="I20" s="448">
        <f t="shared" si="13"/>
        <v>5179.6764575971729</v>
      </c>
      <c r="J20" s="448">
        <f t="shared" si="13"/>
        <v>5870.2661001788902</v>
      </c>
      <c r="K20" s="448">
        <f t="shared" si="13"/>
        <v>0</v>
      </c>
      <c r="L20" s="448">
        <f t="shared" si="13"/>
        <v>0</v>
      </c>
      <c r="M20" s="448">
        <f t="shared" si="13"/>
        <v>5498.489552238806</v>
      </c>
      <c r="N20" s="448">
        <f t="shared" si="13"/>
        <v>4870.227654698243</v>
      </c>
      <c r="O20" s="450">
        <f t="shared" si="13"/>
        <v>4606.7724867724864</v>
      </c>
      <c r="P20" s="448">
        <f t="shared" si="13"/>
        <v>4887.3769790329488</v>
      </c>
      <c r="Q20" s="448">
        <f t="shared" si="13"/>
        <v>5503.0649490069773</v>
      </c>
      <c r="R20" s="448">
        <f t="shared" si="13"/>
        <v>5341.3563416738562</v>
      </c>
    </row>
    <row r="21" spans="2:18" x14ac:dyDescent="0.3">
      <c r="B21" s="447" t="s">
        <v>146</v>
      </c>
      <c r="C21" s="445" t="s">
        <v>86</v>
      </c>
      <c r="D21" s="448">
        <f t="shared" ref="D21:R21" si="14">D81/D$103*D$6</f>
        <v>0</v>
      </c>
      <c r="E21" s="448">
        <f t="shared" si="14"/>
        <v>0</v>
      </c>
      <c r="F21" s="448">
        <f t="shared" si="14"/>
        <v>0</v>
      </c>
      <c r="G21" s="448">
        <f t="shared" si="14"/>
        <v>0</v>
      </c>
      <c r="H21" s="448">
        <f t="shared" si="14"/>
        <v>0</v>
      </c>
      <c r="I21" s="448">
        <f t="shared" si="14"/>
        <v>0</v>
      </c>
      <c r="J21" s="448">
        <f t="shared" si="14"/>
        <v>0</v>
      </c>
      <c r="K21" s="448">
        <f t="shared" si="14"/>
        <v>0</v>
      </c>
      <c r="L21" s="448">
        <f t="shared" si="14"/>
        <v>0</v>
      </c>
      <c r="M21" s="448">
        <f t="shared" si="14"/>
        <v>0</v>
      </c>
      <c r="N21" s="448">
        <f t="shared" si="14"/>
        <v>0</v>
      </c>
      <c r="O21" s="450">
        <f t="shared" si="14"/>
        <v>0</v>
      </c>
      <c r="P21" s="448">
        <f t="shared" si="14"/>
        <v>260.66010554842393</v>
      </c>
      <c r="Q21" s="448">
        <f t="shared" si="14"/>
        <v>293.49679728037216</v>
      </c>
      <c r="R21" s="448">
        <f t="shared" si="14"/>
        <v>593.48403796376181</v>
      </c>
    </row>
    <row r="22" spans="2:18" x14ac:dyDescent="0.3">
      <c r="B22" s="447" t="s">
        <v>147</v>
      </c>
      <c r="C22" s="445" t="s">
        <v>86</v>
      </c>
      <c r="D22" s="448">
        <f t="shared" ref="D22:R22" si="15">D82/D$103*D$6</f>
        <v>4393.328125</v>
      </c>
      <c r="E22" s="448">
        <f t="shared" si="15"/>
        <v>4464.0942148760332</v>
      </c>
      <c r="F22" s="448">
        <f t="shared" si="15"/>
        <v>5120.4731182795704</v>
      </c>
      <c r="G22" s="448">
        <f t="shared" si="15"/>
        <v>4392.4628312863606</v>
      </c>
      <c r="H22" s="448">
        <f t="shared" si="15"/>
        <v>4580.3027940220927</v>
      </c>
      <c r="I22" s="448">
        <f t="shared" si="15"/>
        <v>4143.7411660777389</v>
      </c>
      <c r="J22" s="448">
        <f t="shared" si="15"/>
        <v>4130.9279964221823</v>
      </c>
      <c r="K22" s="448">
        <f t="shared" si="15"/>
        <v>0</v>
      </c>
      <c r="L22" s="448">
        <f t="shared" si="15"/>
        <v>0</v>
      </c>
      <c r="M22" s="448">
        <f t="shared" si="15"/>
        <v>4683.8985074626862</v>
      </c>
      <c r="N22" s="448">
        <f t="shared" si="15"/>
        <v>4870.227654698243</v>
      </c>
      <c r="O22" s="450">
        <f t="shared" si="15"/>
        <v>4414.8236331569669</v>
      </c>
      <c r="P22" s="448">
        <f t="shared" si="15"/>
        <v>4985.1245186136075</v>
      </c>
      <c r="Q22" s="448">
        <f t="shared" si="15"/>
        <v>5613.1262479871184</v>
      </c>
      <c r="R22" s="448">
        <f t="shared" si="15"/>
        <v>5638.0983606557375</v>
      </c>
    </row>
    <row r="23" spans="2:18" x14ac:dyDescent="0.3">
      <c r="B23" s="447" t="s">
        <v>148</v>
      </c>
      <c r="C23" s="445" t="s">
        <v>86</v>
      </c>
      <c r="D23" s="448">
        <f t="shared" ref="D23:R23" si="16">D83/D$103*D$6</f>
        <v>34970.891875000001</v>
      </c>
      <c r="E23" s="448">
        <f t="shared" si="16"/>
        <v>38316.808677685949</v>
      </c>
      <c r="F23" s="448">
        <f t="shared" si="16"/>
        <v>41373.422795698927</v>
      </c>
      <c r="G23" s="448">
        <f t="shared" si="16"/>
        <v>43525.31351001939</v>
      </c>
      <c r="H23" s="448">
        <f t="shared" si="16"/>
        <v>46844.005847953216</v>
      </c>
      <c r="I23" s="448">
        <f t="shared" si="16"/>
        <v>43509.282243816255</v>
      </c>
      <c r="J23" s="448">
        <f t="shared" si="16"/>
        <v>44570.538908765651</v>
      </c>
      <c r="K23" s="448">
        <f t="shared" si="16"/>
        <v>47375.551378446115</v>
      </c>
      <c r="L23" s="448">
        <f t="shared" si="16"/>
        <v>48326.114825916527</v>
      </c>
      <c r="M23" s="448">
        <f t="shared" si="16"/>
        <v>39711.313432835821</v>
      </c>
      <c r="N23" s="448">
        <f t="shared" si="16"/>
        <v>38758.895085306845</v>
      </c>
      <c r="O23" s="450">
        <f t="shared" si="16"/>
        <v>36854.179894179892</v>
      </c>
      <c r="P23" s="448">
        <f t="shared" si="16"/>
        <v>38056.375410069901</v>
      </c>
      <c r="Q23" s="448">
        <f t="shared" si="16"/>
        <v>42850.532402934339</v>
      </c>
      <c r="R23" s="448">
        <f t="shared" si="16"/>
        <v>37686.236410698883</v>
      </c>
    </row>
    <row r="24" spans="2:18" x14ac:dyDescent="0.3">
      <c r="B24" s="447" t="s">
        <v>149</v>
      </c>
      <c r="C24" s="445" t="s">
        <v>86</v>
      </c>
      <c r="D24" s="448">
        <f t="shared" ref="D24:R24" si="17">D84/D$103*D$6</f>
        <v>157456.88</v>
      </c>
      <c r="E24" s="448">
        <f t="shared" si="17"/>
        <v>162753.43491735539</v>
      </c>
      <c r="F24" s="448">
        <f t="shared" si="17"/>
        <v>160578.03698924731</v>
      </c>
      <c r="G24" s="448">
        <f t="shared" si="17"/>
        <v>155333.45830639947</v>
      </c>
      <c r="H24" s="448">
        <f t="shared" si="17"/>
        <v>155313.90383365823</v>
      </c>
      <c r="I24" s="448">
        <f t="shared" si="17"/>
        <v>154975.91961130741</v>
      </c>
      <c r="J24" s="448">
        <f t="shared" si="17"/>
        <v>157844.93291592129</v>
      </c>
      <c r="K24" s="448">
        <f t="shared" si="17"/>
        <v>175636.19047619047</v>
      </c>
      <c r="L24" s="448">
        <f t="shared" si="17"/>
        <v>170673.69333640765</v>
      </c>
      <c r="M24" s="448">
        <f t="shared" si="17"/>
        <v>149477.45671641789</v>
      </c>
      <c r="N24" s="448">
        <f t="shared" si="17"/>
        <v>146918.53425006368</v>
      </c>
      <c r="O24" s="450">
        <f t="shared" si="17"/>
        <v>142809.94708994709</v>
      </c>
      <c r="P24" s="448">
        <f t="shared" si="17"/>
        <v>153202.97703608617</v>
      </c>
      <c r="Q24" s="448">
        <f t="shared" si="17"/>
        <v>172502.74260153872</v>
      </c>
      <c r="R24" s="448">
        <f t="shared" si="17"/>
        <v>159350.46419327005</v>
      </c>
    </row>
    <row r="25" spans="2:18" x14ac:dyDescent="0.3">
      <c r="B25" s="447" t="s">
        <v>150</v>
      </c>
      <c r="C25" s="445" t="s">
        <v>86</v>
      </c>
      <c r="D25" s="448">
        <f t="shared" ref="D25:R25" si="18">D85/D$103*D$6</f>
        <v>0</v>
      </c>
      <c r="E25" s="448">
        <f t="shared" si="18"/>
        <v>0</v>
      </c>
      <c r="F25" s="448">
        <f t="shared" si="18"/>
        <v>0</v>
      </c>
      <c r="G25" s="448">
        <f t="shared" si="18"/>
        <v>0</v>
      </c>
      <c r="H25" s="448">
        <f t="shared" si="18"/>
        <v>0</v>
      </c>
      <c r="I25" s="448">
        <f t="shared" si="18"/>
        <v>0</v>
      </c>
      <c r="J25" s="448">
        <f t="shared" si="18"/>
        <v>0</v>
      </c>
      <c r="K25" s="448">
        <f t="shared" si="18"/>
        <v>0</v>
      </c>
      <c r="L25" s="448">
        <f t="shared" si="18"/>
        <v>0</v>
      </c>
      <c r="M25" s="448">
        <f t="shared" si="18"/>
        <v>0</v>
      </c>
      <c r="N25" s="448">
        <f t="shared" si="18"/>
        <v>0</v>
      </c>
      <c r="O25" s="450">
        <f t="shared" si="18"/>
        <v>0</v>
      </c>
      <c r="P25" s="448">
        <f t="shared" si="18"/>
        <v>0</v>
      </c>
      <c r="Q25" s="448">
        <f t="shared" si="18"/>
        <v>0</v>
      </c>
      <c r="R25" s="448">
        <f t="shared" si="18"/>
        <v>0</v>
      </c>
    </row>
    <row r="26" spans="2:18" x14ac:dyDescent="0.3">
      <c r="B26" s="447" t="s">
        <v>151</v>
      </c>
      <c r="C26" s="445" t="s">
        <v>86</v>
      </c>
      <c r="D26" s="448">
        <f t="shared" ref="D26:R26" si="19">D86/D$103*D$6</f>
        <v>10719.720625</v>
      </c>
      <c r="E26" s="448">
        <f t="shared" si="19"/>
        <v>12462.263016528927</v>
      </c>
      <c r="F26" s="448">
        <f t="shared" si="19"/>
        <v>14542.143655913978</v>
      </c>
      <c r="G26" s="448">
        <f t="shared" si="19"/>
        <v>13576.703296703297</v>
      </c>
      <c r="H26" s="448">
        <f t="shared" si="19"/>
        <v>14573.690708252112</v>
      </c>
      <c r="I26" s="448">
        <f t="shared" si="19"/>
        <v>13467.15878975265</v>
      </c>
      <c r="J26" s="448">
        <f t="shared" si="19"/>
        <v>13045.035778175312</v>
      </c>
      <c r="K26" s="448">
        <f t="shared" si="19"/>
        <v>14097.115288220552</v>
      </c>
      <c r="L26" s="448">
        <f t="shared" si="19"/>
        <v>13672.754438551994</v>
      </c>
      <c r="M26" s="448">
        <f t="shared" si="19"/>
        <v>12015.217910447762</v>
      </c>
      <c r="N26" s="448">
        <f t="shared" si="19"/>
        <v>14610.682964094731</v>
      </c>
      <c r="O26" s="450">
        <f t="shared" si="19"/>
        <v>12668.624338624339</v>
      </c>
      <c r="P26" s="448">
        <f t="shared" si="19"/>
        <v>13684.655541292257</v>
      </c>
      <c r="Q26" s="448">
        <f t="shared" si="19"/>
        <v>15408.581857219539</v>
      </c>
      <c r="R26" s="448">
        <f t="shared" si="19"/>
        <v>14540.358930112165</v>
      </c>
    </row>
    <row r="27" spans="2:18" x14ac:dyDescent="0.3">
      <c r="B27" s="447" t="s">
        <v>152</v>
      </c>
      <c r="C27" s="445" t="s">
        <v>86</v>
      </c>
      <c r="D27" s="448">
        <f t="shared" ref="D27:R27" si="20">D87/D$103*D$6</f>
        <v>95247.353749999995</v>
      </c>
      <c r="E27" s="448">
        <f t="shared" si="20"/>
        <v>101558.14338842974</v>
      </c>
      <c r="F27" s="448">
        <f t="shared" si="20"/>
        <v>112035.95182795699</v>
      </c>
      <c r="G27" s="448">
        <f t="shared" si="20"/>
        <v>108014.65416936006</v>
      </c>
      <c r="H27" s="448">
        <f t="shared" si="20"/>
        <v>112425.61403508771</v>
      </c>
      <c r="I27" s="448">
        <f t="shared" si="20"/>
        <v>108151.64443462898</v>
      </c>
      <c r="J27" s="448">
        <f t="shared" si="20"/>
        <v>107186.71064400715</v>
      </c>
      <c r="K27" s="448">
        <f t="shared" si="20"/>
        <v>114394.62406015037</v>
      </c>
      <c r="L27" s="448">
        <f t="shared" si="20"/>
        <v>116689.8870186765</v>
      </c>
      <c r="M27" s="448">
        <f t="shared" si="20"/>
        <v>103453.06268656717</v>
      </c>
      <c r="N27" s="448">
        <f t="shared" si="20"/>
        <v>102071.854596384</v>
      </c>
      <c r="O27" s="450">
        <f t="shared" si="20"/>
        <v>98277.813051146397</v>
      </c>
      <c r="P27" s="448">
        <f t="shared" si="20"/>
        <v>107620.04107830553</v>
      </c>
      <c r="Q27" s="448">
        <f t="shared" si="20"/>
        <v>121177.49017713366</v>
      </c>
      <c r="R27" s="448">
        <f t="shared" si="20"/>
        <v>120774.00172562555</v>
      </c>
    </row>
    <row r="28" spans="2:18" x14ac:dyDescent="0.3">
      <c r="B28" s="447" t="s">
        <v>153</v>
      </c>
      <c r="C28" s="445" t="s">
        <v>86</v>
      </c>
      <c r="D28" s="448">
        <f t="shared" ref="D28:R28" si="21">D88/D$103*D$6</f>
        <v>0</v>
      </c>
      <c r="E28" s="448">
        <f t="shared" si="21"/>
        <v>0</v>
      </c>
      <c r="F28" s="448">
        <f t="shared" si="21"/>
        <v>0</v>
      </c>
      <c r="G28" s="448">
        <f t="shared" si="21"/>
        <v>0</v>
      </c>
      <c r="H28" s="448">
        <f t="shared" si="21"/>
        <v>0</v>
      </c>
      <c r="I28" s="448">
        <f t="shared" si="21"/>
        <v>0</v>
      </c>
      <c r="J28" s="448">
        <f t="shared" si="21"/>
        <v>0</v>
      </c>
      <c r="K28" s="448">
        <f t="shared" si="21"/>
        <v>0</v>
      </c>
      <c r="L28" s="448">
        <f t="shared" si="21"/>
        <v>0</v>
      </c>
      <c r="M28" s="448">
        <f t="shared" si="21"/>
        <v>0</v>
      </c>
      <c r="N28" s="448">
        <f t="shared" si="21"/>
        <v>0</v>
      </c>
      <c r="O28" s="450">
        <f t="shared" si="21"/>
        <v>0</v>
      </c>
      <c r="P28" s="448">
        <f t="shared" si="21"/>
        <v>0</v>
      </c>
      <c r="Q28" s="448">
        <f t="shared" si="21"/>
        <v>0</v>
      </c>
      <c r="R28" s="448">
        <f t="shared" si="21"/>
        <v>0</v>
      </c>
    </row>
    <row r="29" spans="2:18" x14ac:dyDescent="0.3">
      <c r="B29" s="447" t="s">
        <v>154</v>
      </c>
      <c r="C29" s="445" t="s">
        <v>86</v>
      </c>
      <c r="D29" s="448">
        <f t="shared" ref="D29:R29" si="22">D89/D$103*D$6</f>
        <v>5360.071911687236</v>
      </c>
      <c r="E29" s="448">
        <f t="shared" si="22"/>
        <v>6645.9169029037566</v>
      </c>
      <c r="F29" s="448">
        <f t="shared" si="22"/>
        <v>6425.7159348235618</v>
      </c>
      <c r="G29" s="448">
        <f t="shared" si="22"/>
        <v>5915.7971167904943</v>
      </c>
      <c r="H29" s="448">
        <f t="shared" si="22"/>
        <v>6168.7811835093116</v>
      </c>
      <c r="I29" s="448">
        <f t="shared" si="22"/>
        <v>6500.0106009726351</v>
      </c>
      <c r="J29" s="448">
        <f t="shared" si="22"/>
        <v>27662.779813171583</v>
      </c>
      <c r="K29" s="448">
        <f t="shared" si="22"/>
        <v>29403.715512441551</v>
      </c>
      <c r="L29" s="448">
        <f t="shared" si="22"/>
        <v>29582.811924388898</v>
      </c>
      <c r="M29" s="448">
        <f t="shared" si="22"/>
        <v>4436.787091034892</v>
      </c>
      <c r="N29" s="448">
        <f t="shared" si="22"/>
        <v>3890.5378201852682</v>
      </c>
      <c r="O29" s="450">
        <f t="shared" si="22"/>
        <v>3345.5263769833309</v>
      </c>
      <c r="P29" s="448">
        <f t="shared" si="22"/>
        <v>1902.428408063668</v>
      </c>
      <c r="Q29" s="448">
        <f t="shared" si="22"/>
        <v>2142.0870817462137</v>
      </c>
      <c r="R29" s="448">
        <f t="shared" si="22"/>
        <v>0</v>
      </c>
    </row>
    <row r="30" spans="2:18" x14ac:dyDescent="0.3">
      <c r="B30" s="447" t="s">
        <v>155</v>
      </c>
      <c r="C30" s="445" t="s">
        <v>86</v>
      </c>
      <c r="D30" s="448">
        <f t="shared" ref="D30:R30" si="23">D90/D$103*D$6</f>
        <v>0</v>
      </c>
      <c r="E30" s="448">
        <f t="shared" si="23"/>
        <v>0</v>
      </c>
      <c r="F30" s="448">
        <f t="shared" si="23"/>
        <v>0</v>
      </c>
      <c r="G30" s="448">
        <f t="shared" si="23"/>
        <v>0</v>
      </c>
      <c r="H30" s="448">
        <f t="shared" si="23"/>
        <v>0</v>
      </c>
      <c r="I30" s="448">
        <f t="shared" si="23"/>
        <v>0</v>
      </c>
      <c r="J30" s="448">
        <f t="shared" si="23"/>
        <v>0</v>
      </c>
      <c r="K30" s="448">
        <f t="shared" si="23"/>
        <v>0</v>
      </c>
      <c r="L30" s="448">
        <f t="shared" si="23"/>
        <v>0</v>
      </c>
      <c r="M30" s="448">
        <f t="shared" si="23"/>
        <v>0</v>
      </c>
      <c r="N30" s="448">
        <f t="shared" si="23"/>
        <v>0</v>
      </c>
      <c r="O30" s="450">
        <f t="shared" si="23"/>
        <v>0</v>
      </c>
      <c r="P30" s="448">
        <f t="shared" si="23"/>
        <v>0</v>
      </c>
      <c r="Q30" s="448">
        <f t="shared" si="23"/>
        <v>0</v>
      </c>
      <c r="R30" s="448">
        <f t="shared" si="23"/>
        <v>0</v>
      </c>
    </row>
    <row r="31" spans="2:18" x14ac:dyDescent="0.3">
      <c r="B31" s="447" t="s">
        <v>156</v>
      </c>
      <c r="C31" s="445" t="s">
        <v>86</v>
      </c>
      <c r="D31" s="448">
        <f t="shared" ref="D31:R31" si="24">D91/D$103*D$6</f>
        <v>790.5874633127637</v>
      </c>
      <c r="E31" s="448">
        <f t="shared" si="24"/>
        <v>980.24404750946633</v>
      </c>
      <c r="F31" s="448">
        <f t="shared" si="24"/>
        <v>947.76535549901962</v>
      </c>
      <c r="G31" s="448">
        <f t="shared" si="24"/>
        <v>872.55453156115402</v>
      </c>
      <c r="H31" s="448">
        <f t="shared" si="24"/>
        <v>909.86858907028522</v>
      </c>
      <c r="I31" s="448">
        <f t="shared" si="24"/>
        <v>958.72349796729395</v>
      </c>
      <c r="J31" s="448">
        <f t="shared" si="24"/>
        <v>4080.1405803883463</v>
      </c>
      <c r="K31" s="448">
        <f t="shared" si="24"/>
        <v>4336.9210790371462</v>
      </c>
      <c r="L31" s="448">
        <f t="shared" si="24"/>
        <v>4363.3370264988134</v>
      </c>
      <c r="M31" s="448">
        <f t="shared" si="24"/>
        <v>654.40693881585435</v>
      </c>
      <c r="N31" s="448">
        <f t="shared" si="24"/>
        <v>573.83752995478767</v>
      </c>
      <c r="O31" s="450">
        <f t="shared" si="24"/>
        <v>493.45069532707492</v>
      </c>
      <c r="P31" s="448">
        <f t="shared" si="24"/>
        <v>280.59997590438218</v>
      </c>
      <c r="Q31" s="448">
        <f t="shared" si="24"/>
        <v>315.94859547690277</v>
      </c>
      <c r="R31" s="448">
        <f t="shared" si="24"/>
        <v>0</v>
      </c>
    </row>
    <row r="32" spans="2:18" x14ac:dyDescent="0.3">
      <c r="B32" s="447" t="s">
        <v>157</v>
      </c>
      <c r="C32" s="445" t="s">
        <v>86</v>
      </c>
      <c r="D32" s="448">
        <f t="shared" ref="D32:R32" si="25">D92/D$103*D$6</f>
        <v>1757.33125</v>
      </c>
      <c r="E32" s="448">
        <f t="shared" si="25"/>
        <v>2046.0431818181817</v>
      </c>
      <c r="F32" s="448">
        <f t="shared" si="25"/>
        <v>2662.6460215053762</v>
      </c>
      <c r="G32" s="448">
        <f t="shared" si="25"/>
        <v>2595.546218487395</v>
      </c>
      <c r="H32" s="448">
        <f t="shared" si="25"/>
        <v>2914.7381416504227</v>
      </c>
      <c r="I32" s="448">
        <f t="shared" si="25"/>
        <v>2071.8705830388694</v>
      </c>
      <c r="J32" s="448">
        <f t="shared" si="25"/>
        <v>1956.7553667262971</v>
      </c>
      <c r="K32" s="448">
        <f t="shared" si="25"/>
        <v>0</v>
      </c>
      <c r="L32" s="448">
        <f t="shared" si="25"/>
        <v>0</v>
      </c>
      <c r="M32" s="448">
        <f t="shared" si="25"/>
        <v>2036.4776119402986</v>
      </c>
      <c r="N32" s="448">
        <f t="shared" si="25"/>
        <v>1826.3353705118413</v>
      </c>
      <c r="O32" s="450">
        <f t="shared" si="25"/>
        <v>1727.5396825396826</v>
      </c>
      <c r="P32" s="448">
        <f t="shared" si="25"/>
        <v>2574.0185422906866</v>
      </c>
      <c r="Q32" s="448">
        <f t="shared" si="25"/>
        <v>2898.2808731436758</v>
      </c>
      <c r="R32" s="448">
        <f t="shared" si="25"/>
        <v>3264.1622088006902</v>
      </c>
    </row>
    <row r="33" spans="2:18" x14ac:dyDescent="0.3">
      <c r="B33" s="447" t="s">
        <v>158</v>
      </c>
      <c r="C33" s="445" t="s">
        <v>86</v>
      </c>
      <c r="D33" s="448">
        <f t="shared" ref="D33:R33" si="26">D93/D$103*D$6</f>
        <v>0</v>
      </c>
      <c r="E33" s="448">
        <f t="shared" si="26"/>
        <v>0</v>
      </c>
      <c r="F33" s="448">
        <f t="shared" si="26"/>
        <v>0</v>
      </c>
      <c r="G33" s="448">
        <f t="shared" si="26"/>
        <v>0</v>
      </c>
      <c r="H33" s="448">
        <f t="shared" si="26"/>
        <v>0</v>
      </c>
      <c r="I33" s="448">
        <f t="shared" si="26"/>
        <v>0</v>
      </c>
      <c r="J33" s="448">
        <f t="shared" si="26"/>
        <v>0</v>
      </c>
      <c r="K33" s="448">
        <f t="shared" si="26"/>
        <v>0</v>
      </c>
      <c r="L33" s="448">
        <f t="shared" si="26"/>
        <v>0</v>
      </c>
      <c r="M33" s="448">
        <f t="shared" si="26"/>
        <v>0</v>
      </c>
      <c r="N33" s="448">
        <f t="shared" si="26"/>
        <v>0</v>
      </c>
      <c r="O33" s="450">
        <f t="shared" si="26"/>
        <v>0</v>
      </c>
      <c r="P33" s="448">
        <f t="shared" si="26"/>
        <v>1010.0579090001428</v>
      </c>
      <c r="Q33" s="448">
        <f t="shared" si="26"/>
        <v>1137.3000894614422</v>
      </c>
      <c r="R33" s="448">
        <f t="shared" si="26"/>
        <v>2077.1941328731664</v>
      </c>
    </row>
    <row r="34" spans="2:18" x14ac:dyDescent="0.3">
      <c r="B34" s="447" t="s">
        <v>159</v>
      </c>
      <c r="C34" s="445" t="s">
        <v>86</v>
      </c>
      <c r="D34" s="448">
        <f t="shared" ref="D34:R34" si="27">D94/D$103*D$6</f>
        <v>83824.700624999998</v>
      </c>
      <c r="E34" s="448">
        <f t="shared" si="27"/>
        <v>88723.872520661156</v>
      </c>
      <c r="F34" s="448">
        <f t="shared" si="27"/>
        <v>89096.232258064512</v>
      </c>
      <c r="G34" s="448">
        <f t="shared" si="27"/>
        <v>82258.849385908208</v>
      </c>
      <c r="H34" s="448">
        <f t="shared" si="27"/>
        <v>85360.18843404809</v>
      </c>
      <c r="I34" s="448">
        <f t="shared" si="27"/>
        <v>81010.139796819785</v>
      </c>
      <c r="J34" s="448">
        <f t="shared" si="27"/>
        <v>82835.977191413243</v>
      </c>
      <c r="K34" s="448">
        <f t="shared" si="27"/>
        <v>84582.691729323313</v>
      </c>
      <c r="L34" s="448">
        <f t="shared" si="27"/>
        <v>84629.635231726992</v>
      </c>
      <c r="M34" s="448">
        <f t="shared" si="27"/>
        <v>75960.614925373142</v>
      </c>
      <c r="N34" s="448">
        <f t="shared" si="27"/>
        <v>0</v>
      </c>
      <c r="O34" s="450">
        <f t="shared" si="27"/>
        <v>0</v>
      </c>
      <c r="P34" s="448">
        <f t="shared" si="27"/>
        <v>60733.80459278277</v>
      </c>
      <c r="Q34" s="448">
        <f t="shared" si="27"/>
        <v>68384.753766326714</v>
      </c>
      <c r="R34" s="448">
        <f t="shared" si="27"/>
        <v>103859.70664365833</v>
      </c>
    </row>
    <row r="35" spans="2:18" x14ac:dyDescent="0.3">
      <c r="B35" s="447" t="s">
        <v>160</v>
      </c>
      <c r="C35" s="445" t="s">
        <v>86</v>
      </c>
      <c r="D35" s="448">
        <f t="shared" ref="D35:R35" si="28">D95/D$103*D$6</f>
        <v>19506.376874999998</v>
      </c>
      <c r="E35" s="448">
        <f t="shared" si="28"/>
        <v>21390.451446280993</v>
      </c>
      <c r="F35" s="448">
        <f t="shared" si="28"/>
        <v>24578.270967741937</v>
      </c>
      <c r="G35" s="448">
        <f t="shared" si="28"/>
        <v>25556.147382029732</v>
      </c>
      <c r="H35" s="448">
        <f t="shared" si="28"/>
        <v>28939.185834957767</v>
      </c>
      <c r="I35" s="448">
        <f t="shared" si="28"/>
        <v>28177.439929328619</v>
      </c>
      <c r="J35" s="448">
        <f t="shared" si="28"/>
        <v>30003.58228980322</v>
      </c>
      <c r="K35" s="448">
        <f t="shared" si="28"/>
        <v>30736.333333333336</v>
      </c>
      <c r="L35" s="448">
        <f t="shared" si="28"/>
        <v>34417.623241872257</v>
      </c>
      <c r="M35" s="448">
        <f t="shared" si="28"/>
        <v>30750.811940298503</v>
      </c>
      <c r="N35" s="448">
        <f t="shared" si="28"/>
        <v>30033.07053730583</v>
      </c>
      <c r="O35" s="450">
        <f t="shared" si="28"/>
        <v>25145.299823633159</v>
      </c>
      <c r="P35" s="448">
        <f t="shared" si="28"/>
        <v>31800.532876907717</v>
      </c>
      <c r="Q35" s="448">
        <f t="shared" si="28"/>
        <v>35806.6092682054</v>
      </c>
      <c r="R35" s="448">
        <f t="shared" si="28"/>
        <v>36202.526315789473</v>
      </c>
    </row>
    <row r="36" spans="2:18" x14ac:dyDescent="0.3">
      <c r="B36" s="447" t="s">
        <v>161</v>
      </c>
      <c r="C36" s="445" t="s">
        <v>86</v>
      </c>
      <c r="D36" s="448">
        <f t="shared" ref="D36:R36" si="29">D96/D$103*D$6</f>
        <v>0</v>
      </c>
      <c r="E36" s="448">
        <f t="shared" si="29"/>
        <v>0</v>
      </c>
      <c r="F36" s="448">
        <f t="shared" si="29"/>
        <v>0</v>
      </c>
      <c r="G36" s="448">
        <f t="shared" si="29"/>
        <v>0</v>
      </c>
      <c r="H36" s="448">
        <f t="shared" si="29"/>
        <v>0</v>
      </c>
      <c r="I36" s="448">
        <f t="shared" si="29"/>
        <v>0</v>
      </c>
      <c r="J36" s="448">
        <f t="shared" si="29"/>
        <v>0</v>
      </c>
      <c r="K36" s="448">
        <f t="shared" si="29"/>
        <v>0</v>
      </c>
      <c r="L36" s="448">
        <f t="shared" si="29"/>
        <v>0</v>
      </c>
      <c r="M36" s="448">
        <f t="shared" si="29"/>
        <v>0</v>
      </c>
      <c r="N36" s="448">
        <f t="shared" si="29"/>
        <v>0</v>
      </c>
      <c r="O36" s="450">
        <f t="shared" si="29"/>
        <v>0</v>
      </c>
      <c r="P36" s="448">
        <f t="shared" si="29"/>
        <v>0</v>
      </c>
      <c r="Q36" s="448">
        <f t="shared" si="29"/>
        <v>0</v>
      </c>
      <c r="R36" s="448">
        <f t="shared" si="29"/>
        <v>0</v>
      </c>
    </row>
    <row r="37" spans="2:18" x14ac:dyDescent="0.3">
      <c r="B37" s="447" t="s">
        <v>162</v>
      </c>
      <c r="C37" s="445" t="s">
        <v>86</v>
      </c>
      <c r="D37" s="448">
        <f t="shared" ref="D37:R37" si="30">D97/D$103*D$6</f>
        <v>84879.099375000005</v>
      </c>
      <c r="E37" s="448">
        <f t="shared" si="30"/>
        <v>95606.017768595033</v>
      </c>
      <c r="F37" s="448">
        <f t="shared" si="30"/>
        <v>101385.36774193548</v>
      </c>
      <c r="G37" s="448">
        <f t="shared" si="30"/>
        <v>104221.16354234001</v>
      </c>
      <c r="H37" s="448">
        <f t="shared" si="30"/>
        <v>108886.28914879792</v>
      </c>
      <c r="I37" s="448">
        <f t="shared" si="30"/>
        <v>102971.9679770318</v>
      </c>
      <c r="J37" s="448">
        <f t="shared" si="30"/>
        <v>104795.12075134167</v>
      </c>
      <c r="K37" s="448">
        <f t="shared" si="30"/>
        <v>111390.32080200502</v>
      </c>
      <c r="L37" s="448">
        <f t="shared" si="30"/>
        <v>111503.66981784644</v>
      </c>
      <c r="M37" s="448">
        <f t="shared" si="30"/>
        <v>92048.788059701503</v>
      </c>
      <c r="N37" s="448">
        <f t="shared" si="30"/>
        <v>92331.399286987522</v>
      </c>
      <c r="O37" s="450">
        <f t="shared" si="30"/>
        <v>95206.631393298056</v>
      </c>
      <c r="P37" s="448">
        <f t="shared" si="30"/>
        <v>99800.237911852819</v>
      </c>
      <c r="Q37" s="448">
        <f t="shared" si="30"/>
        <v>112372.5862587225</v>
      </c>
      <c r="R37" s="448">
        <f t="shared" si="30"/>
        <v>104156.44866264021</v>
      </c>
    </row>
    <row r="38" spans="2:18" x14ac:dyDescent="0.3">
      <c r="B38" s="447" t="s">
        <v>182</v>
      </c>
      <c r="C38" s="445" t="s">
        <v>86</v>
      </c>
      <c r="D38" s="448">
        <f t="shared" ref="D38:R38" si="31">D98/D$103*D$6</f>
        <v>0</v>
      </c>
      <c r="E38" s="448">
        <f t="shared" si="31"/>
        <v>0</v>
      </c>
      <c r="F38" s="448">
        <f t="shared" si="31"/>
        <v>0</v>
      </c>
      <c r="G38" s="448">
        <f t="shared" si="31"/>
        <v>0</v>
      </c>
      <c r="H38" s="448">
        <f t="shared" si="31"/>
        <v>0</v>
      </c>
      <c r="I38" s="448">
        <f t="shared" si="31"/>
        <v>0</v>
      </c>
      <c r="J38" s="448">
        <f t="shared" si="31"/>
        <v>0</v>
      </c>
      <c r="K38" s="448">
        <f t="shared" si="31"/>
        <v>0</v>
      </c>
      <c r="L38" s="448">
        <f t="shared" si="31"/>
        <v>0</v>
      </c>
      <c r="M38" s="448">
        <f t="shared" si="31"/>
        <v>0</v>
      </c>
      <c r="N38" s="448">
        <f t="shared" si="31"/>
        <v>16234.092182327477</v>
      </c>
      <c r="O38" s="450">
        <f t="shared" si="31"/>
        <v>15355.908289241623</v>
      </c>
      <c r="P38" s="448">
        <f t="shared" si="31"/>
        <v>16291.256596776495</v>
      </c>
      <c r="Q38" s="448">
        <f t="shared" si="31"/>
        <v>18343.549830023261</v>
      </c>
      <c r="R38" s="448">
        <f t="shared" si="31"/>
        <v>22849.13546160483</v>
      </c>
    </row>
    <row r="39" spans="2:18" x14ac:dyDescent="0.3">
      <c r="B39" s="447" t="s">
        <v>163</v>
      </c>
      <c r="C39" s="445" t="s">
        <v>86</v>
      </c>
      <c r="D39" s="448">
        <f t="shared" ref="D39:R39" si="32">D99/D$103*D$6</f>
        <v>351.46625</v>
      </c>
      <c r="E39" s="448">
        <f t="shared" si="32"/>
        <v>372.00785123966944</v>
      </c>
      <c r="F39" s="448">
        <f t="shared" si="32"/>
        <v>409.63784946236558</v>
      </c>
      <c r="G39" s="448">
        <f t="shared" si="32"/>
        <v>399.31480284421457</v>
      </c>
      <c r="H39" s="448">
        <f t="shared" si="32"/>
        <v>416.39116309291745</v>
      </c>
      <c r="I39" s="448">
        <f t="shared" si="32"/>
        <v>414.37411660777383</v>
      </c>
      <c r="J39" s="448">
        <f t="shared" si="32"/>
        <v>434.83452593917713</v>
      </c>
      <c r="K39" s="448">
        <f t="shared" si="32"/>
        <v>462.20050125313281</v>
      </c>
      <c r="L39" s="448">
        <f t="shared" si="32"/>
        <v>471.47429098455154</v>
      </c>
      <c r="M39" s="448">
        <f t="shared" si="32"/>
        <v>407.29552238805968</v>
      </c>
      <c r="N39" s="448">
        <f t="shared" si="32"/>
        <v>405.85230455818686</v>
      </c>
      <c r="O39" s="450">
        <f t="shared" si="32"/>
        <v>383.89770723104061</v>
      </c>
      <c r="P39" s="448">
        <f t="shared" si="32"/>
        <v>651.65026387105991</v>
      </c>
      <c r="Q39" s="448">
        <f t="shared" si="32"/>
        <v>733.74199320093044</v>
      </c>
      <c r="R39" s="448">
        <f t="shared" si="32"/>
        <v>593.48403796376181</v>
      </c>
    </row>
    <row r="40" spans="2:18" x14ac:dyDescent="0.3">
      <c r="B40" s="447" t="s">
        <v>164</v>
      </c>
      <c r="C40" s="445" t="s">
        <v>86</v>
      </c>
      <c r="D40" s="448">
        <f t="shared" ref="D40:R40" si="33">D100/D$103*D$6</f>
        <v>74862.311249999999</v>
      </c>
      <c r="E40" s="448">
        <f t="shared" si="33"/>
        <v>78865.664462809917</v>
      </c>
      <c r="F40" s="448">
        <f t="shared" si="33"/>
        <v>83361.3023655914</v>
      </c>
      <c r="G40" s="448">
        <f t="shared" si="33"/>
        <v>82458.50678733032</v>
      </c>
      <c r="H40" s="448">
        <f t="shared" si="33"/>
        <v>88066.730994152036</v>
      </c>
      <c r="I40" s="448">
        <f t="shared" si="33"/>
        <v>84117.945671378096</v>
      </c>
      <c r="J40" s="448">
        <f t="shared" si="33"/>
        <v>85879.818872987467</v>
      </c>
      <c r="K40" s="448">
        <f t="shared" si="33"/>
        <v>91977.899749373435</v>
      </c>
      <c r="L40" s="448">
        <f t="shared" si="33"/>
        <v>92880.435323956655</v>
      </c>
      <c r="M40" s="448">
        <f t="shared" si="33"/>
        <v>83495.582089552248</v>
      </c>
      <c r="N40" s="448">
        <f t="shared" si="33"/>
        <v>81373.387063916482</v>
      </c>
      <c r="O40" s="450">
        <f t="shared" si="33"/>
        <v>77547.336860670184</v>
      </c>
      <c r="P40" s="448">
        <f t="shared" si="33"/>
        <v>89829.988874625589</v>
      </c>
      <c r="Q40" s="448">
        <f t="shared" si="33"/>
        <v>101146.33376274825</v>
      </c>
      <c r="R40" s="448">
        <f t="shared" si="33"/>
        <v>102375.99654874892</v>
      </c>
    </row>
    <row r="41" spans="2:18" x14ac:dyDescent="0.3">
      <c r="B41" s="447" t="s">
        <v>165</v>
      </c>
      <c r="C41" s="445" t="s">
        <v>86</v>
      </c>
      <c r="D41" s="448">
        <f t="shared" ref="D41:R41" si="34">D101/D$103*D$6</f>
        <v>1581.598125</v>
      </c>
      <c r="E41" s="448">
        <f t="shared" si="34"/>
        <v>1860.0392561983472</v>
      </c>
      <c r="F41" s="448">
        <f t="shared" si="34"/>
        <v>2253.0081720430107</v>
      </c>
      <c r="G41" s="448">
        <f t="shared" si="34"/>
        <v>3394.1758241758243</v>
      </c>
      <c r="H41" s="448">
        <f t="shared" si="34"/>
        <v>3331.1293047433396</v>
      </c>
      <c r="I41" s="448">
        <f t="shared" si="34"/>
        <v>3522.1799911660773</v>
      </c>
      <c r="J41" s="448">
        <f t="shared" si="34"/>
        <v>4130.9279964221823</v>
      </c>
      <c r="K41" s="448">
        <f t="shared" si="34"/>
        <v>0</v>
      </c>
      <c r="L41" s="448">
        <f t="shared" si="34"/>
        <v>0</v>
      </c>
      <c r="M41" s="448">
        <f t="shared" si="34"/>
        <v>4887.5462686567162</v>
      </c>
      <c r="N41" s="448">
        <f t="shared" si="34"/>
        <v>5073.1538069773369</v>
      </c>
      <c r="O41" s="450">
        <f t="shared" si="34"/>
        <v>4798.7213403880069</v>
      </c>
      <c r="P41" s="448">
        <f t="shared" si="34"/>
        <v>5767.1048352588796</v>
      </c>
      <c r="Q41" s="448">
        <f t="shared" si="34"/>
        <v>6493.6166398282339</v>
      </c>
      <c r="R41" s="448">
        <f t="shared" si="34"/>
        <v>6825.0664365832617</v>
      </c>
    </row>
    <row r="42" spans="2:18" x14ac:dyDescent="0.3">
      <c r="B42" s="447" t="s">
        <v>166</v>
      </c>
      <c r="C42" s="445" t="s">
        <v>86</v>
      </c>
      <c r="D42" s="448">
        <f t="shared" ref="D42:R42" si="35">D102/D$103*D$6</f>
        <v>70820.449374999997</v>
      </c>
      <c r="E42" s="448">
        <f t="shared" si="35"/>
        <v>75517.593801652896</v>
      </c>
      <c r="F42" s="448">
        <f t="shared" si="35"/>
        <v>77011.915698924728</v>
      </c>
      <c r="G42" s="448">
        <f t="shared" si="35"/>
        <v>72076.321913380743</v>
      </c>
      <c r="H42" s="448">
        <f t="shared" si="35"/>
        <v>73493.04028589993</v>
      </c>
      <c r="I42" s="448">
        <f t="shared" si="35"/>
        <v>73137.03158127208</v>
      </c>
      <c r="J42" s="448">
        <f t="shared" si="35"/>
        <v>67616.768783542037</v>
      </c>
      <c r="K42" s="448">
        <f t="shared" si="35"/>
        <v>72334.378446115283</v>
      </c>
      <c r="L42" s="448">
        <f t="shared" si="35"/>
        <v>77557.52086695873</v>
      </c>
      <c r="M42" s="448">
        <f t="shared" si="35"/>
        <v>62723.510447761197</v>
      </c>
      <c r="N42" s="448">
        <f t="shared" si="35"/>
        <v>61080.77183600713</v>
      </c>
      <c r="O42" s="450">
        <f t="shared" si="35"/>
        <v>56432.962962962956</v>
      </c>
      <c r="P42" s="448">
        <f t="shared" si="35"/>
        <v>68781.685351590364</v>
      </c>
      <c r="Q42" s="448">
        <f t="shared" si="35"/>
        <v>77446.467382358198</v>
      </c>
      <c r="R42" s="448">
        <f t="shared" si="35"/>
        <v>82197.539257981029</v>
      </c>
    </row>
    <row r="44" spans="2:18" ht="33.75" customHeight="1" x14ac:dyDescent="0.3">
      <c r="B44" s="703" t="s">
        <v>672</v>
      </c>
      <c r="C44" s="703"/>
      <c r="D44" s="703"/>
      <c r="E44" s="703"/>
      <c r="F44" s="703"/>
      <c r="G44" s="703"/>
      <c r="H44" s="703"/>
    </row>
    <row r="45" spans="2:18" ht="18.75" customHeight="1" x14ac:dyDescent="0.3">
      <c r="B45" s="703" t="s">
        <v>673</v>
      </c>
      <c r="C45" s="703"/>
      <c r="D45" s="703"/>
      <c r="E45" s="703"/>
      <c r="F45" s="703"/>
      <c r="G45" s="703"/>
      <c r="H45" s="703"/>
    </row>
    <row r="46" spans="2:18" ht="32.25" customHeight="1" x14ac:dyDescent="0.3">
      <c r="B46" s="703" t="s">
        <v>674</v>
      </c>
      <c r="C46" s="703"/>
      <c r="D46" s="703"/>
      <c r="E46" s="703"/>
      <c r="F46" s="703"/>
      <c r="G46" s="703"/>
      <c r="H46" s="703"/>
    </row>
    <row r="47" spans="2:18" ht="33.75" customHeight="1" x14ac:dyDescent="0.3">
      <c r="B47" s="703" t="s">
        <v>675</v>
      </c>
      <c r="C47" s="703"/>
      <c r="D47" s="703"/>
      <c r="E47" s="703"/>
      <c r="F47" s="703"/>
      <c r="G47" s="703"/>
      <c r="H47" s="703"/>
    </row>
    <row r="48" spans="2:18" ht="37.5" customHeight="1" x14ac:dyDescent="0.3">
      <c r="B48" s="703" t="s">
        <v>818</v>
      </c>
      <c r="C48" s="703"/>
      <c r="D48" s="703"/>
      <c r="E48" s="703"/>
      <c r="F48" s="703"/>
      <c r="G48" s="703"/>
      <c r="H48" s="703"/>
    </row>
    <row r="49" spans="2:28" ht="37.5" customHeight="1" x14ac:dyDescent="0.3">
      <c r="B49" s="703" t="s">
        <v>819</v>
      </c>
      <c r="C49" s="703"/>
      <c r="D49" s="703"/>
      <c r="E49" s="703"/>
      <c r="F49" s="703"/>
      <c r="G49" s="703"/>
      <c r="H49" s="703"/>
    </row>
    <row r="50" spans="2:28" ht="37.5" customHeight="1" x14ac:dyDescent="0.3">
      <c r="B50" s="703" t="s">
        <v>854</v>
      </c>
      <c r="C50" s="703"/>
      <c r="D50" s="703"/>
      <c r="E50" s="703"/>
      <c r="F50" s="703"/>
      <c r="G50" s="703"/>
      <c r="H50" s="703"/>
    </row>
    <row r="51" spans="2:28" ht="17.25" customHeight="1" x14ac:dyDescent="0.3">
      <c r="B51" s="711" t="s">
        <v>572</v>
      </c>
      <c r="C51" s="711"/>
      <c r="D51" s="711"/>
      <c r="E51" s="711"/>
      <c r="F51" s="711"/>
      <c r="G51" s="711"/>
      <c r="H51" s="711"/>
    </row>
    <row r="52" spans="2:28" x14ac:dyDescent="0.3">
      <c r="B52" s="703" t="s">
        <v>573</v>
      </c>
      <c r="C52" s="703"/>
      <c r="D52" s="703"/>
      <c r="E52" s="703"/>
      <c r="F52" s="703"/>
      <c r="G52" s="703"/>
      <c r="H52" s="703"/>
    </row>
    <row r="53" spans="2:28" ht="16.5" customHeight="1" x14ac:dyDescent="0.3">
      <c r="B53" s="703" t="s">
        <v>574</v>
      </c>
      <c r="C53" s="703"/>
      <c r="D53" s="703"/>
      <c r="E53" s="703"/>
      <c r="F53" s="703"/>
      <c r="G53" s="703"/>
      <c r="H53" s="703"/>
    </row>
    <row r="54" spans="2:28" ht="18.75" customHeight="1" x14ac:dyDescent="0.3">
      <c r="B54" s="703" t="s">
        <v>575</v>
      </c>
      <c r="C54" s="703"/>
      <c r="D54" s="703"/>
      <c r="E54" s="703"/>
      <c r="F54" s="703"/>
      <c r="G54" s="703"/>
      <c r="H54" s="703"/>
    </row>
    <row r="55" spans="2:28" ht="18.75" customHeight="1" x14ac:dyDescent="0.3">
      <c r="B55" s="712" t="s">
        <v>676</v>
      </c>
      <c r="C55" s="712"/>
      <c r="D55" s="712"/>
      <c r="E55" s="712"/>
      <c r="F55" s="712"/>
      <c r="G55" s="712"/>
      <c r="H55" s="712"/>
    </row>
    <row r="56" spans="2:28" ht="18.75" customHeight="1" x14ac:dyDescent="0.3">
      <c r="B56" s="712" t="s">
        <v>855</v>
      </c>
      <c r="C56" s="703"/>
      <c r="D56" s="703"/>
      <c r="E56" s="703"/>
      <c r="F56" s="703"/>
      <c r="G56" s="703"/>
      <c r="H56" s="703"/>
    </row>
    <row r="57" spans="2:28" x14ac:dyDescent="0.3">
      <c r="B57" s="451" t="s">
        <v>185</v>
      </c>
    </row>
    <row r="58" spans="2:28" ht="15.75" customHeight="1" x14ac:dyDescent="0.3">
      <c r="B58" s="698" t="s">
        <v>221</v>
      </c>
      <c r="C58" s="698"/>
      <c r="D58" s="698"/>
      <c r="E58" s="698"/>
      <c r="F58" s="698"/>
      <c r="G58" s="698"/>
      <c r="H58" s="698"/>
      <c r="I58" s="698"/>
      <c r="J58" s="698"/>
      <c r="K58" s="698"/>
      <c r="L58" s="698"/>
      <c r="M58" s="698"/>
    </row>
    <row r="59" spans="2:28" ht="15.75" customHeight="1" x14ac:dyDescent="0.3">
      <c r="B59" s="698"/>
      <c r="C59" s="698"/>
      <c r="D59" s="698"/>
      <c r="E59" s="698"/>
      <c r="F59" s="698"/>
      <c r="G59" s="698"/>
      <c r="H59" s="698"/>
      <c r="I59" s="698"/>
      <c r="J59" s="698"/>
      <c r="K59" s="698"/>
      <c r="L59" s="698"/>
      <c r="M59" s="698"/>
    </row>
    <row r="60" spans="2:28" x14ac:dyDescent="0.3">
      <c r="B60" s="698"/>
      <c r="C60" s="698"/>
      <c r="D60" s="698"/>
      <c r="E60" s="698"/>
      <c r="F60" s="698"/>
      <c r="G60" s="698"/>
      <c r="H60" s="698"/>
      <c r="I60" s="698"/>
      <c r="J60" s="698"/>
      <c r="K60" s="698"/>
      <c r="L60" s="698"/>
      <c r="M60" s="698"/>
    </row>
    <row r="61" spans="2:28" x14ac:dyDescent="0.3">
      <c r="B61" s="404"/>
      <c r="C61" s="404"/>
      <c r="D61" s="404"/>
      <c r="E61" s="404"/>
      <c r="F61" s="404"/>
      <c r="G61" s="404"/>
      <c r="H61" s="404"/>
      <c r="I61" s="404"/>
      <c r="J61" s="404"/>
      <c r="K61" s="404"/>
      <c r="L61" s="404"/>
      <c r="M61" s="404"/>
    </row>
    <row r="63" spans="2:28" ht="31.2" x14ac:dyDescent="0.3">
      <c r="B63" s="442" t="s">
        <v>214</v>
      </c>
      <c r="N63" s="452"/>
      <c r="O63" s="306"/>
      <c r="P63" s="306"/>
      <c r="Q63" s="453"/>
      <c r="R63" s="452"/>
      <c r="S63" s="452"/>
      <c r="T63" s="452"/>
      <c r="U63" s="452"/>
      <c r="V63" s="452"/>
      <c r="W63" s="452"/>
      <c r="X63" s="452"/>
      <c r="Y63" s="452"/>
      <c r="Z63" s="452"/>
      <c r="AA63" s="452"/>
      <c r="AB63" s="452"/>
    </row>
    <row r="64" spans="2:28" x14ac:dyDescent="0.3">
      <c r="C64" s="454"/>
      <c r="D64" s="454"/>
      <c r="E64" s="454"/>
      <c r="F64" s="454"/>
      <c r="G64" s="454"/>
      <c r="H64" s="454"/>
      <c r="I64" s="454"/>
      <c r="J64" s="454"/>
      <c r="N64" s="452"/>
      <c r="O64" s="306"/>
      <c r="P64" s="306"/>
      <c r="Q64" s="455"/>
      <c r="R64" s="452"/>
      <c r="S64" s="452"/>
      <c r="T64" s="452"/>
      <c r="U64" s="452"/>
      <c r="V64" s="452"/>
      <c r="W64" s="452"/>
      <c r="X64" s="452"/>
      <c r="Y64" s="452"/>
      <c r="Z64" s="452"/>
      <c r="AA64" s="452"/>
      <c r="AB64" s="452"/>
    </row>
    <row r="65" spans="2:28" ht="15.75" customHeight="1" x14ac:dyDescent="0.3">
      <c r="B65" s="683" t="s">
        <v>183</v>
      </c>
      <c r="C65" s="713" t="s">
        <v>469</v>
      </c>
      <c r="D65" s="713"/>
      <c r="E65" s="713"/>
      <c r="F65" s="713"/>
      <c r="G65" s="713"/>
      <c r="H65" s="713"/>
      <c r="I65" s="713"/>
      <c r="J65" s="713"/>
      <c r="K65" s="713"/>
      <c r="L65" s="713"/>
      <c r="M65" s="713"/>
      <c r="N65" s="713"/>
      <c r="O65" s="713"/>
      <c r="P65" s="713"/>
      <c r="Q65" s="713"/>
      <c r="R65" s="713"/>
      <c r="S65" s="713"/>
      <c r="T65" s="713"/>
      <c r="U65" s="713"/>
      <c r="V65" s="452"/>
      <c r="W65" s="452"/>
      <c r="X65" s="452"/>
      <c r="Y65" s="452"/>
      <c r="Z65" s="452"/>
      <c r="AA65" s="452"/>
      <c r="AB65" s="452"/>
    </row>
    <row r="66" spans="2:28" x14ac:dyDescent="0.3">
      <c r="B66" s="683"/>
      <c r="C66" s="456" t="s">
        <v>77</v>
      </c>
      <c r="D66" s="443" t="s">
        <v>87</v>
      </c>
      <c r="E66" s="443" t="s">
        <v>88</v>
      </c>
      <c r="F66" s="443" t="s">
        <v>78</v>
      </c>
      <c r="G66" s="443" t="s">
        <v>79</v>
      </c>
      <c r="H66" s="443" t="s">
        <v>80</v>
      </c>
      <c r="I66" s="443" t="s">
        <v>81</v>
      </c>
      <c r="J66" s="443" t="s">
        <v>82</v>
      </c>
      <c r="K66" s="443" t="s">
        <v>83</v>
      </c>
      <c r="L66" s="443" t="s">
        <v>84</v>
      </c>
      <c r="M66" s="443" t="s">
        <v>89</v>
      </c>
      <c r="N66" s="443" t="s">
        <v>584</v>
      </c>
      <c r="O66" s="443" t="s">
        <v>585</v>
      </c>
      <c r="P66" s="400" t="s">
        <v>846</v>
      </c>
      <c r="Q66" s="400" t="s">
        <v>847</v>
      </c>
      <c r="R66" s="400" t="s">
        <v>848</v>
      </c>
      <c r="S66" s="400" t="s">
        <v>856</v>
      </c>
      <c r="T66" s="400" t="s">
        <v>857</v>
      </c>
      <c r="U66" s="400" t="s">
        <v>858</v>
      </c>
      <c r="V66" s="452"/>
      <c r="W66" s="452"/>
      <c r="X66" s="452"/>
      <c r="Y66" s="452"/>
      <c r="Z66" s="452"/>
      <c r="AA66" s="452"/>
      <c r="AB66" s="452"/>
    </row>
    <row r="67" spans="2:28" x14ac:dyDescent="0.3">
      <c r="B67" s="447" t="s">
        <v>132</v>
      </c>
      <c r="C67" s="457" t="s">
        <v>205</v>
      </c>
      <c r="D67" s="448">
        <v>0</v>
      </c>
      <c r="E67" s="448">
        <v>0</v>
      </c>
      <c r="F67" s="448">
        <v>0</v>
      </c>
      <c r="G67" s="448">
        <v>0</v>
      </c>
      <c r="H67" s="448">
        <v>0</v>
      </c>
      <c r="I67" s="448">
        <v>0</v>
      </c>
      <c r="J67" s="448">
        <v>0</v>
      </c>
      <c r="K67" s="448">
        <v>0</v>
      </c>
      <c r="L67" s="448">
        <v>0</v>
      </c>
      <c r="M67" s="448">
        <v>0</v>
      </c>
      <c r="N67" s="448">
        <v>0</v>
      </c>
      <c r="O67" s="448">
        <v>0</v>
      </c>
      <c r="P67" s="448">
        <v>0</v>
      </c>
      <c r="Q67" s="448">
        <v>0</v>
      </c>
      <c r="R67" s="448">
        <f t="shared" ref="R67:U73" si="36">R117</f>
        <v>0</v>
      </c>
      <c r="S67" s="448">
        <f t="shared" si="36"/>
        <v>0</v>
      </c>
      <c r="T67" s="448">
        <f t="shared" si="36"/>
        <v>0</v>
      </c>
      <c r="U67" s="448">
        <f t="shared" si="36"/>
        <v>0</v>
      </c>
      <c r="V67" s="452"/>
      <c r="W67" s="452"/>
      <c r="X67" s="452"/>
      <c r="Y67" s="452"/>
      <c r="Z67" s="452"/>
      <c r="AA67" s="452"/>
      <c r="AB67" s="452"/>
    </row>
    <row r="68" spans="2:28" x14ac:dyDescent="0.3">
      <c r="B68" s="447" t="s">
        <v>133</v>
      </c>
      <c r="C68" s="457" t="s">
        <v>205</v>
      </c>
      <c r="D68" s="448">
        <v>160</v>
      </c>
      <c r="E68" s="448">
        <v>160</v>
      </c>
      <c r="F68" s="448">
        <v>157</v>
      </c>
      <c r="G68" s="448">
        <v>160</v>
      </c>
      <c r="H68" s="448">
        <v>156</v>
      </c>
      <c r="I68" s="448">
        <v>157</v>
      </c>
      <c r="J68" s="448">
        <v>161</v>
      </c>
      <c r="K68" s="448">
        <v>152</v>
      </c>
      <c r="L68" s="448">
        <v>147</v>
      </c>
      <c r="M68" s="448">
        <v>147</v>
      </c>
      <c r="N68" s="458">
        <f>N118-$C$168</f>
        <v>63</v>
      </c>
      <c r="O68" s="458">
        <f>O118-$C$168</f>
        <v>60</v>
      </c>
      <c r="P68" s="643">
        <f>AVERAGE(L68,M68,N68,O68,R68,S68,T68)</f>
        <v>73.285714285714292</v>
      </c>
      <c r="Q68" s="643">
        <f>AVERAGE(M68,N68,O68,R68,S68,T68,U68)</f>
        <v>59.142857142857146</v>
      </c>
      <c r="R68" s="448">
        <f t="shared" si="36"/>
        <v>28</v>
      </c>
      <c r="S68" s="448">
        <f t="shared" si="36"/>
        <v>31</v>
      </c>
      <c r="T68" s="448">
        <f t="shared" si="36"/>
        <v>37</v>
      </c>
      <c r="U68" s="448">
        <f t="shared" si="36"/>
        <v>48</v>
      </c>
      <c r="V68" s="452"/>
      <c r="W68" s="452"/>
      <c r="X68" s="452"/>
      <c r="Y68" s="452"/>
      <c r="Z68" s="452"/>
      <c r="AA68" s="452"/>
      <c r="AB68" s="452"/>
    </row>
    <row r="69" spans="2:28" x14ac:dyDescent="0.3">
      <c r="B69" s="447" t="s">
        <v>134</v>
      </c>
      <c r="C69" s="457" t="s">
        <v>205</v>
      </c>
      <c r="D69" s="448">
        <v>0</v>
      </c>
      <c r="E69" s="448">
        <v>0</v>
      </c>
      <c r="F69" s="448">
        <v>0</v>
      </c>
      <c r="G69" s="448">
        <v>0</v>
      </c>
      <c r="H69" s="448">
        <v>0</v>
      </c>
      <c r="I69" s="448">
        <v>0</v>
      </c>
      <c r="J69" s="448">
        <v>0</v>
      </c>
      <c r="K69" s="448">
        <v>0</v>
      </c>
      <c r="L69" s="448">
        <v>0</v>
      </c>
      <c r="M69" s="448">
        <v>0</v>
      </c>
      <c r="N69" s="448">
        <v>0</v>
      </c>
      <c r="O69" s="448">
        <v>0</v>
      </c>
      <c r="P69" s="448">
        <v>0</v>
      </c>
      <c r="Q69" s="448">
        <v>0</v>
      </c>
      <c r="R69" s="448">
        <f t="shared" si="36"/>
        <v>0</v>
      </c>
      <c r="S69" s="448">
        <f t="shared" si="36"/>
        <v>0</v>
      </c>
      <c r="T69" s="448">
        <f t="shared" si="36"/>
        <v>0</v>
      </c>
      <c r="U69" s="448">
        <f t="shared" si="36"/>
        <v>0</v>
      </c>
      <c r="V69" s="452"/>
      <c r="W69" s="452"/>
      <c r="X69" s="452"/>
      <c r="Y69" s="452"/>
      <c r="Z69" s="452"/>
      <c r="AA69" s="452"/>
      <c r="AB69" s="452"/>
    </row>
    <row r="70" spans="2:28" x14ac:dyDescent="0.3">
      <c r="B70" s="447" t="s">
        <v>135</v>
      </c>
      <c r="C70" s="457" t="s">
        <v>205</v>
      </c>
      <c r="D70" s="459">
        <f>D120</f>
        <v>9</v>
      </c>
      <c r="E70" s="459">
        <f t="shared" ref="E70:O73" si="37">E120</f>
        <v>7</v>
      </c>
      <c r="F70" s="459">
        <f t="shared" si="37"/>
        <v>9</v>
      </c>
      <c r="G70" s="459">
        <f t="shared" si="37"/>
        <v>9</v>
      </c>
      <c r="H70" s="459">
        <f t="shared" si="37"/>
        <v>7</v>
      </c>
      <c r="I70" s="459">
        <f t="shared" si="37"/>
        <v>7</v>
      </c>
      <c r="J70" s="459">
        <f t="shared" si="37"/>
        <v>7</v>
      </c>
      <c r="K70" s="459">
        <f t="shared" si="37"/>
        <v>0</v>
      </c>
      <c r="L70" s="459">
        <f t="shared" si="37"/>
        <v>0</v>
      </c>
      <c r="M70" s="459">
        <f t="shared" si="37"/>
        <v>8</v>
      </c>
      <c r="N70" s="459">
        <f t="shared" si="37"/>
        <v>7</v>
      </c>
      <c r="O70" s="459">
        <f t="shared" si="37"/>
        <v>8</v>
      </c>
      <c r="P70" s="643">
        <f t="shared" ref="P70:P102" si="38">AVERAGE(M70,N70,O70,R70,S70,T70,U70)</f>
        <v>6.5714285714285712</v>
      </c>
      <c r="Q70" s="643">
        <f t="shared" ref="Q70:Q102" si="39">AVERAGE(M70,N70,O70,R70,S70,T70,U70)</f>
        <v>6.5714285714285712</v>
      </c>
      <c r="R70" s="448">
        <f t="shared" si="36"/>
        <v>5</v>
      </c>
      <c r="S70" s="448">
        <f t="shared" si="36"/>
        <v>6</v>
      </c>
      <c r="T70" s="448">
        <f t="shared" si="36"/>
        <v>6</v>
      </c>
      <c r="U70" s="448">
        <f t="shared" si="36"/>
        <v>6</v>
      </c>
      <c r="V70" s="452"/>
      <c r="W70" s="452"/>
      <c r="X70" s="452"/>
      <c r="Y70" s="452"/>
      <c r="Z70" s="452"/>
      <c r="AA70" s="452"/>
      <c r="AB70" s="452"/>
    </row>
    <row r="71" spans="2:28" x14ac:dyDescent="0.3">
      <c r="B71" s="447" t="s">
        <v>136</v>
      </c>
      <c r="C71" s="457" t="s">
        <v>205</v>
      </c>
      <c r="D71" s="459">
        <f>D121</f>
        <v>3</v>
      </c>
      <c r="E71" s="459">
        <f t="shared" si="37"/>
        <v>2</v>
      </c>
      <c r="F71" s="459">
        <f t="shared" si="37"/>
        <v>2</v>
      </c>
      <c r="G71" s="459">
        <f t="shared" si="37"/>
        <v>1</v>
      </c>
      <c r="H71" s="459">
        <f t="shared" si="37"/>
        <v>1</v>
      </c>
      <c r="I71" s="459">
        <f t="shared" si="37"/>
        <v>1</v>
      </c>
      <c r="J71" s="459">
        <f t="shared" si="37"/>
        <v>1</v>
      </c>
      <c r="K71" s="459">
        <f t="shared" si="37"/>
        <v>0</v>
      </c>
      <c r="L71" s="459">
        <f t="shared" si="37"/>
        <v>0</v>
      </c>
      <c r="M71" s="459">
        <f t="shared" si="37"/>
        <v>2</v>
      </c>
      <c r="N71" s="459">
        <f t="shared" si="37"/>
        <v>2</v>
      </c>
      <c r="O71" s="459">
        <f t="shared" si="37"/>
        <v>2</v>
      </c>
      <c r="P71" s="643">
        <f t="shared" si="38"/>
        <v>4</v>
      </c>
      <c r="Q71" s="643">
        <f t="shared" si="39"/>
        <v>4</v>
      </c>
      <c r="R71" s="448">
        <f t="shared" si="36"/>
        <v>4</v>
      </c>
      <c r="S71" s="448">
        <f t="shared" si="36"/>
        <v>5</v>
      </c>
      <c r="T71" s="448">
        <f t="shared" si="36"/>
        <v>6</v>
      </c>
      <c r="U71" s="448">
        <f t="shared" si="36"/>
        <v>7</v>
      </c>
      <c r="V71" s="452"/>
      <c r="W71" s="452"/>
      <c r="X71" s="452"/>
      <c r="Y71" s="452"/>
      <c r="Z71" s="452"/>
      <c r="AA71" s="452"/>
      <c r="AB71" s="452"/>
    </row>
    <row r="72" spans="2:28" x14ac:dyDescent="0.3">
      <c r="B72" s="447" t="s">
        <v>666</v>
      </c>
      <c r="C72" s="457" t="s">
        <v>205</v>
      </c>
      <c r="D72" s="448">
        <f>$C$165</f>
        <v>1</v>
      </c>
      <c r="E72" s="448">
        <f t="shared" ref="E72:O72" si="40">$C$165</f>
        <v>1</v>
      </c>
      <c r="F72" s="448">
        <f t="shared" si="40"/>
        <v>1</v>
      </c>
      <c r="G72" s="448">
        <f t="shared" si="40"/>
        <v>1</v>
      </c>
      <c r="H72" s="448">
        <f t="shared" si="40"/>
        <v>1</v>
      </c>
      <c r="I72" s="448">
        <f t="shared" si="40"/>
        <v>1</v>
      </c>
      <c r="J72" s="448">
        <f t="shared" si="40"/>
        <v>1</v>
      </c>
      <c r="K72" s="448">
        <f t="shared" si="40"/>
        <v>1</v>
      </c>
      <c r="L72" s="448">
        <f t="shared" si="40"/>
        <v>1</v>
      </c>
      <c r="M72" s="448">
        <f t="shared" si="40"/>
        <v>1</v>
      </c>
      <c r="N72" s="448">
        <f t="shared" si="40"/>
        <v>1</v>
      </c>
      <c r="O72" s="448">
        <f t="shared" si="40"/>
        <v>1</v>
      </c>
      <c r="P72" s="643">
        <f t="shared" si="38"/>
        <v>1</v>
      </c>
      <c r="Q72" s="643">
        <f t="shared" si="39"/>
        <v>1</v>
      </c>
      <c r="R72" s="448">
        <f t="shared" si="36"/>
        <v>1</v>
      </c>
      <c r="S72" s="448">
        <f t="shared" si="36"/>
        <v>1</v>
      </c>
      <c r="T72" s="448">
        <f t="shared" si="36"/>
        <v>1</v>
      </c>
      <c r="U72" s="448">
        <f t="shared" si="36"/>
        <v>1</v>
      </c>
      <c r="V72" s="452"/>
      <c r="W72" s="452"/>
      <c r="X72" s="452"/>
      <c r="Y72" s="452"/>
      <c r="Z72" s="452"/>
      <c r="AA72" s="452"/>
      <c r="AB72" s="452"/>
    </row>
    <row r="73" spans="2:28" x14ac:dyDescent="0.3">
      <c r="B73" s="447" t="s">
        <v>138</v>
      </c>
      <c r="C73" s="457" t="s">
        <v>205</v>
      </c>
      <c r="D73" s="459">
        <f>D123</f>
        <v>13</v>
      </c>
      <c r="E73" s="459">
        <f t="shared" si="37"/>
        <v>14</v>
      </c>
      <c r="F73" s="459">
        <f t="shared" si="37"/>
        <v>15</v>
      </c>
      <c r="G73" s="459">
        <f t="shared" si="37"/>
        <v>14</v>
      </c>
      <c r="H73" s="459">
        <f t="shared" si="37"/>
        <v>11</v>
      </c>
      <c r="I73" s="459">
        <f t="shared" si="37"/>
        <v>10</v>
      </c>
      <c r="J73" s="459">
        <f t="shared" si="37"/>
        <v>9</v>
      </c>
      <c r="K73" s="459">
        <f t="shared" si="37"/>
        <v>0</v>
      </c>
      <c r="L73" s="459">
        <f t="shared" si="37"/>
        <v>0</v>
      </c>
      <c r="M73" s="459">
        <f t="shared" si="37"/>
        <v>7</v>
      </c>
      <c r="N73" s="459">
        <f t="shared" si="37"/>
        <v>8</v>
      </c>
      <c r="O73" s="459">
        <f t="shared" si="37"/>
        <v>9</v>
      </c>
      <c r="P73" s="643">
        <f t="shared" si="38"/>
        <v>11.571428571428571</v>
      </c>
      <c r="Q73" s="643">
        <f t="shared" si="39"/>
        <v>11.571428571428571</v>
      </c>
      <c r="R73" s="448">
        <f t="shared" si="36"/>
        <v>11</v>
      </c>
      <c r="S73" s="448">
        <f t="shared" si="36"/>
        <v>13</v>
      </c>
      <c r="T73" s="448">
        <f t="shared" si="36"/>
        <v>15</v>
      </c>
      <c r="U73" s="448">
        <f t="shared" si="36"/>
        <v>18</v>
      </c>
      <c r="V73" s="306"/>
      <c r="W73" s="306"/>
      <c r="X73" s="306"/>
      <c r="Y73" s="306"/>
      <c r="Z73" s="306"/>
      <c r="AA73" s="306"/>
      <c r="AB73" s="306"/>
    </row>
    <row r="74" spans="2:28" x14ac:dyDescent="0.3">
      <c r="B74" s="447" t="s">
        <v>667</v>
      </c>
      <c r="C74" s="457" t="s">
        <v>205</v>
      </c>
      <c r="D74" s="448">
        <f>$C$165</f>
        <v>1</v>
      </c>
      <c r="E74" s="448">
        <f t="shared" ref="E74:R74" si="41">$C$165</f>
        <v>1</v>
      </c>
      <c r="F74" s="448">
        <f t="shared" si="41"/>
        <v>1</v>
      </c>
      <c r="G74" s="448">
        <f t="shared" si="41"/>
        <v>1</v>
      </c>
      <c r="H74" s="448">
        <f t="shared" si="41"/>
        <v>1</v>
      </c>
      <c r="I74" s="448">
        <f t="shared" si="41"/>
        <v>1</v>
      </c>
      <c r="J74" s="448">
        <f t="shared" si="41"/>
        <v>1</v>
      </c>
      <c r="K74" s="448">
        <f t="shared" si="41"/>
        <v>1</v>
      </c>
      <c r="L74" s="448">
        <f t="shared" si="41"/>
        <v>1</v>
      </c>
      <c r="M74" s="448">
        <f t="shared" si="41"/>
        <v>1</v>
      </c>
      <c r="N74" s="448">
        <f t="shared" si="41"/>
        <v>1</v>
      </c>
      <c r="O74" s="448">
        <f t="shared" si="41"/>
        <v>1</v>
      </c>
      <c r="P74" s="448">
        <f t="shared" si="41"/>
        <v>1</v>
      </c>
      <c r="Q74" s="448">
        <f t="shared" si="41"/>
        <v>1</v>
      </c>
      <c r="R74" s="448">
        <f t="shared" si="41"/>
        <v>1</v>
      </c>
      <c r="S74" s="448">
        <v>0</v>
      </c>
      <c r="T74" s="448">
        <v>0</v>
      </c>
      <c r="U74" s="448">
        <v>0</v>
      </c>
      <c r="V74" s="452"/>
      <c r="W74" s="452"/>
      <c r="X74" s="452"/>
      <c r="Y74" s="452"/>
      <c r="Z74" s="452"/>
      <c r="AA74" s="452"/>
      <c r="AB74" s="452"/>
    </row>
    <row r="75" spans="2:28" x14ac:dyDescent="0.3">
      <c r="B75" s="447" t="s">
        <v>668</v>
      </c>
      <c r="C75" s="457" t="s">
        <v>205</v>
      </c>
      <c r="D75" s="448">
        <f>$C$167</f>
        <v>2</v>
      </c>
      <c r="E75" s="448">
        <f t="shared" ref="E75:R75" si="42">$C$167</f>
        <v>2</v>
      </c>
      <c r="F75" s="448">
        <f t="shared" si="42"/>
        <v>2</v>
      </c>
      <c r="G75" s="448">
        <f t="shared" si="42"/>
        <v>2</v>
      </c>
      <c r="H75" s="448">
        <f t="shared" si="42"/>
        <v>2</v>
      </c>
      <c r="I75" s="448">
        <f t="shared" si="42"/>
        <v>2</v>
      </c>
      <c r="J75" s="448">
        <f t="shared" si="42"/>
        <v>2</v>
      </c>
      <c r="K75" s="448">
        <f t="shared" si="42"/>
        <v>2</v>
      </c>
      <c r="L75" s="448">
        <f t="shared" si="42"/>
        <v>2</v>
      </c>
      <c r="M75" s="448">
        <f t="shared" si="42"/>
        <v>2</v>
      </c>
      <c r="N75" s="448">
        <f t="shared" si="42"/>
        <v>2</v>
      </c>
      <c r="O75" s="448">
        <f t="shared" si="42"/>
        <v>2</v>
      </c>
      <c r="P75" s="448">
        <f t="shared" si="42"/>
        <v>2</v>
      </c>
      <c r="Q75" s="448">
        <f t="shared" si="42"/>
        <v>2</v>
      </c>
      <c r="R75" s="448">
        <f t="shared" si="42"/>
        <v>2</v>
      </c>
      <c r="S75" s="448">
        <f t="shared" ref="R75:U90" si="43">S125</f>
        <v>3</v>
      </c>
      <c r="T75" s="448">
        <f t="shared" si="43"/>
        <v>3</v>
      </c>
      <c r="U75" s="448">
        <f t="shared" si="43"/>
        <v>3</v>
      </c>
      <c r="V75" s="452"/>
      <c r="W75" s="452"/>
      <c r="X75" s="452"/>
      <c r="Y75" s="452"/>
      <c r="Z75" s="452"/>
      <c r="AA75" s="452"/>
      <c r="AB75" s="452"/>
    </row>
    <row r="76" spans="2:28" x14ac:dyDescent="0.3">
      <c r="B76" s="447" t="s">
        <v>141</v>
      </c>
      <c r="C76" s="457" t="s">
        <v>205</v>
      </c>
      <c r="D76" s="459">
        <f>D126</f>
        <v>195</v>
      </c>
      <c r="E76" s="459">
        <f t="shared" ref="E76:O76" si="44">E126</f>
        <v>186</v>
      </c>
      <c r="F76" s="459">
        <f t="shared" si="44"/>
        <v>171</v>
      </c>
      <c r="G76" s="459">
        <f t="shared" si="44"/>
        <v>152</v>
      </c>
      <c r="H76" s="459">
        <f t="shared" si="44"/>
        <v>144</v>
      </c>
      <c r="I76" s="459">
        <f t="shared" si="44"/>
        <v>137</v>
      </c>
      <c r="J76" s="459">
        <f t="shared" si="44"/>
        <v>125</v>
      </c>
      <c r="K76" s="459">
        <f t="shared" si="44"/>
        <v>123</v>
      </c>
      <c r="L76" s="459">
        <f t="shared" si="44"/>
        <v>117</v>
      </c>
      <c r="M76" s="459">
        <f t="shared" si="44"/>
        <v>112</v>
      </c>
      <c r="N76" s="459">
        <f t="shared" si="44"/>
        <v>110</v>
      </c>
      <c r="O76" s="459">
        <f t="shared" si="44"/>
        <v>105</v>
      </c>
      <c r="P76" s="643">
        <f t="shared" si="38"/>
        <v>97.428571428571431</v>
      </c>
      <c r="Q76" s="643">
        <f t="shared" si="39"/>
        <v>97.428571428571431</v>
      </c>
      <c r="R76" s="448">
        <f t="shared" si="43"/>
        <v>82</v>
      </c>
      <c r="S76" s="448">
        <f t="shared" si="43"/>
        <v>85</v>
      </c>
      <c r="T76" s="448">
        <f t="shared" si="43"/>
        <v>90</v>
      </c>
      <c r="U76" s="448">
        <f t="shared" si="43"/>
        <v>98</v>
      </c>
      <c r="V76" s="452"/>
      <c r="W76" s="452"/>
      <c r="X76" s="452"/>
      <c r="Y76" s="452"/>
      <c r="Z76" s="452"/>
      <c r="AA76" s="452"/>
      <c r="AB76" s="452"/>
    </row>
    <row r="77" spans="2:28" x14ac:dyDescent="0.3">
      <c r="B77" s="447" t="s">
        <v>142</v>
      </c>
      <c r="C77" s="457" t="s">
        <v>205</v>
      </c>
      <c r="D77" s="448">
        <f>D127-D74-D75</f>
        <v>23</v>
      </c>
      <c r="E77" s="448">
        <f t="shared" ref="E77:O77" si="45">E127-E74-E75</f>
        <v>22</v>
      </c>
      <c r="F77" s="448">
        <f t="shared" si="45"/>
        <v>22</v>
      </c>
      <c r="G77" s="448">
        <f t="shared" si="45"/>
        <v>21</v>
      </c>
      <c r="H77" s="448">
        <f t="shared" si="45"/>
        <v>20</v>
      </c>
      <c r="I77" s="448">
        <f t="shared" si="45"/>
        <v>19</v>
      </c>
      <c r="J77" s="448">
        <f t="shared" si="45"/>
        <v>22</v>
      </c>
      <c r="K77" s="448">
        <v>0</v>
      </c>
      <c r="L77" s="448">
        <v>0</v>
      </c>
      <c r="M77" s="448">
        <f t="shared" si="45"/>
        <v>26</v>
      </c>
      <c r="N77" s="448">
        <f t="shared" si="45"/>
        <v>23</v>
      </c>
      <c r="O77" s="448">
        <f t="shared" si="45"/>
        <v>22</v>
      </c>
      <c r="P77" s="643">
        <f t="shared" si="38"/>
        <v>19.714285714285715</v>
      </c>
      <c r="Q77" s="643">
        <f t="shared" si="39"/>
        <v>19.714285714285715</v>
      </c>
      <c r="R77" s="448">
        <f t="shared" si="43"/>
        <v>14</v>
      </c>
      <c r="S77" s="448">
        <f t="shared" si="43"/>
        <v>17</v>
      </c>
      <c r="T77" s="448">
        <f t="shared" si="43"/>
        <v>18</v>
      </c>
      <c r="U77" s="448">
        <f t="shared" si="43"/>
        <v>18</v>
      </c>
      <c r="V77" s="452"/>
      <c r="W77" s="452"/>
      <c r="X77" s="452"/>
      <c r="Y77" s="452"/>
      <c r="Z77" s="452"/>
      <c r="AA77" s="452"/>
      <c r="AB77" s="452"/>
    </row>
    <row r="78" spans="2:28" x14ac:dyDescent="0.3">
      <c r="B78" s="447" t="s">
        <v>143</v>
      </c>
      <c r="C78" s="457" t="s">
        <v>205</v>
      </c>
      <c r="D78" s="459">
        <f>D128</f>
        <v>374</v>
      </c>
      <c r="E78" s="459">
        <f t="shared" ref="E78:O80" si="46">E128</f>
        <v>383</v>
      </c>
      <c r="F78" s="459">
        <f t="shared" si="46"/>
        <v>396</v>
      </c>
      <c r="G78" s="459">
        <f t="shared" si="46"/>
        <v>375</v>
      </c>
      <c r="H78" s="459">
        <f t="shared" si="46"/>
        <v>384</v>
      </c>
      <c r="I78" s="459">
        <f t="shared" si="46"/>
        <v>393</v>
      </c>
      <c r="J78" s="459">
        <f t="shared" si="46"/>
        <v>394</v>
      </c>
      <c r="K78" s="459">
        <f t="shared" si="46"/>
        <v>411</v>
      </c>
      <c r="L78" s="459">
        <f t="shared" si="46"/>
        <v>422</v>
      </c>
      <c r="M78" s="459">
        <f t="shared" si="46"/>
        <v>425</v>
      </c>
      <c r="N78" s="459">
        <f t="shared" si="46"/>
        <v>422</v>
      </c>
      <c r="O78" s="459">
        <f t="shared" si="46"/>
        <v>421</v>
      </c>
      <c r="P78" s="643">
        <f t="shared" si="38"/>
        <v>401.57142857142856</v>
      </c>
      <c r="Q78" s="643">
        <f t="shared" si="39"/>
        <v>401.57142857142856</v>
      </c>
      <c r="R78" s="448">
        <f t="shared" si="43"/>
        <v>341</v>
      </c>
      <c r="S78" s="448">
        <f t="shared" si="43"/>
        <v>366</v>
      </c>
      <c r="T78" s="448">
        <f t="shared" si="43"/>
        <v>395</v>
      </c>
      <c r="U78" s="448">
        <f t="shared" si="43"/>
        <v>441</v>
      </c>
      <c r="V78" s="452"/>
      <c r="W78" s="452"/>
      <c r="X78" s="452"/>
      <c r="Y78" s="452"/>
      <c r="Z78" s="452"/>
      <c r="AA78" s="452"/>
      <c r="AB78" s="452"/>
    </row>
    <row r="79" spans="2:28" x14ac:dyDescent="0.3">
      <c r="B79" s="447" t="s">
        <v>144</v>
      </c>
      <c r="C79" s="457" t="s">
        <v>205</v>
      </c>
      <c r="D79" s="459">
        <f>D129</f>
        <v>332</v>
      </c>
      <c r="E79" s="459">
        <f t="shared" si="46"/>
        <v>337</v>
      </c>
      <c r="F79" s="459">
        <f t="shared" si="46"/>
        <v>338</v>
      </c>
      <c r="G79" s="459">
        <f t="shared" si="46"/>
        <v>359</v>
      </c>
      <c r="H79" s="459">
        <f t="shared" si="46"/>
        <v>368</v>
      </c>
      <c r="I79" s="459">
        <f t="shared" si="46"/>
        <v>362</v>
      </c>
      <c r="J79" s="459">
        <f t="shared" si="46"/>
        <v>336</v>
      </c>
      <c r="K79" s="459">
        <f t="shared" si="46"/>
        <v>338</v>
      </c>
      <c r="L79" s="459">
        <f t="shared" si="46"/>
        <v>318</v>
      </c>
      <c r="M79" s="459">
        <f t="shared" si="46"/>
        <v>323</v>
      </c>
      <c r="N79" s="459">
        <f t="shared" si="46"/>
        <v>307</v>
      </c>
      <c r="O79" s="459">
        <f t="shared" si="46"/>
        <v>316</v>
      </c>
      <c r="P79" s="643">
        <f t="shared" si="38"/>
        <v>309.71428571428572</v>
      </c>
      <c r="Q79" s="643">
        <f t="shared" si="39"/>
        <v>309.71428571428572</v>
      </c>
      <c r="R79" s="448">
        <f t="shared" si="43"/>
        <v>264</v>
      </c>
      <c r="S79" s="448">
        <f t="shared" si="43"/>
        <v>293</v>
      </c>
      <c r="T79" s="448">
        <f t="shared" si="43"/>
        <v>315</v>
      </c>
      <c r="U79" s="448">
        <f t="shared" si="43"/>
        <v>350</v>
      </c>
      <c r="V79" s="452"/>
      <c r="W79" s="452"/>
      <c r="X79" s="452"/>
      <c r="Y79" s="452"/>
      <c r="Z79" s="452"/>
      <c r="AA79" s="452"/>
      <c r="AB79" s="452"/>
    </row>
    <row r="80" spans="2:28" x14ac:dyDescent="0.3">
      <c r="B80" s="447" t="s">
        <v>145</v>
      </c>
      <c r="C80" s="457" t="s">
        <v>205</v>
      </c>
      <c r="D80" s="459">
        <f>D130</f>
        <v>8</v>
      </c>
      <c r="E80" s="459">
        <f t="shared" si="46"/>
        <v>7</v>
      </c>
      <c r="F80" s="459">
        <f t="shared" si="46"/>
        <v>12</v>
      </c>
      <c r="G80" s="459">
        <f t="shared" si="46"/>
        <v>17</v>
      </c>
      <c r="H80" s="459">
        <f t="shared" si="46"/>
        <v>5</v>
      </c>
      <c r="I80" s="459">
        <f t="shared" si="46"/>
        <v>25</v>
      </c>
      <c r="J80" s="459">
        <f t="shared" si="46"/>
        <v>27</v>
      </c>
      <c r="K80" s="459">
        <f t="shared" si="46"/>
        <v>0</v>
      </c>
      <c r="L80" s="459">
        <f t="shared" si="46"/>
        <v>0</v>
      </c>
      <c r="M80" s="459">
        <f t="shared" si="46"/>
        <v>27</v>
      </c>
      <c r="N80" s="459">
        <f t="shared" si="46"/>
        <v>24</v>
      </c>
      <c r="O80" s="459">
        <f t="shared" si="46"/>
        <v>24</v>
      </c>
      <c r="P80" s="643">
        <f t="shared" si="38"/>
        <v>21.428571428571427</v>
      </c>
      <c r="Q80" s="643">
        <f t="shared" si="39"/>
        <v>21.428571428571427</v>
      </c>
      <c r="R80" s="448">
        <f t="shared" si="43"/>
        <v>18</v>
      </c>
      <c r="S80" s="448">
        <f t="shared" si="43"/>
        <v>18</v>
      </c>
      <c r="T80" s="448">
        <f t="shared" si="43"/>
        <v>18</v>
      </c>
      <c r="U80" s="448">
        <f t="shared" si="43"/>
        <v>21</v>
      </c>
      <c r="V80" s="452"/>
      <c r="W80" s="452"/>
      <c r="X80" s="452"/>
      <c r="Y80" s="452"/>
      <c r="Z80" s="452"/>
      <c r="AA80" s="452"/>
      <c r="AB80" s="452"/>
    </row>
    <row r="81" spans="2:28" x14ac:dyDescent="0.3">
      <c r="B81" s="447" t="s">
        <v>146</v>
      </c>
      <c r="C81" s="457" t="s">
        <v>205</v>
      </c>
      <c r="D81" s="448">
        <v>0</v>
      </c>
      <c r="E81" s="448">
        <v>0</v>
      </c>
      <c r="F81" s="448">
        <v>0</v>
      </c>
      <c r="G81" s="448">
        <v>0</v>
      </c>
      <c r="H81" s="448">
        <v>0</v>
      </c>
      <c r="I81" s="448">
        <v>0</v>
      </c>
      <c r="J81" s="448">
        <v>0</v>
      </c>
      <c r="K81" s="448">
        <v>0</v>
      </c>
      <c r="L81" s="448">
        <v>0</v>
      </c>
      <c r="M81" s="448">
        <v>0</v>
      </c>
      <c r="N81" s="448">
        <v>0</v>
      </c>
      <c r="O81" s="448">
        <v>0</v>
      </c>
      <c r="P81" s="643">
        <f t="shared" si="38"/>
        <v>1.1428571428571428</v>
      </c>
      <c r="Q81" s="643">
        <f t="shared" si="39"/>
        <v>1.1428571428571428</v>
      </c>
      <c r="R81" s="448">
        <f t="shared" si="43"/>
        <v>2</v>
      </c>
      <c r="S81" s="448">
        <f t="shared" si="43"/>
        <v>2</v>
      </c>
      <c r="T81" s="448">
        <f t="shared" si="43"/>
        <v>2</v>
      </c>
      <c r="U81" s="448">
        <f t="shared" si="43"/>
        <v>2</v>
      </c>
      <c r="V81" s="452"/>
      <c r="W81" s="452"/>
      <c r="X81" s="452"/>
      <c r="Y81" s="452"/>
      <c r="Z81" s="452"/>
      <c r="AA81" s="452"/>
      <c r="AB81" s="452"/>
    </row>
    <row r="82" spans="2:28" x14ac:dyDescent="0.3">
      <c r="B82" s="447" t="s">
        <v>147</v>
      </c>
      <c r="C82" s="457" t="s">
        <v>205</v>
      </c>
      <c r="D82" s="459">
        <f>D132</f>
        <v>25</v>
      </c>
      <c r="E82" s="459">
        <f t="shared" ref="E82:O84" si="47">E132</f>
        <v>24</v>
      </c>
      <c r="F82" s="459">
        <f t="shared" si="47"/>
        <v>25</v>
      </c>
      <c r="G82" s="459">
        <f t="shared" si="47"/>
        <v>22</v>
      </c>
      <c r="H82" s="459">
        <f t="shared" si="47"/>
        <v>22</v>
      </c>
      <c r="I82" s="459">
        <f t="shared" si="47"/>
        <v>20</v>
      </c>
      <c r="J82" s="459">
        <f t="shared" si="47"/>
        <v>19</v>
      </c>
      <c r="K82" s="459">
        <f t="shared" si="47"/>
        <v>0</v>
      </c>
      <c r="L82" s="459">
        <f t="shared" si="47"/>
        <v>0</v>
      </c>
      <c r="M82" s="459">
        <f t="shared" si="47"/>
        <v>23</v>
      </c>
      <c r="N82" s="459">
        <f t="shared" si="47"/>
        <v>24</v>
      </c>
      <c r="O82" s="459">
        <f t="shared" si="47"/>
        <v>23</v>
      </c>
      <c r="P82" s="643">
        <f t="shared" si="38"/>
        <v>21.857142857142858</v>
      </c>
      <c r="Q82" s="643">
        <f t="shared" si="39"/>
        <v>21.857142857142858</v>
      </c>
      <c r="R82" s="448">
        <f t="shared" si="43"/>
        <v>19</v>
      </c>
      <c r="S82" s="448">
        <f t="shared" si="43"/>
        <v>20</v>
      </c>
      <c r="T82" s="448">
        <f t="shared" si="43"/>
        <v>21</v>
      </c>
      <c r="U82" s="448">
        <f t="shared" si="43"/>
        <v>23</v>
      </c>
      <c r="V82" s="452"/>
      <c r="W82" s="452"/>
      <c r="X82" s="452"/>
      <c r="Y82" s="452"/>
      <c r="Z82" s="452"/>
      <c r="AA82" s="452"/>
      <c r="AB82" s="452"/>
    </row>
    <row r="83" spans="2:28" x14ac:dyDescent="0.3">
      <c r="B83" s="447" t="s">
        <v>148</v>
      </c>
      <c r="C83" s="457" t="s">
        <v>205</v>
      </c>
      <c r="D83" s="459">
        <f>D133</f>
        <v>199</v>
      </c>
      <c r="E83" s="459">
        <f t="shared" si="47"/>
        <v>206</v>
      </c>
      <c r="F83" s="459">
        <f t="shared" si="47"/>
        <v>202</v>
      </c>
      <c r="G83" s="459">
        <f t="shared" si="47"/>
        <v>218</v>
      </c>
      <c r="H83" s="459">
        <f t="shared" si="47"/>
        <v>225</v>
      </c>
      <c r="I83" s="459">
        <f t="shared" si="47"/>
        <v>210</v>
      </c>
      <c r="J83" s="459">
        <f t="shared" si="47"/>
        <v>205</v>
      </c>
      <c r="K83" s="459">
        <f t="shared" si="47"/>
        <v>205</v>
      </c>
      <c r="L83" s="459">
        <f t="shared" si="47"/>
        <v>205</v>
      </c>
      <c r="M83" s="459">
        <f t="shared" si="47"/>
        <v>195</v>
      </c>
      <c r="N83" s="459">
        <f t="shared" si="47"/>
        <v>191</v>
      </c>
      <c r="O83" s="459">
        <f t="shared" si="47"/>
        <v>192</v>
      </c>
      <c r="P83" s="643">
        <f t="shared" si="38"/>
        <v>166.85714285714286</v>
      </c>
      <c r="Q83" s="643">
        <f t="shared" si="39"/>
        <v>166.85714285714286</v>
      </c>
      <c r="R83" s="448">
        <f t="shared" si="43"/>
        <v>127</v>
      </c>
      <c r="S83" s="448">
        <f t="shared" si="43"/>
        <v>149</v>
      </c>
      <c r="T83" s="448">
        <f t="shared" si="43"/>
        <v>154</v>
      </c>
      <c r="U83" s="448">
        <f t="shared" si="43"/>
        <v>160</v>
      </c>
      <c r="V83" s="452"/>
      <c r="W83" s="452"/>
      <c r="X83" s="452"/>
      <c r="Y83" s="452"/>
      <c r="Z83" s="452"/>
      <c r="AA83" s="452"/>
      <c r="AB83" s="452"/>
    </row>
    <row r="84" spans="2:28" x14ac:dyDescent="0.3">
      <c r="B84" s="447" t="s">
        <v>149</v>
      </c>
      <c r="C84" s="457" t="s">
        <v>205</v>
      </c>
      <c r="D84" s="459">
        <f>D134</f>
        <v>896</v>
      </c>
      <c r="E84" s="459">
        <f t="shared" si="47"/>
        <v>875</v>
      </c>
      <c r="F84" s="459">
        <f t="shared" si="47"/>
        <v>784</v>
      </c>
      <c r="G84" s="459">
        <f t="shared" si="47"/>
        <v>778</v>
      </c>
      <c r="H84" s="459">
        <f t="shared" si="47"/>
        <v>746</v>
      </c>
      <c r="I84" s="459">
        <f t="shared" si="47"/>
        <v>748</v>
      </c>
      <c r="J84" s="459">
        <f t="shared" si="47"/>
        <v>726</v>
      </c>
      <c r="K84" s="459">
        <f t="shared" si="47"/>
        <v>760</v>
      </c>
      <c r="L84" s="459">
        <f t="shared" si="47"/>
        <v>724</v>
      </c>
      <c r="M84" s="459">
        <f t="shared" si="47"/>
        <v>734</v>
      </c>
      <c r="N84" s="459">
        <f t="shared" si="47"/>
        <v>724</v>
      </c>
      <c r="O84" s="459">
        <f t="shared" si="47"/>
        <v>744</v>
      </c>
      <c r="P84" s="643">
        <f t="shared" si="38"/>
        <v>671.71428571428567</v>
      </c>
      <c r="Q84" s="643">
        <f t="shared" si="39"/>
        <v>671.71428571428567</v>
      </c>
      <c r="R84" s="448">
        <f t="shared" si="43"/>
        <v>537</v>
      </c>
      <c r="S84" s="448">
        <f t="shared" si="43"/>
        <v>600</v>
      </c>
      <c r="T84" s="448">
        <f t="shared" si="43"/>
        <v>648</v>
      </c>
      <c r="U84" s="448">
        <f t="shared" si="43"/>
        <v>715</v>
      </c>
      <c r="V84" s="452"/>
      <c r="W84" s="452"/>
      <c r="X84" s="452"/>
      <c r="Y84" s="452"/>
      <c r="Z84" s="452"/>
      <c r="AA84" s="452"/>
      <c r="AB84" s="452"/>
    </row>
    <row r="85" spans="2:28" x14ac:dyDescent="0.3">
      <c r="B85" s="447" t="s">
        <v>150</v>
      </c>
      <c r="C85" s="457" t="s">
        <v>205</v>
      </c>
      <c r="D85" s="448">
        <v>0</v>
      </c>
      <c r="E85" s="448">
        <v>0</v>
      </c>
      <c r="F85" s="448">
        <v>0</v>
      </c>
      <c r="G85" s="448">
        <v>0</v>
      </c>
      <c r="H85" s="448">
        <v>0</v>
      </c>
      <c r="I85" s="448">
        <v>0</v>
      </c>
      <c r="J85" s="448">
        <v>0</v>
      </c>
      <c r="K85" s="448">
        <v>0</v>
      </c>
      <c r="L85" s="448">
        <v>0</v>
      </c>
      <c r="M85" s="448">
        <v>0</v>
      </c>
      <c r="N85" s="448">
        <v>0</v>
      </c>
      <c r="O85" s="448">
        <v>0</v>
      </c>
      <c r="P85" s="448">
        <v>0</v>
      </c>
      <c r="Q85" s="448">
        <v>0</v>
      </c>
      <c r="R85" s="448">
        <f t="shared" si="43"/>
        <v>0</v>
      </c>
      <c r="S85" s="448">
        <f t="shared" si="43"/>
        <v>0</v>
      </c>
      <c r="T85" s="448">
        <f t="shared" si="43"/>
        <v>0</v>
      </c>
      <c r="U85" s="448">
        <f t="shared" si="43"/>
        <v>0</v>
      </c>
      <c r="V85" s="452"/>
      <c r="W85" s="452"/>
      <c r="X85" s="452"/>
      <c r="Y85" s="452"/>
      <c r="Z85" s="452"/>
      <c r="AA85" s="452"/>
      <c r="AB85" s="452"/>
    </row>
    <row r="86" spans="2:28" x14ac:dyDescent="0.3">
      <c r="B86" s="447" t="s">
        <v>151</v>
      </c>
      <c r="C86" s="457" t="s">
        <v>205</v>
      </c>
      <c r="D86" s="459">
        <f>D136</f>
        <v>61</v>
      </c>
      <c r="E86" s="459">
        <f t="shared" ref="E86:O87" si="48">E136</f>
        <v>67</v>
      </c>
      <c r="F86" s="459">
        <f t="shared" si="48"/>
        <v>71</v>
      </c>
      <c r="G86" s="459">
        <f t="shared" si="48"/>
        <v>68</v>
      </c>
      <c r="H86" s="459">
        <f t="shared" si="48"/>
        <v>70</v>
      </c>
      <c r="I86" s="459">
        <f t="shared" si="48"/>
        <v>65</v>
      </c>
      <c r="J86" s="459">
        <f t="shared" si="48"/>
        <v>60</v>
      </c>
      <c r="K86" s="459">
        <f t="shared" si="48"/>
        <v>61</v>
      </c>
      <c r="L86" s="459">
        <f t="shared" si="48"/>
        <v>58</v>
      </c>
      <c r="M86" s="459">
        <f t="shared" si="48"/>
        <v>59</v>
      </c>
      <c r="N86" s="459">
        <f t="shared" si="48"/>
        <v>72</v>
      </c>
      <c r="O86" s="459">
        <f t="shared" si="48"/>
        <v>66</v>
      </c>
      <c r="P86" s="643">
        <f t="shared" si="38"/>
        <v>60</v>
      </c>
      <c r="Q86" s="643">
        <f t="shared" si="39"/>
        <v>60</v>
      </c>
      <c r="R86" s="448">
        <f t="shared" si="43"/>
        <v>49</v>
      </c>
      <c r="S86" s="448">
        <f t="shared" si="43"/>
        <v>54</v>
      </c>
      <c r="T86" s="448">
        <f t="shared" si="43"/>
        <v>56</v>
      </c>
      <c r="U86" s="448">
        <f t="shared" si="43"/>
        <v>64</v>
      </c>
      <c r="V86" s="452"/>
      <c r="W86" s="452"/>
      <c r="X86" s="452"/>
      <c r="Y86" s="452"/>
      <c r="Z86" s="452"/>
      <c r="AA86" s="452"/>
      <c r="AB86" s="452"/>
    </row>
    <row r="87" spans="2:28" x14ac:dyDescent="0.3">
      <c r="B87" s="447" t="s">
        <v>152</v>
      </c>
      <c r="C87" s="457" t="s">
        <v>205</v>
      </c>
      <c r="D87" s="459">
        <f>D137</f>
        <v>542</v>
      </c>
      <c r="E87" s="459">
        <f t="shared" si="48"/>
        <v>546</v>
      </c>
      <c r="F87" s="459">
        <f t="shared" si="48"/>
        <v>547</v>
      </c>
      <c r="G87" s="459">
        <f t="shared" si="48"/>
        <v>541</v>
      </c>
      <c r="H87" s="459">
        <f t="shared" si="48"/>
        <v>540</v>
      </c>
      <c r="I87" s="459">
        <f t="shared" si="48"/>
        <v>522</v>
      </c>
      <c r="J87" s="459">
        <f t="shared" si="48"/>
        <v>493</v>
      </c>
      <c r="K87" s="459">
        <f t="shared" si="48"/>
        <v>495</v>
      </c>
      <c r="L87" s="459">
        <f t="shared" si="48"/>
        <v>495</v>
      </c>
      <c r="M87" s="459">
        <f t="shared" si="48"/>
        <v>508</v>
      </c>
      <c r="N87" s="459">
        <f t="shared" si="48"/>
        <v>503</v>
      </c>
      <c r="O87" s="459">
        <f t="shared" si="48"/>
        <v>512</v>
      </c>
      <c r="P87" s="643">
        <f t="shared" si="38"/>
        <v>471.85714285714283</v>
      </c>
      <c r="Q87" s="643">
        <f t="shared" si="39"/>
        <v>471.85714285714283</v>
      </c>
      <c r="R87" s="448">
        <f t="shared" si="43"/>
        <v>407</v>
      </c>
      <c r="S87" s="448">
        <f t="shared" si="43"/>
        <v>435</v>
      </c>
      <c r="T87" s="448">
        <f t="shared" si="43"/>
        <v>450</v>
      </c>
      <c r="U87" s="448">
        <f t="shared" si="43"/>
        <v>488</v>
      </c>
      <c r="V87" s="452"/>
      <c r="W87" s="452"/>
      <c r="X87" s="452"/>
      <c r="Y87" s="452"/>
      <c r="Z87" s="452"/>
      <c r="AA87" s="452"/>
      <c r="AB87" s="452"/>
    </row>
    <row r="88" spans="2:28" x14ac:dyDescent="0.3">
      <c r="B88" s="447" t="s">
        <v>153</v>
      </c>
      <c r="C88" s="457" t="s">
        <v>205</v>
      </c>
      <c r="D88" s="448">
        <v>0</v>
      </c>
      <c r="E88" s="448">
        <v>0</v>
      </c>
      <c r="F88" s="448">
        <v>0</v>
      </c>
      <c r="G88" s="448">
        <v>0</v>
      </c>
      <c r="H88" s="448">
        <v>0</v>
      </c>
      <c r="I88" s="448">
        <v>0</v>
      </c>
      <c r="J88" s="448">
        <v>0</v>
      </c>
      <c r="K88" s="448">
        <v>0</v>
      </c>
      <c r="L88" s="448">
        <v>0</v>
      </c>
      <c r="M88" s="448">
        <v>0</v>
      </c>
      <c r="N88" s="448">
        <v>0</v>
      </c>
      <c r="O88" s="448">
        <v>0</v>
      </c>
      <c r="P88" s="448">
        <v>0</v>
      </c>
      <c r="Q88" s="448">
        <v>0</v>
      </c>
      <c r="R88" s="448">
        <f t="shared" si="43"/>
        <v>0</v>
      </c>
      <c r="S88" s="448">
        <f t="shared" si="43"/>
        <v>0</v>
      </c>
      <c r="T88" s="448">
        <f t="shared" si="43"/>
        <v>0</v>
      </c>
      <c r="U88" s="448">
        <f t="shared" si="43"/>
        <v>0</v>
      </c>
      <c r="V88" s="452"/>
      <c r="W88" s="452"/>
      <c r="X88" s="452"/>
      <c r="Y88" s="452"/>
      <c r="Z88" s="452"/>
      <c r="AA88" s="452"/>
      <c r="AB88" s="452"/>
    </row>
    <row r="89" spans="2:28" x14ac:dyDescent="0.3">
      <c r="B89" s="447" t="s">
        <v>206</v>
      </c>
      <c r="C89" s="457" t="s">
        <v>205</v>
      </c>
      <c r="D89" s="459">
        <f>(D153-D93-D99)*$D$175</f>
        <v>30.501204093919323</v>
      </c>
      <c r="E89" s="459">
        <f t="shared" ref="E89:O89" si="49">(E153-E93-E99)*$D$175</f>
        <v>35.729981938591209</v>
      </c>
      <c r="F89" s="459">
        <f t="shared" si="49"/>
        <v>31.372667068031305</v>
      </c>
      <c r="G89" s="459">
        <f t="shared" si="49"/>
        <v>29.629741119807345</v>
      </c>
      <c r="H89" s="459">
        <f t="shared" si="49"/>
        <v>29.629741119807345</v>
      </c>
      <c r="I89" s="459">
        <f t="shared" si="49"/>
        <v>31.372667068031305</v>
      </c>
      <c r="J89" s="459">
        <f t="shared" si="49"/>
        <v>127.23359422034919</v>
      </c>
      <c r="K89" s="459">
        <f t="shared" si="49"/>
        <v>127.23359422034919</v>
      </c>
      <c r="L89" s="459">
        <f t="shared" si="49"/>
        <v>125.49066827212522</v>
      </c>
      <c r="M89" s="459">
        <f t="shared" si="49"/>
        <v>21.786574352799519</v>
      </c>
      <c r="N89" s="459">
        <f t="shared" si="49"/>
        <v>19.172185430463575</v>
      </c>
      <c r="O89" s="459">
        <f t="shared" si="49"/>
        <v>17.429259482239615</v>
      </c>
      <c r="P89" s="643">
        <f t="shared" si="38"/>
        <v>8.3411456093575289</v>
      </c>
      <c r="Q89" s="643">
        <f t="shared" si="39"/>
        <v>8.3411456093575289</v>
      </c>
      <c r="R89" s="448">
        <f>R139</f>
        <v>0</v>
      </c>
      <c r="S89" s="448">
        <f t="shared" si="43"/>
        <v>0</v>
      </c>
      <c r="T89" s="448">
        <f t="shared" si="43"/>
        <v>0</v>
      </c>
      <c r="U89" s="448">
        <f t="shared" si="43"/>
        <v>0</v>
      </c>
      <c r="V89" s="452"/>
      <c r="W89" s="452"/>
      <c r="X89" s="452"/>
      <c r="Y89" s="452"/>
      <c r="Z89" s="452"/>
      <c r="AA89" s="452"/>
      <c r="AB89" s="452"/>
    </row>
    <row r="90" spans="2:28" x14ac:dyDescent="0.3">
      <c r="B90" s="447" t="s">
        <v>155</v>
      </c>
      <c r="C90" s="457" t="s">
        <v>205</v>
      </c>
      <c r="D90" s="448">
        <v>0</v>
      </c>
      <c r="E90" s="448">
        <v>0</v>
      </c>
      <c r="F90" s="448">
        <v>0</v>
      </c>
      <c r="G90" s="448">
        <v>0</v>
      </c>
      <c r="H90" s="448">
        <v>0</v>
      </c>
      <c r="I90" s="448">
        <v>0</v>
      </c>
      <c r="J90" s="448">
        <v>0</v>
      </c>
      <c r="K90" s="448">
        <v>0</v>
      </c>
      <c r="L90" s="448">
        <v>0</v>
      </c>
      <c r="M90" s="448">
        <v>0</v>
      </c>
      <c r="N90" s="448">
        <v>0</v>
      </c>
      <c r="O90" s="448">
        <v>0</v>
      </c>
      <c r="P90" s="448">
        <v>0</v>
      </c>
      <c r="Q90" s="448">
        <v>0</v>
      </c>
      <c r="R90" s="448">
        <v>0</v>
      </c>
      <c r="S90" s="448">
        <f t="shared" si="43"/>
        <v>0</v>
      </c>
      <c r="T90" s="448">
        <f t="shared" si="43"/>
        <v>0</v>
      </c>
      <c r="U90" s="448">
        <f t="shared" si="43"/>
        <v>0</v>
      </c>
      <c r="V90" s="452"/>
      <c r="W90" s="452"/>
      <c r="X90" s="452"/>
      <c r="Y90" s="452"/>
      <c r="Z90" s="452"/>
      <c r="AA90" s="452"/>
      <c r="AB90" s="452"/>
    </row>
    <row r="91" spans="2:28" x14ac:dyDescent="0.3">
      <c r="B91" s="447" t="s">
        <v>207</v>
      </c>
      <c r="C91" s="457" t="s">
        <v>205</v>
      </c>
      <c r="D91" s="459">
        <f t="shared" ref="D91:O91" si="50">D153-D93-D99-D89</f>
        <v>4.4987959060806766</v>
      </c>
      <c r="E91" s="459">
        <f t="shared" si="50"/>
        <v>5.2700180614087913</v>
      </c>
      <c r="F91" s="459">
        <f t="shared" si="50"/>
        <v>4.6273329319686951</v>
      </c>
      <c r="G91" s="459">
        <f t="shared" si="50"/>
        <v>4.3702588801926545</v>
      </c>
      <c r="H91" s="459">
        <f t="shared" si="50"/>
        <v>4.3702588801926545</v>
      </c>
      <c r="I91" s="459">
        <f t="shared" si="50"/>
        <v>4.6273329319686951</v>
      </c>
      <c r="J91" s="459">
        <f t="shared" si="50"/>
        <v>18.76640577965081</v>
      </c>
      <c r="K91" s="459">
        <f t="shared" si="50"/>
        <v>18.76640577965081</v>
      </c>
      <c r="L91" s="459">
        <f t="shared" si="50"/>
        <v>18.50933172787478</v>
      </c>
      <c r="M91" s="459">
        <f t="shared" si="50"/>
        <v>3.2134256472004807</v>
      </c>
      <c r="N91" s="459">
        <f t="shared" si="50"/>
        <v>2.8278145695364252</v>
      </c>
      <c r="O91" s="459">
        <f t="shared" si="50"/>
        <v>2.5707405177603846</v>
      </c>
      <c r="P91" s="643">
        <f t="shared" si="38"/>
        <v>1.2302829620710416</v>
      </c>
      <c r="Q91" s="643">
        <f t="shared" si="39"/>
        <v>1.2302829620710416</v>
      </c>
      <c r="R91" s="448">
        <f>R141</f>
        <v>0</v>
      </c>
      <c r="S91" s="448">
        <f t="shared" ref="S91:U95" si="51">S141</f>
        <v>0</v>
      </c>
      <c r="T91" s="448">
        <f t="shared" si="51"/>
        <v>0</v>
      </c>
      <c r="U91" s="448">
        <f t="shared" si="51"/>
        <v>0</v>
      </c>
      <c r="V91" s="452"/>
      <c r="W91" s="452"/>
      <c r="X91" s="452"/>
      <c r="Y91" s="452"/>
      <c r="Z91" s="452"/>
      <c r="AA91" s="452"/>
      <c r="AB91" s="452"/>
    </row>
    <row r="92" spans="2:28" x14ac:dyDescent="0.3">
      <c r="B92" s="447" t="s">
        <v>157</v>
      </c>
      <c r="C92" s="457" t="s">
        <v>205</v>
      </c>
      <c r="D92" s="459">
        <f>D142</f>
        <v>10</v>
      </c>
      <c r="E92" s="459">
        <f t="shared" ref="E92:O92" si="52">E142</f>
        <v>11</v>
      </c>
      <c r="F92" s="459">
        <f t="shared" si="52"/>
        <v>13</v>
      </c>
      <c r="G92" s="459">
        <f t="shared" si="52"/>
        <v>13</v>
      </c>
      <c r="H92" s="459">
        <f t="shared" si="52"/>
        <v>14</v>
      </c>
      <c r="I92" s="459">
        <f t="shared" si="52"/>
        <v>10</v>
      </c>
      <c r="J92" s="459">
        <f t="shared" si="52"/>
        <v>9</v>
      </c>
      <c r="K92" s="459">
        <f t="shared" si="52"/>
        <v>0</v>
      </c>
      <c r="L92" s="459">
        <f t="shared" si="52"/>
        <v>0</v>
      </c>
      <c r="M92" s="459">
        <f t="shared" si="52"/>
        <v>10</v>
      </c>
      <c r="N92" s="459">
        <f t="shared" si="52"/>
        <v>9</v>
      </c>
      <c r="O92" s="459">
        <f t="shared" si="52"/>
        <v>9</v>
      </c>
      <c r="P92" s="643">
        <f t="shared" si="38"/>
        <v>11.285714285714286</v>
      </c>
      <c r="Q92" s="643">
        <f t="shared" si="39"/>
        <v>11.285714285714286</v>
      </c>
      <c r="R92" s="448">
        <f>R142</f>
        <v>11</v>
      </c>
      <c r="S92" s="448">
        <f t="shared" si="51"/>
        <v>12</v>
      </c>
      <c r="T92" s="448">
        <f t="shared" si="51"/>
        <v>12</v>
      </c>
      <c r="U92" s="448">
        <f t="shared" si="51"/>
        <v>16</v>
      </c>
      <c r="V92" s="452"/>
      <c r="W92" s="452"/>
      <c r="X92" s="452"/>
      <c r="Y92" s="452"/>
      <c r="Z92" s="452"/>
      <c r="AA92" s="452"/>
      <c r="AB92" s="452"/>
    </row>
    <row r="93" spans="2:28" x14ac:dyDescent="0.3">
      <c r="B93" s="447" t="s">
        <v>671</v>
      </c>
      <c r="C93" s="457" t="s">
        <v>205</v>
      </c>
      <c r="D93" s="448">
        <f t="shared" ref="D93:O94" si="53">$C$160</f>
        <v>0</v>
      </c>
      <c r="E93" s="448">
        <f t="shared" si="53"/>
        <v>0</v>
      </c>
      <c r="F93" s="448">
        <f t="shared" si="53"/>
        <v>0</v>
      </c>
      <c r="G93" s="448">
        <f t="shared" si="53"/>
        <v>0</v>
      </c>
      <c r="H93" s="448">
        <f t="shared" si="53"/>
        <v>0</v>
      </c>
      <c r="I93" s="448">
        <f t="shared" si="53"/>
        <v>0</v>
      </c>
      <c r="J93" s="448">
        <f t="shared" si="53"/>
        <v>0</v>
      </c>
      <c r="K93" s="448">
        <f t="shared" si="53"/>
        <v>0</v>
      </c>
      <c r="L93" s="448">
        <f t="shared" si="53"/>
        <v>0</v>
      </c>
      <c r="M93" s="448">
        <f t="shared" si="53"/>
        <v>0</v>
      </c>
      <c r="N93" s="448">
        <f t="shared" si="53"/>
        <v>0</v>
      </c>
      <c r="O93" s="448">
        <f t="shared" si="53"/>
        <v>0</v>
      </c>
      <c r="P93" s="643">
        <f t="shared" si="38"/>
        <v>4.4285714285714288</v>
      </c>
      <c r="Q93" s="643">
        <f t="shared" si="39"/>
        <v>4.4285714285714288</v>
      </c>
      <c r="R93" s="448">
        <f>R143</f>
        <v>7</v>
      </c>
      <c r="S93" s="448">
        <f t="shared" si="51"/>
        <v>8</v>
      </c>
      <c r="T93" s="448">
        <f t="shared" si="51"/>
        <v>8</v>
      </c>
      <c r="U93" s="448">
        <f t="shared" si="51"/>
        <v>8</v>
      </c>
      <c r="V93" s="452"/>
      <c r="W93" s="452"/>
      <c r="X93" s="452"/>
      <c r="Y93" s="452"/>
      <c r="Z93" s="452"/>
      <c r="AA93" s="452"/>
      <c r="AB93" s="452"/>
    </row>
    <row r="94" spans="2:28" x14ac:dyDescent="0.3">
      <c r="B94" s="447" t="s">
        <v>159</v>
      </c>
      <c r="C94" s="457" t="s">
        <v>205</v>
      </c>
      <c r="D94" s="448">
        <f>D144-D72</f>
        <v>477</v>
      </c>
      <c r="E94" s="448">
        <f t="shared" ref="E94:M94" si="54">E144-E72</f>
        <v>477</v>
      </c>
      <c r="F94" s="448">
        <f t="shared" si="54"/>
        <v>435</v>
      </c>
      <c r="G94" s="448">
        <f t="shared" si="54"/>
        <v>412</v>
      </c>
      <c r="H94" s="448">
        <f t="shared" si="54"/>
        <v>410</v>
      </c>
      <c r="I94" s="448">
        <f t="shared" si="54"/>
        <v>391</v>
      </c>
      <c r="J94" s="448">
        <f t="shared" si="54"/>
        <v>381</v>
      </c>
      <c r="K94" s="448">
        <f t="shared" si="54"/>
        <v>366</v>
      </c>
      <c r="L94" s="448">
        <f t="shared" si="54"/>
        <v>359</v>
      </c>
      <c r="M94" s="448">
        <f t="shared" si="54"/>
        <v>373</v>
      </c>
      <c r="N94" s="448">
        <f t="shared" si="53"/>
        <v>0</v>
      </c>
      <c r="O94" s="448">
        <f t="shared" si="53"/>
        <v>0</v>
      </c>
      <c r="P94" s="643">
        <f t="shared" si="38"/>
        <v>266.28571428571428</v>
      </c>
      <c r="Q94" s="643">
        <f t="shared" si="39"/>
        <v>266.28571428571428</v>
      </c>
      <c r="R94" s="448">
        <f>R144</f>
        <v>350</v>
      </c>
      <c r="S94" s="448">
        <f t="shared" si="51"/>
        <v>361</v>
      </c>
      <c r="T94" s="448">
        <f t="shared" si="51"/>
        <v>376</v>
      </c>
      <c r="U94" s="448">
        <f t="shared" si="51"/>
        <v>404</v>
      </c>
      <c r="V94" s="452"/>
      <c r="W94" s="452"/>
      <c r="X94" s="452"/>
      <c r="Y94" s="452"/>
      <c r="Z94" s="452"/>
      <c r="AA94" s="452"/>
      <c r="AB94" s="452"/>
    </row>
    <row r="95" spans="2:28" x14ac:dyDescent="0.3">
      <c r="B95" s="447" t="s">
        <v>160</v>
      </c>
      <c r="C95" s="457" t="s">
        <v>205</v>
      </c>
      <c r="D95" s="459">
        <f>D145</f>
        <v>111</v>
      </c>
      <c r="E95" s="459">
        <f t="shared" ref="E95:O95" si="55">E145</f>
        <v>115</v>
      </c>
      <c r="F95" s="459">
        <f t="shared" si="55"/>
        <v>120</v>
      </c>
      <c r="G95" s="459">
        <f t="shared" si="55"/>
        <v>128</v>
      </c>
      <c r="H95" s="459">
        <f t="shared" si="55"/>
        <v>139</v>
      </c>
      <c r="I95" s="459">
        <f t="shared" si="55"/>
        <v>136</v>
      </c>
      <c r="J95" s="459">
        <f t="shared" si="55"/>
        <v>138</v>
      </c>
      <c r="K95" s="459">
        <f t="shared" si="55"/>
        <v>133</v>
      </c>
      <c r="L95" s="459">
        <f t="shared" si="55"/>
        <v>146</v>
      </c>
      <c r="M95" s="459">
        <f t="shared" si="55"/>
        <v>151</v>
      </c>
      <c r="N95" s="459">
        <f t="shared" si="55"/>
        <v>148</v>
      </c>
      <c r="O95" s="459">
        <f t="shared" si="55"/>
        <v>131</v>
      </c>
      <c r="P95" s="643">
        <f t="shared" si="38"/>
        <v>139.42857142857142</v>
      </c>
      <c r="Q95" s="643">
        <f t="shared" si="39"/>
        <v>139.42857142857142</v>
      </c>
      <c r="R95" s="448">
        <f>R145</f>
        <v>122</v>
      </c>
      <c r="S95" s="448">
        <f t="shared" si="51"/>
        <v>130</v>
      </c>
      <c r="T95" s="448">
        <f t="shared" si="51"/>
        <v>138</v>
      </c>
      <c r="U95" s="448">
        <f t="shared" si="51"/>
        <v>156</v>
      </c>
      <c r="V95" s="452"/>
      <c r="W95" s="452"/>
      <c r="X95" s="452"/>
      <c r="Y95" s="452"/>
      <c r="Z95" s="452"/>
      <c r="AA95" s="452"/>
      <c r="AB95" s="452"/>
    </row>
    <row r="96" spans="2:28" x14ac:dyDescent="0.3">
      <c r="B96" s="447" t="s">
        <v>161</v>
      </c>
      <c r="C96" s="457" t="s">
        <v>205</v>
      </c>
      <c r="D96" s="448">
        <v>0</v>
      </c>
      <c r="E96" s="448">
        <v>0</v>
      </c>
      <c r="F96" s="448">
        <v>0</v>
      </c>
      <c r="G96" s="448">
        <v>0</v>
      </c>
      <c r="H96" s="448">
        <v>0</v>
      </c>
      <c r="I96" s="448">
        <v>0</v>
      </c>
      <c r="J96" s="448">
        <v>0</v>
      </c>
      <c r="K96" s="448">
        <v>0</v>
      </c>
      <c r="L96" s="448">
        <v>0</v>
      </c>
      <c r="M96" s="448">
        <v>0</v>
      </c>
      <c r="N96" s="448">
        <v>0</v>
      </c>
      <c r="O96" s="448">
        <v>0</v>
      </c>
      <c r="P96" s="448">
        <v>0</v>
      </c>
      <c r="Q96" s="448">
        <v>0</v>
      </c>
      <c r="R96" s="448">
        <v>0</v>
      </c>
      <c r="S96" s="448">
        <v>0</v>
      </c>
      <c r="T96" s="448">
        <v>0</v>
      </c>
      <c r="U96" s="448">
        <v>0</v>
      </c>
      <c r="V96" s="452"/>
      <c r="W96" s="452"/>
      <c r="X96" s="452"/>
      <c r="Y96" s="452"/>
      <c r="Z96" s="452"/>
      <c r="AA96" s="452"/>
      <c r="AB96" s="452"/>
    </row>
    <row r="97" spans="2:31" x14ac:dyDescent="0.3">
      <c r="B97" s="447" t="s">
        <v>162</v>
      </c>
      <c r="C97" s="457" t="s">
        <v>205</v>
      </c>
      <c r="D97" s="459">
        <f>D147</f>
        <v>483</v>
      </c>
      <c r="E97" s="459">
        <f t="shared" ref="E97:O97" si="56">E147</f>
        <v>514</v>
      </c>
      <c r="F97" s="459">
        <f t="shared" si="56"/>
        <v>495</v>
      </c>
      <c r="G97" s="459">
        <f t="shared" si="56"/>
        <v>522</v>
      </c>
      <c r="H97" s="459">
        <f t="shared" si="56"/>
        <v>523</v>
      </c>
      <c r="I97" s="459">
        <f t="shared" si="56"/>
        <v>497</v>
      </c>
      <c r="J97" s="459">
        <f t="shared" si="56"/>
        <v>482</v>
      </c>
      <c r="K97" s="459">
        <f t="shared" si="56"/>
        <v>482</v>
      </c>
      <c r="L97" s="459">
        <f t="shared" si="56"/>
        <v>473</v>
      </c>
      <c r="M97" s="459">
        <f t="shared" si="56"/>
        <v>452</v>
      </c>
      <c r="N97" s="459">
        <f t="shared" si="56"/>
        <v>455</v>
      </c>
      <c r="O97" s="459">
        <f t="shared" si="56"/>
        <v>496</v>
      </c>
      <c r="P97" s="643">
        <f t="shared" si="38"/>
        <v>437.57142857142856</v>
      </c>
      <c r="Q97" s="643">
        <f t="shared" si="39"/>
        <v>437.57142857142856</v>
      </c>
      <c r="R97" s="448">
        <f t="shared" ref="R97:U102" si="57">R147</f>
        <v>351</v>
      </c>
      <c r="S97" s="448">
        <f t="shared" si="57"/>
        <v>399</v>
      </c>
      <c r="T97" s="448">
        <f t="shared" si="57"/>
        <v>429</v>
      </c>
      <c r="U97" s="448">
        <f t="shared" si="57"/>
        <v>481</v>
      </c>
      <c r="V97" s="452"/>
      <c r="W97" s="452"/>
      <c r="X97" s="452"/>
      <c r="Y97" s="452"/>
      <c r="Z97" s="452"/>
      <c r="AA97" s="452"/>
      <c r="AB97" s="452"/>
      <c r="AC97" s="278"/>
      <c r="AD97" s="278"/>
      <c r="AE97" s="278"/>
    </row>
    <row r="98" spans="2:31" x14ac:dyDescent="0.3">
      <c r="B98" s="447" t="s">
        <v>669</v>
      </c>
      <c r="C98" s="457" t="s">
        <v>205</v>
      </c>
      <c r="D98" s="448">
        <v>0</v>
      </c>
      <c r="E98" s="448">
        <v>0</v>
      </c>
      <c r="F98" s="448">
        <v>0</v>
      </c>
      <c r="G98" s="448">
        <v>0</v>
      </c>
      <c r="H98" s="448">
        <v>0</v>
      </c>
      <c r="I98" s="448">
        <v>0</v>
      </c>
      <c r="J98" s="448">
        <v>0</v>
      </c>
      <c r="K98" s="448">
        <v>0</v>
      </c>
      <c r="L98" s="448">
        <v>0</v>
      </c>
      <c r="M98" s="448">
        <v>0</v>
      </c>
      <c r="N98" s="458">
        <f>$C$168</f>
        <v>80</v>
      </c>
      <c r="O98" s="458">
        <f>$C$168</f>
        <v>80</v>
      </c>
      <c r="P98" s="643">
        <f t="shared" si="38"/>
        <v>71.428571428571431</v>
      </c>
      <c r="Q98" s="643">
        <f t="shared" si="39"/>
        <v>71.428571428571431</v>
      </c>
      <c r="R98" s="448">
        <f t="shared" si="57"/>
        <v>77</v>
      </c>
      <c r="S98" s="448">
        <f t="shared" si="57"/>
        <v>84</v>
      </c>
      <c r="T98" s="448">
        <f t="shared" si="57"/>
        <v>87</v>
      </c>
      <c r="U98" s="448">
        <f t="shared" si="57"/>
        <v>92</v>
      </c>
      <c r="V98" s="452"/>
      <c r="W98" s="452"/>
      <c r="X98" s="452"/>
      <c r="Y98" s="452"/>
      <c r="Z98" s="452"/>
      <c r="AA98" s="452"/>
      <c r="AB98" s="452"/>
      <c r="AC98" s="278"/>
      <c r="AD98" s="278"/>
      <c r="AE98" s="278"/>
    </row>
    <row r="99" spans="2:31" x14ac:dyDescent="0.3">
      <c r="B99" s="447" t="s">
        <v>670</v>
      </c>
      <c r="C99" s="457" t="s">
        <v>205</v>
      </c>
      <c r="D99" s="448">
        <f>$C$164</f>
        <v>2</v>
      </c>
      <c r="E99" s="448">
        <f t="shared" ref="E99:O99" si="58">$C$164</f>
        <v>2</v>
      </c>
      <c r="F99" s="448">
        <f t="shared" si="58"/>
        <v>2</v>
      </c>
      <c r="G99" s="448">
        <f t="shared" si="58"/>
        <v>2</v>
      </c>
      <c r="H99" s="448">
        <f t="shared" si="58"/>
        <v>2</v>
      </c>
      <c r="I99" s="448">
        <f t="shared" si="58"/>
        <v>2</v>
      </c>
      <c r="J99" s="448">
        <f t="shared" si="58"/>
        <v>2</v>
      </c>
      <c r="K99" s="448">
        <f t="shared" si="58"/>
        <v>2</v>
      </c>
      <c r="L99" s="448">
        <f t="shared" si="58"/>
        <v>2</v>
      </c>
      <c r="M99" s="448">
        <f t="shared" si="58"/>
        <v>2</v>
      </c>
      <c r="N99" s="448">
        <f t="shared" si="58"/>
        <v>2</v>
      </c>
      <c r="O99" s="448">
        <f t="shared" si="58"/>
        <v>2</v>
      </c>
      <c r="P99" s="643">
        <f t="shared" si="38"/>
        <v>2.8571428571428572</v>
      </c>
      <c r="Q99" s="643">
        <f t="shared" si="39"/>
        <v>2.8571428571428572</v>
      </c>
      <c r="R99" s="448">
        <f t="shared" si="57"/>
        <v>2</v>
      </c>
      <c r="S99" s="448">
        <f t="shared" si="57"/>
        <v>4</v>
      </c>
      <c r="T99" s="448">
        <f t="shared" si="57"/>
        <v>4</v>
      </c>
      <c r="U99" s="448">
        <f t="shared" si="57"/>
        <v>4</v>
      </c>
      <c r="V99" s="452"/>
      <c r="W99" s="452"/>
      <c r="X99" s="452"/>
      <c r="Y99" s="452"/>
      <c r="Z99" s="452"/>
      <c r="AA99" s="452"/>
      <c r="AB99" s="452"/>
      <c r="AC99" s="278"/>
      <c r="AD99" s="278"/>
      <c r="AE99" s="278"/>
    </row>
    <row r="100" spans="2:31" x14ac:dyDescent="0.3">
      <c r="B100" s="447" t="s">
        <v>164</v>
      </c>
      <c r="C100" s="457" t="s">
        <v>205</v>
      </c>
      <c r="D100" s="459">
        <f>D150</f>
        <v>426</v>
      </c>
      <c r="E100" s="459">
        <f t="shared" ref="E100:O102" si="59">E150</f>
        <v>424</v>
      </c>
      <c r="F100" s="459">
        <f t="shared" si="59"/>
        <v>407</v>
      </c>
      <c r="G100" s="459">
        <f t="shared" si="59"/>
        <v>413</v>
      </c>
      <c r="H100" s="459">
        <f t="shared" si="59"/>
        <v>423</v>
      </c>
      <c r="I100" s="459">
        <f t="shared" si="59"/>
        <v>406</v>
      </c>
      <c r="J100" s="459">
        <f t="shared" si="59"/>
        <v>395</v>
      </c>
      <c r="K100" s="459">
        <f t="shared" si="59"/>
        <v>398</v>
      </c>
      <c r="L100" s="459">
        <f t="shared" si="59"/>
        <v>394</v>
      </c>
      <c r="M100" s="459">
        <f t="shared" si="59"/>
        <v>410</v>
      </c>
      <c r="N100" s="459">
        <f t="shared" si="59"/>
        <v>401</v>
      </c>
      <c r="O100" s="459">
        <f t="shared" si="59"/>
        <v>404</v>
      </c>
      <c r="P100" s="643">
        <f t="shared" si="38"/>
        <v>393.85714285714283</v>
      </c>
      <c r="Q100" s="643">
        <f t="shared" si="39"/>
        <v>393.85714285714283</v>
      </c>
      <c r="R100" s="448">
        <f t="shared" si="57"/>
        <v>345</v>
      </c>
      <c r="S100" s="448">
        <f t="shared" si="57"/>
        <v>372</v>
      </c>
      <c r="T100" s="448">
        <f t="shared" si="57"/>
        <v>390</v>
      </c>
      <c r="U100" s="448">
        <f t="shared" si="57"/>
        <v>435</v>
      </c>
      <c r="V100" s="306"/>
      <c r="W100" s="306"/>
      <c r="X100" s="306"/>
      <c r="Y100" s="306"/>
      <c r="Z100" s="306"/>
      <c r="AA100" s="306"/>
      <c r="AB100" s="306"/>
      <c r="AC100" s="278"/>
      <c r="AD100" s="278"/>
      <c r="AE100" s="278"/>
    </row>
    <row r="101" spans="2:31" x14ac:dyDescent="0.3">
      <c r="B101" s="447" t="s">
        <v>165</v>
      </c>
      <c r="C101" s="457" t="s">
        <v>205</v>
      </c>
      <c r="D101" s="459">
        <f>D151</f>
        <v>9</v>
      </c>
      <c r="E101" s="459">
        <f t="shared" si="59"/>
        <v>10</v>
      </c>
      <c r="F101" s="459">
        <f t="shared" si="59"/>
        <v>11</v>
      </c>
      <c r="G101" s="459">
        <f t="shared" si="59"/>
        <v>17</v>
      </c>
      <c r="H101" s="459">
        <f t="shared" si="59"/>
        <v>16</v>
      </c>
      <c r="I101" s="459">
        <f t="shared" si="59"/>
        <v>17</v>
      </c>
      <c r="J101" s="459">
        <f t="shared" si="59"/>
        <v>19</v>
      </c>
      <c r="K101" s="459">
        <f t="shared" si="59"/>
        <v>0</v>
      </c>
      <c r="L101" s="459">
        <f t="shared" si="59"/>
        <v>0</v>
      </c>
      <c r="M101" s="459">
        <f t="shared" si="59"/>
        <v>24</v>
      </c>
      <c r="N101" s="459">
        <f t="shared" si="59"/>
        <v>25</v>
      </c>
      <c r="O101" s="459">
        <f t="shared" si="59"/>
        <v>25</v>
      </c>
      <c r="P101" s="643">
        <f t="shared" si="38"/>
        <v>25.285714285714285</v>
      </c>
      <c r="Q101" s="643">
        <f t="shared" si="39"/>
        <v>25.285714285714285</v>
      </c>
      <c r="R101" s="448">
        <f t="shared" si="57"/>
        <v>23</v>
      </c>
      <c r="S101" s="448">
        <f t="shared" si="57"/>
        <v>26</v>
      </c>
      <c r="T101" s="448">
        <f t="shared" si="57"/>
        <v>27</v>
      </c>
      <c r="U101" s="448">
        <f t="shared" si="57"/>
        <v>27</v>
      </c>
      <c r="V101" s="306"/>
      <c r="W101" s="306"/>
      <c r="X101" s="306"/>
      <c r="Y101" s="306"/>
      <c r="Z101" s="306"/>
      <c r="AA101" s="306"/>
      <c r="AB101" s="306"/>
      <c r="AC101" s="278"/>
      <c r="AD101" s="278"/>
      <c r="AE101" s="278"/>
    </row>
    <row r="102" spans="2:31" x14ac:dyDescent="0.3">
      <c r="B102" s="447" t="s">
        <v>166</v>
      </c>
      <c r="C102" s="457" t="s">
        <v>205</v>
      </c>
      <c r="D102" s="459">
        <f>D152</f>
        <v>403</v>
      </c>
      <c r="E102" s="459">
        <f t="shared" si="59"/>
        <v>406</v>
      </c>
      <c r="F102" s="459">
        <f t="shared" si="59"/>
        <v>376</v>
      </c>
      <c r="G102" s="459">
        <f t="shared" si="59"/>
        <v>361</v>
      </c>
      <c r="H102" s="459">
        <f t="shared" si="59"/>
        <v>353</v>
      </c>
      <c r="I102" s="459">
        <f t="shared" si="59"/>
        <v>353</v>
      </c>
      <c r="J102" s="459">
        <f t="shared" si="59"/>
        <v>311</v>
      </c>
      <c r="K102" s="459">
        <f t="shared" si="59"/>
        <v>313</v>
      </c>
      <c r="L102" s="459">
        <f t="shared" si="59"/>
        <v>329</v>
      </c>
      <c r="M102" s="459">
        <f t="shared" si="59"/>
        <v>308</v>
      </c>
      <c r="N102" s="459">
        <f t="shared" si="59"/>
        <v>301</v>
      </c>
      <c r="O102" s="459">
        <f t="shared" si="59"/>
        <v>294</v>
      </c>
      <c r="P102" s="643">
        <f t="shared" si="38"/>
        <v>301.57142857142856</v>
      </c>
      <c r="Q102" s="643">
        <f t="shared" si="39"/>
        <v>301.57142857142856</v>
      </c>
      <c r="R102" s="448">
        <f t="shared" si="57"/>
        <v>277</v>
      </c>
      <c r="S102" s="448">
        <f t="shared" si="57"/>
        <v>291</v>
      </c>
      <c r="T102" s="448">
        <f t="shared" si="57"/>
        <v>302</v>
      </c>
      <c r="U102" s="448">
        <f t="shared" si="57"/>
        <v>338</v>
      </c>
      <c r="V102" s="306"/>
      <c r="W102" s="306"/>
      <c r="X102" s="306"/>
      <c r="Y102" s="306"/>
      <c r="Z102" s="306"/>
      <c r="AA102" s="306"/>
      <c r="AB102" s="306"/>
      <c r="AC102" s="278"/>
      <c r="AD102" s="278"/>
      <c r="AE102" s="278"/>
    </row>
    <row r="103" spans="2:31" x14ac:dyDescent="0.3">
      <c r="B103" s="460" t="s">
        <v>187</v>
      </c>
      <c r="C103" s="457" t="s">
        <v>205</v>
      </c>
      <c r="D103" s="446">
        <f t="shared" ref="D103:U103" si="60">SUM(D67:D102)</f>
        <v>4800</v>
      </c>
      <c r="E103" s="446">
        <f t="shared" si="60"/>
        <v>4840</v>
      </c>
      <c r="F103" s="446">
        <f t="shared" si="60"/>
        <v>4650</v>
      </c>
      <c r="G103" s="446">
        <f t="shared" si="60"/>
        <v>4641</v>
      </c>
      <c r="H103" s="446">
        <f t="shared" si="60"/>
        <v>4617</v>
      </c>
      <c r="I103" s="446">
        <f t="shared" si="60"/>
        <v>4528</v>
      </c>
      <c r="J103" s="446">
        <f t="shared" si="60"/>
        <v>4472</v>
      </c>
      <c r="K103" s="446">
        <f t="shared" si="60"/>
        <v>4389</v>
      </c>
      <c r="L103" s="446">
        <f t="shared" si="60"/>
        <v>4337</v>
      </c>
      <c r="M103" s="446">
        <f t="shared" si="60"/>
        <v>4355</v>
      </c>
      <c r="N103" s="446">
        <f t="shared" si="60"/>
        <v>3927</v>
      </c>
      <c r="O103" s="446">
        <f t="shared" si="60"/>
        <v>3969</v>
      </c>
      <c r="P103" s="446">
        <f t="shared" si="60"/>
        <v>4006.2857142857138</v>
      </c>
      <c r="Q103" s="446">
        <f t="shared" si="60"/>
        <v>3992.1428571428569</v>
      </c>
      <c r="R103" s="446">
        <f t="shared" si="60"/>
        <v>3477</v>
      </c>
      <c r="S103" s="446">
        <f t="shared" si="60"/>
        <v>3785</v>
      </c>
      <c r="T103" s="446">
        <f t="shared" si="60"/>
        <v>4008</v>
      </c>
      <c r="U103" s="446">
        <f t="shared" si="60"/>
        <v>4424</v>
      </c>
      <c r="V103" s="461"/>
      <c r="W103" s="461"/>
      <c r="X103" s="461"/>
      <c r="Y103" s="462"/>
      <c r="Z103" s="462"/>
      <c r="AA103" s="462"/>
      <c r="AB103" s="461"/>
      <c r="AC103" s="461"/>
      <c r="AD103" s="461"/>
      <c r="AE103" s="461"/>
    </row>
    <row r="104" spans="2:31" x14ac:dyDescent="0.3">
      <c r="B104" s="463"/>
      <c r="C104" s="464"/>
      <c r="D104" s="465"/>
      <c r="E104" s="465"/>
      <c r="F104" s="465"/>
      <c r="G104" s="465"/>
      <c r="H104" s="465"/>
      <c r="I104" s="465"/>
      <c r="J104" s="465"/>
      <c r="K104" s="465"/>
      <c r="L104" s="465"/>
      <c r="M104" s="465"/>
      <c r="N104" s="466"/>
      <c r="O104" s="461"/>
      <c r="P104" s="461"/>
      <c r="Q104" s="461"/>
      <c r="R104" s="461"/>
      <c r="S104" s="461"/>
      <c r="T104" s="461"/>
      <c r="U104" s="461"/>
      <c r="V104" s="461"/>
      <c r="W104" s="461"/>
      <c r="X104" s="461"/>
      <c r="Y104" s="462"/>
      <c r="Z104" s="462"/>
      <c r="AA104" s="462"/>
      <c r="AB104" s="461"/>
      <c r="AC104" s="461"/>
      <c r="AD104" s="461"/>
      <c r="AE104" s="461"/>
    </row>
    <row r="105" spans="2:31" x14ac:dyDescent="0.3">
      <c r="B105" s="715" t="s">
        <v>664</v>
      </c>
      <c r="C105" s="715"/>
      <c r="D105" s="715"/>
      <c r="E105" s="715"/>
      <c r="F105" s="715"/>
      <c r="G105" s="715"/>
      <c r="H105" s="715"/>
      <c r="I105" s="715"/>
      <c r="J105" s="715"/>
      <c r="K105" s="715"/>
      <c r="L105" s="715"/>
      <c r="M105" s="715"/>
      <c r="N105" s="466"/>
      <c r="O105" s="461"/>
      <c r="P105" s="461"/>
      <c r="Q105" s="461"/>
      <c r="R105" s="461"/>
      <c r="S105" s="461"/>
      <c r="T105" s="461"/>
      <c r="U105" s="461"/>
      <c r="V105" s="461"/>
      <c r="W105" s="461"/>
      <c r="X105" s="461"/>
      <c r="Y105" s="462"/>
      <c r="Z105" s="462"/>
      <c r="AA105" s="462"/>
      <c r="AB105" s="461"/>
      <c r="AC105" s="461"/>
      <c r="AD105" s="461"/>
      <c r="AE105" s="461"/>
    </row>
    <row r="106" spans="2:31" x14ac:dyDescent="0.3">
      <c r="B106" s="715"/>
      <c r="C106" s="715"/>
      <c r="D106" s="715"/>
      <c r="E106" s="715"/>
      <c r="F106" s="715"/>
      <c r="G106" s="715"/>
      <c r="H106" s="715"/>
      <c r="I106" s="715"/>
      <c r="J106" s="715"/>
      <c r="K106" s="715"/>
      <c r="L106" s="715"/>
      <c r="M106" s="715"/>
      <c r="N106" s="466"/>
      <c r="O106" s="461"/>
      <c r="P106" s="461"/>
      <c r="Q106" s="461"/>
      <c r="R106" s="461"/>
      <c r="S106" s="461"/>
      <c r="T106" s="461"/>
      <c r="U106" s="461"/>
      <c r="V106" s="461"/>
      <c r="W106" s="461"/>
      <c r="X106" s="461"/>
      <c r="Y106" s="462"/>
      <c r="Z106" s="462"/>
      <c r="AA106" s="462"/>
      <c r="AB106" s="461"/>
      <c r="AC106" s="461"/>
      <c r="AD106" s="461"/>
      <c r="AE106" s="461"/>
    </row>
    <row r="107" spans="2:31" ht="15.75" customHeight="1" x14ac:dyDescent="0.3">
      <c r="B107" s="715" t="s">
        <v>663</v>
      </c>
      <c r="C107" s="715"/>
      <c r="D107" s="715"/>
      <c r="E107" s="715"/>
      <c r="F107" s="715"/>
      <c r="G107" s="715"/>
      <c r="H107" s="715"/>
      <c r="I107" s="715"/>
      <c r="J107" s="715"/>
      <c r="K107" s="715"/>
      <c r="L107" s="715"/>
      <c r="M107" s="715"/>
      <c r="N107" s="466"/>
      <c r="O107" s="461"/>
      <c r="P107" s="461"/>
      <c r="Q107" s="461"/>
      <c r="R107" s="461"/>
      <c r="S107" s="461"/>
      <c r="T107" s="461"/>
      <c r="U107" s="461"/>
      <c r="V107" s="461"/>
      <c r="W107" s="461"/>
      <c r="X107" s="461"/>
      <c r="Y107" s="462"/>
      <c r="Z107" s="462"/>
      <c r="AA107" s="462"/>
      <c r="AB107" s="461"/>
      <c r="AC107" s="461"/>
      <c r="AD107" s="461"/>
      <c r="AE107" s="461"/>
    </row>
    <row r="108" spans="2:31" x14ac:dyDescent="0.3">
      <c r="B108" s="715"/>
      <c r="C108" s="715"/>
      <c r="D108" s="715"/>
      <c r="E108" s="715"/>
      <c r="F108" s="715"/>
      <c r="G108" s="715"/>
      <c r="H108" s="715"/>
      <c r="I108" s="715"/>
      <c r="J108" s="715"/>
      <c r="K108" s="715"/>
      <c r="L108" s="715"/>
      <c r="M108" s="715"/>
      <c r="N108" s="466"/>
      <c r="O108" s="461"/>
      <c r="P108" s="461"/>
      <c r="Q108" s="461"/>
      <c r="R108" s="461"/>
      <c r="S108" s="461"/>
      <c r="T108" s="461"/>
      <c r="U108" s="461"/>
      <c r="V108" s="461"/>
      <c r="W108" s="461"/>
      <c r="X108" s="461"/>
      <c r="Y108" s="462"/>
      <c r="Z108" s="462"/>
      <c r="AA108" s="462"/>
      <c r="AB108" s="461"/>
      <c r="AC108" s="461"/>
      <c r="AD108" s="461"/>
      <c r="AE108" s="461"/>
    </row>
    <row r="109" spans="2:31" x14ac:dyDescent="0.3">
      <c r="B109" s="715"/>
      <c r="C109" s="715"/>
      <c r="D109" s="715"/>
      <c r="E109" s="715"/>
      <c r="F109" s="715"/>
      <c r="G109" s="715"/>
      <c r="H109" s="715"/>
      <c r="I109" s="715"/>
      <c r="J109" s="715"/>
      <c r="K109" s="715"/>
      <c r="L109" s="715"/>
      <c r="M109" s="715"/>
      <c r="N109" s="466"/>
      <c r="O109" s="461"/>
      <c r="P109" s="461"/>
      <c r="Q109" s="461"/>
      <c r="R109" s="461"/>
      <c r="S109" s="461"/>
      <c r="T109" s="461"/>
      <c r="U109" s="461"/>
      <c r="V109" s="461"/>
      <c r="W109" s="461"/>
      <c r="X109" s="461"/>
      <c r="Y109" s="462"/>
      <c r="Z109" s="462"/>
      <c r="AA109" s="462"/>
      <c r="AB109" s="461"/>
      <c r="AC109" s="461"/>
      <c r="AD109" s="461"/>
      <c r="AE109" s="461"/>
    </row>
    <row r="110" spans="2:31" ht="53.25" customHeight="1" x14ac:dyDescent="0.3">
      <c r="B110" s="715" t="s">
        <v>665</v>
      </c>
      <c r="C110" s="715"/>
      <c r="D110" s="715"/>
      <c r="E110" s="715"/>
      <c r="F110" s="715"/>
      <c r="G110" s="715"/>
      <c r="H110" s="715"/>
      <c r="I110" s="715"/>
      <c r="J110" s="715"/>
      <c r="K110" s="715"/>
      <c r="L110" s="715"/>
      <c r="M110" s="715"/>
      <c r="N110" s="466"/>
      <c r="O110" s="461"/>
      <c r="P110" s="461"/>
      <c r="Q110" s="461"/>
      <c r="R110" s="461"/>
      <c r="S110" s="461"/>
      <c r="T110" s="461"/>
      <c r="U110" s="461"/>
      <c r="V110" s="461"/>
      <c r="W110" s="461"/>
      <c r="X110" s="461"/>
      <c r="Y110" s="462"/>
      <c r="Z110" s="462"/>
      <c r="AA110" s="462"/>
      <c r="AB110" s="461"/>
      <c r="AC110" s="461"/>
      <c r="AD110" s="461"/>
      <c r="AE110" s="461"/>
    </row>
    <row r="111" spans="2:31" ht="53.25" customHeight="1" x14ac:dyDescent="0.3">
      <c r="B111" s="715" t="s">
        <v>859</v>
      </c>
      <c r="C111" s="715"/>
      <c r="D111" s="715"/>
      <c r="E111" s="715"/>
      <c r="F111" s="715"/>
      <c r="G111" s="715"/>
      <c r="H111" s="715"/>
      <c r="I111" s="715"/>
      <c r="J111" s="715"/>
      <c r="K111" s="715"/>
      <c r="L111" s="715"/>
      <c r="M111" s="715"/>
      <c r="N111" s="466"/>
      <c r="O111" s="461"/>
      <c r="P111" s="461"/>
      <c r="Q111" s="461"/>
      <c r="R111" s="461"/>
      <c r="S111" s="461"/>
      <c r="T111" s="461"/>
      <c r="U111" s="461"/>
      <c r="V111" s="461"/>
      <c r="W111" s="461"/>
      <c r="X111" s="461"/>
      <c r="Y111" s="462"/>
      <c r="Z111" s="462"/>
      <c r="AA111" s="462"/>
      <c r="AB111" s="461"/>
      <c r="AC111" s="461"/>
      <c r="AD111" s="461"/>
      <c r="AE111" s="461"/>
    </row>
    <row r="112" spans="2:31" x14ac:dyDescent="0.3">
      <c r="C112" s="452"/>
      <c r="N112" s="461"/>
      <c r="O112" s="461"/>
      <c r="P112" s="461"/>
      <c r="Q112" s="461"/>
      <c r="R112" s="461"/>
      <c r="S112" s="461"/>
      <c r="T112" s="461"/>
      <c r="U112" s="461"/>
      <c r="V112" s="461"/>
      <c r="W112" s="461"/>
      <c r="X112" s="461"/>
      <c r="Y112" s="461"/>
      <c r="Z112" s="461"/>
      <c r="AA112" s="461"/>
      <c r="AB112" s="461"/>
      <c r="AC112" s="467"/>
      <c r="AD112" s="467"/>
      <c r="AE112" s="467"/>
    </row>
    <row r="113" spans="2:31" ht="31.5" customHeight="1" x14ac:dyDescent="0.3">
      <c r="B113" s="718" t="s">
        <v>947</v>
      </c>
      <c r="C113" s="718"/>
      <c r="D113" s="718"/>
      <c r="E113" s="718"/>
      <c r="M113" s="452"/>
      <c r="N113" s="306"/>
      <c r="O113" s="87"/>
      <c r="P113" s="306"/>
      <c r="Q113" s="306"/>
      <c r="R113" s="306"/>
      <c r="S113" s="87"/>
      <c r="T113" s="306"/>
      <c r="U113" s="306"/>
      <c r="V113" s="306"/>
      <c r="W113" s="87"/>
      <c r="X113" s="306"/>
      <c r="Y113" s="306"/>
      <c r="Z113" s="306"/>
      <c r="AA113" s="87"/>
      <c r="AB113" s="306"/>
      <c r="AC113" s="278"/>
      <c r="AD113" s="278"/>
      <c r="AE113" s="468"/>
    </row>
    <row r="114" spans="2:31" x14ac:dyDescent="0.3">
      <c r="C114" s="454"/>
      <c r="D114" s="454"/>
      <c r="E114" s="454"/>
      <c r="F114" s="454"/>
      <c r="G114" s="454"/>
      <c r="H114" s="454"/>
      <c r="I114" s="454"/>
      <c r="J114" s="454"/>
      <c r="M114" s="452"/>
      <c r="N114" s="306"/>
      <c r="O114" s="306"/>
      <c r="P114" s="306"/>
      <c r="Q114" s="306"/>
      <c r="R114" s="306"/>
      <c r="S114" s="306"/>
      <c r="T114" s="306"/>
      <c r="U114" s="306"/>
      <c r="V114" s="306"/>
      <c r="W114" s="306"/>
      <c r="X114" s="306"/>
      <c r="Y114" s="306"/>
      <c r="Z114" s="306"/>
      <c r="AA114" s="306"/>
      <c r="AB114" s="306"/>
      <c r="AC114" s="278"/>
      <c r="AD114" s="278"/>
      <c r="AE114" s="278"/>
    </row>
    <row r="115" spans="2:31" ht="15.75" customHeight="1" x14ac:dyDescent="0.3">
      <c r="B115" s="716" t="s">
        <v>183</v>
      </c>
      <c r="C115" s="713" t="s">
        <v>469</v>
      </c>
      <c r="D115" s="713"/>
      <c r="E115" s="713"/>
      <c r="F115" s="713"/>
      <c r="G115" s="713"/>
      <c r="H115" s="713"/>
      <c r="I115" s="713"/>
      <c r="J115" s="713"/>
      <c r="K115" s="713"/>
      <c r="L115" s="713"/>
      <c r="M115" s="713"/>
      <c r="N115" s="713"/>
      <c r="O115" s="713"/>
      <c r="P115" s="713"/>
      <c r="Q115" s="713"/>
      <c r="R115" s="713"/>
      <c r="S115" s="713"/>
      <c r="T115" s="713"/>
      <c r="U115" s="713"/>
      <c r="V115" s="306"/>
      <c r="W115" s="87"/>
      <c r="X115" s="306"/>
      <c r="Y115" s="306"/>
      <c r="Z115" s="306"/>
      <c r="AA115" s="87"/>
      <c r="AB115" s="306"/>
      <c r="AC115" s="306"/>
      <c r="AD115" s="306"/>
      <c r="AE115" s="468"/>
    </row>
    <row r="116" spans="2:31" x14ac:dyDescent="0.3">
      <c r="B116" s="717"/>
      <c r="C116" s="469" t="s">
        <v>205</v>
      </c>
      <c r="D116" s="470" t="s">
        <v>87</v>
      </c>
      <c r="E116" s="470" t="s">
        <v>88</v>
      </c>
      <c r="F116" s="443" t="s">
        <v>78</v>
      </c>
      <c r="G116" s="443" t="s">
        <v>79</v>
      </c>
      <c r="H116" s="443" t="s">
        <v>80</v>
      </c>
      <c r="I116" s="443" t="s">
        <v>81</v>
      </c>
      <c r="J116" s="443" t="s">
        <v>82</v>
      </c>
      <c r="K116" s="443" t="s">
        <v>83</v>
      </c>
      <c r="L116" s="443" t="s">
        <v>84</v>
      </c>
      <c r="M116" s="443" t="s">
        <v>89</v>
      </c>
      <c r="N116" s="443" t="s">
        <v>584</v>
      </c>
      <c r="O116" s="443" t="s">
        <v>585</v>
      </c>
      <c r="P116" s="400" t="s">
        <v>846</v>
      </c>
      <c r="Q116" s="400" t="s">
        <v>847</v>
      </c>
      <c r="R116" s="400" t="s">
        <v>848</v>
      </c>
      <c r="S116" s="400" t="s">
        <v>856</v>
      </c>
      <c r="T116" s="400" t="s">
        <v>857</v>
      </c>
      <c r="U116" s="400" t="s">
        <v>858</v>
      </c>
      <c r="V116" s="306"/>
      <c r="W116" s="87"/>
      <c r="X116" s="306"/>
      <c r="Y116" s="306"/>
      <c r="Z116" s="306"/>
      <c r="AA116" s="87"/>
      <c r="AB116" s="306"/>
      <c r="AC116" s="306"/>
      <c r="AD116" s="306"/>
      <c r="AE116" s="468"/>
    </row>
    <row r="117" spans="2:31" x14ac:dyDescent="0.3">
      <c r="B117" s="471" t="s">
        <v>132</v>
      </c>
      <c r="C117" s="457" t="s">
        <v>205</v>
      </c>
      <c r="D117" s="448">
        <v>0</v>
      </c>
      <c r="E117" s="448">
        <v>0</v>
      </c>
      <c r="F117" s="448">
        <v>0</v>
      </c>
      <c r="G117" s="448">
        <v>0</v>
      </c>
      <c r="H117" s="448">
        <v>0</v>
      </c>
      <c r="I117" s="448">
        <v>0</v>
      </c>
      <c r="J117" s="448">
        <v>0</v>
      </c>
      <c r="K117" s="448">
        <v>0</v>
      </c>
      <c r="L117" s="448">
        <v>0</v>
      </c>
      <c r="M117" s="448">
        <v>0</v>
      </c>
      <c r="N117" s="448">
        <v>0</v>
      </c>
      <c r="O117" s="448">
        <v>0</v>
      </c>
      <c r="P117" s="448">
        <v>0</v>
      </c>
      <c r="Q117" s="448">
        <v>0</v>
      </c>
      <c r="R117" s="448">
        <v>0</v>
      </c>
      <c r="S117" s="448">
        <v>0</v>
      </c>
      <c r="T117" s="448">
        <v>0</v>
      </c>
      <c r="U117" s="644">
        <v>0</v>
      </c>
      <c r="V117" s="472"/>
      <c r="W117" s="87"/>
      <c r="X117" s="306"/>
      <c r="Y117" s="306"/>
      <c r="Z117" s="306"/>
      <c r="AA117" s="87"/>
      <c r="AB117" s="306"/>
      <c r="AC117" s="306"/>
      <c r="AD117" s="306"/>
      <c r="AE117" s="468"/>
    </row>
    <row r="118" spans="2:31" x14ac:dyDescent="0.3">
      <c r="B118" s="471" t="s">
        <v>133</v>
      </c>
      <c r="C118" s="457" t="s">
        <v>205</v>
      </c>
      <c r="D118" s="448">
        <v>160</v>
      </c>
      <c r="E118" s="448">
        <v>160</v>
      </c>
      <c r="F118" s="448">
        <v>157</v>
      </c>
      <c r="G118" s="448">
        <v>160</v>
      </c>
      <c r="H118" s="448">
        <v>156</v>
      </c>
      <c r="I118" s="448">
        <v>157</v>
      </c>
      <c r="J118" s="448">
        <v>161</v>
      </c>
      <c r="K118" s="448">
        <v>152</v>
      </c>
      <c r="L118" s="448">
        <v>147</v>
      </c>
      <c r="M118" s="448">
        <v>147</v>
      </c>
      <c r="N118" s="102">
        <v>143</v>
      </c>
      <c r="O118" s="102">
        <v>140</v>
      </c>
      <c r="P118" s="448">
        <v>0</v>
      </c>
      <c r="Q118" s="448">
        <v>0</v>
      </c>
      <c r="R118" s="645">
        <v>28</v>
      </c>
      <c r="S118" s="645">
        <v>31</v>
      </c>
      <c r="T118" s="645">
        <v>37</v>
      </c>
      <c r="U118" s="646">
        <v>48</v>
      </c>
      <c r="V118" s="473"/>
      <c r="W118" s="87"/>
      <c r="X118" s="306"/>
      <c r="Y118" s="306"/>
      <c r="Z118" s="306"/>
      <c r="AA118" s="87"/>
      <c r="AB118" s="306"/>
      <c r="AC118" s="306"/>
      <c r="AD118" s="306"/>
      <c r="AE118" s="468"/>
    </row>
    <row r="119" spans="2:31" x14ac:dyDescent="0.3">
      <c r="B119" s="471" t="s">
        <v>134</v>
      </c>
      <c r="C119" s="457" t="s">
        <v>205</v>
      </c>
      <c r="D119" s="448">
        <v>0</v>
      </c>
      <c r="E119" s="448">
        <v>0</v>
      </c>
      <c r="F119" s="448">
        <v>0</v>
      </c>
      <c r="G119" s="448">
        <v>0</v>
      </c>
      <c r="H119" s="448">
        <v>0</v>
      </c>
      <c r="I119" s="448">
        <v>0</v>
      </c>
      <c r="J119" s="448">
        <v>0</v>
      </c>
      <c r="K119" s="448">
        <v>0</v>
      </c>
      <c r="L119" s="448">
        <v>0</v>
      </c>
      <c r="M119" s="448">
        <v>0</v>
      </c>
      <c r="N119" s="448">
        <v>0</v>
      </c>
      <c r="O119" s="448">
        <v>0</v>
      </c>
      <c r="P119" s="448">
        <v>0</v>
      </c>
      <c r="Q119" s="448">
        <v>0</v>
      </c>
      <c r="R119" s="448">
        <v>0</v>
      </c>
      <c r="S119" s="448">
        <v>0</v>
      </c>
      <c r="T119" s="448">
        <v>0</v>
      </c>
      <c r="U119" s="644">
        <v>0</v>
      </c>
      <c r="V119" s="473"/>
      <c r="W119" s="87"/>
      <c r="X119" s="306"/>
      <c r="Y119" s="306"/>
      <c r="Z119" s="306"/>
      <c r="AA119" s="87"/>
      <c r="AB119" s="306"/>
      <c r="AC119" s="306"/>
      <c r="AD119" s="306"/>
      <c r="AE119" s="468"/>
    </row>
    <row r="120" spans="2:31" x14ac:dyDescent="0.3">
      <c r="B120" s="471" t="s">
        <v>135</v>
      </c>
      <c r="C120" s="457" t="s">
        <v>205</v>
      </c>
      <c r="D120" s="459">
        <v>9</v>
      </c>
      <c r="E120" s="459">
        <v>7</v>
      </c>
      <c r="F120" s="474">
        <v>9</v>
      </c>
      <c r="G120" s="474">
        <v>9</v>
      </c>
      <c r="H120" s="474">
        <v>7</v>
      </c>
      <c r="I120" s="475">
        <v>7</v>
      </c>
      <c r="J120" s="475">
        <v>7</v>
      </c>
      <c r="K120" s="476">
        <v>0</v>
      </c>
      <c r="L120" s="477">
        <v>0</v>
      </c>
      <c r="M120" s="477">
        <v>8</v>
      </c>
      <c r="N120" s="102">
        <v>7</v>
      </c>
      <c r="O120" s="102">
        <v>8</v>
      </c>
      <c r="P120" s="448">
        <v>0</v>
      </c>
      <c r="Q120" s="448">
        <v>0</v>
      </c>
      <c r="R120" s="645">
        <v>5</v>
      </c>
      <c r="S120" s="645">
        <v>6</v>
      </c>
      <c r="T120" s="645">
        <v>6</v>
      </c>
      <c r="U120" s="646">
        <v>6</v>
      </c>
      <c r="V120" s="473"/>
      <c r="W120" s="87"/>
      <c r="X120" s="306"/>
      <c r="Y120" s="306"/>
      <c r="Z120" s="306"/>
      <c r="AA120" s="87"/>
      <c r="AB120" s="306"/>
      <c r="AC120" s="306"/>
      <c r="AD120" s="306"/>
      <c r="AE120" s="468"/>
    </row>
    <row r="121" spans="2:31" x14ac:dyDescent="0.3">
      <c r="B121" s="471" t="s">
        <v>136</v>
      </c>
      <c r="C121" s="457" t="s">
        <v>205</v>
      </c>
      <c r="D121" s="448">
        <v>3</v>
      </c>
      <c r="E121" s="448">
        <v>2</v>
      </c>
      <c r="F121" s="448">
        <v>2</v>
      </c>
      <c r="G121" s="448">
        <v>1</v>
      </c>
      <c r="H121" s="448">
        <v>1</v>
      </c>
      <c r="I121" s="448">
        <v>1</v>
      </c>
      <c r="J121" s="448">
        <v>1</v>
      </c>
      <c r="K121" s="448">
        <v>0</v>
      </c>
      <c r="L121" s="448">
        <v>0</v>
      </c>
      <c r="M121" s="448">
        <v>2</v>
      </c>
      <c r="N121" s="102">
        <v>2</v>
      </c>
      <c r="O121" s="102">
        <v>2</v>
      </c>
      <c r="P121" s="448">
        <v>0</v>
      </c>
      <c r="Q121" s="448">
        <v>0</v>
      </c>
      <c r="R121" s="645">
        <v>4</v>
      </c>
      <c r="S121" s="645">
        <v>5</v>
      </c>
      <c r="T121" s="645">
        <v>6</v>
      </c>
      <c r="U121" s="646">
        <v>7</v>
      </c>
      <c r="V121" s="473"/>
      <c r="W121" s="87"/>
      <c r="X121" s="306"/>
      <c r="Y121" s="306"/>
      <c r="Z121" s="306"/>
      <c r="AA121" s="87"/>
      <c r="AB121" s="306"/>
      <c r="AC121" s="306"/>
      <c r="AD121" s="306"/>
      <c r="AE121" s="468"/>
    </row>
    <row r="122" spans="2:31" x14ac:dyDescent="0.3">
      <c r="B122" s="471" t="s">
        <v>137</v>
      </c>
      <c r="C122" s="457" t="s">
        <v>205</v>
      </c>
      <c r="D122" s="448">
        <v>0</v>
      </c>
      <c r="E122" s="448">
        <v>0</v>
      </c>
      <c r="F122" s="448">
        <v>0</v>
      </c>
      <c r="G122" s="448">
        <v>0</v>
      </c>
      <c r="H122" s="448">
        <v>0</v>
      </c>
      <c r="I122" s="448">
        <v>0</v>
      </c>
      <c r="J122" s="448">
        <v>0</v>
      </c>
      <c r="K122" s="448">
        <v>0</v>
      </c>
      <c r="L122" s="448">
        <v>0</v>
      </c>
      <c r="M122" s="448">
        <v>0</v>
      </c>
      <c r="N122" s="102"/>
      <c r="O122" s="102"/>
      <c r="P122" s="448">
        <v>0</v>
      </c>
      <c r="Q122" s="448">
        <v>0</v>
      </c>
      <c r="R122" s="645">
        <v>1</v>
      </c>
      <c r="S122" s="645">
        <v>1</v>
      </c>
      <c r="T122" s="645">
        <v>1</v>
      </c>
      <c r="U122" s="646">
        <v>1</v>
      </c>
      <c r="V122" s="473"/>
      <c r="W122" s="87"/>
      <c r="X122" s="306"/>
      <c r="Y122" s="306"/>
      <c r="Z122" s="306"/>
      <c r="AA122" s="87"/>
      <c r="AB122" s="306"/>
      <c r="AC122" s="306"/>
      <c r="AD122" s="306"/>
      <c r="AE122" s="468"/>
    </row>
    <row r="123" spans="2:31" x14ac:dyDescent="0.3">
      <c r="B123" s="471" t="s">
        <v>138</v>
      </c>
      <c r="C123" s="457" t="s">
        <v>205</v>
      </c>
      <c r="D123" s="448">
        <v>13</v>
      </c>
      <c r="E123" s="448">
        <v>14</v>
      </c>
      <c r="F123" s="448">
        <v>15</v>
      </c>
      <c r="G123" s="448">
        <v>14</v>
      </c>
      <c r="H123" s="448">
        <v>11</v>
      </c>
      <c r="I123" s="448">
        <v>10</v>
      </c>
      <c r="J123" s="448">
        <v>9</v>
      </c>
      <c r="K123" s="448">
        <v>0</v>
      </c>
      <c r="L123" s="448">
        <v>0</v>
      </c>
      <c r="M123" s="448">
        <v>7</v>
      </c>
      <c r="N123" s="102">
        <v>8</v>
      </c>
      <c r="O123" s="102">
        <v>9</v>
      </c>
      <c r="P123" s="448">
        <v>0</v>
      </c>
      <c r="Q123" s="448">
        <v>0</v>
      </c>
      <c r="R123" s="645">
        <v>11</v>
      </c>
      <c r="S123" s="645">
        <v>13</v>
      </c>
      <c r="T123" s="645">
        <v>15</v>
      </c>
      <c r="U123" s="645">
        <v>18</v>
      </c>
      <c r="V123" s="473"/>
      <c r="W123" s="87"/>
      <c r="X123" s="306"/>
      <c r="Y123" s="306"/>
      <c r="Z123" s="306"/>
      <c r="AA123" s="87"/>
      <c r="AB123" s="306"/>
      <c r="AC123" s="306"/>
      <c r="AD123" s="306"/>
      <c r="AE123" s="468"/>
    </row>
    <row r="124" spans="2:31" x14ac:dyDescent="0.3">
      <c r="B124" s="471" t="s">
        <v>139</v>
      </c>
      <c r="C124" s="457" t="s">
        <v>205</v>
      </c>
      <c r="D124" s="448">
        <v>0</v>
      </c>
      <c r="E124" s="448">
        <v>0</v>
      </c>
      <c r="F124" s="448">
        <v>0</v>
      </c>
      <c r="G124" s="448">
        <v>0</v>
      </c>
      <c r="H124" s="448">
        <v>0</v>
      </c>
      <c r="I124" s="448">
        <v>0</v>
      </c>
      <c r="J124" s="448">
        <v>0</v>
      </c>
      <c r="K124" s="448">
        <v>0</v>
      </c>
      <c r="L124" s="448">
        <v>0</v>
      </c>
      <c r="M124" s="448">
        <v>0</v>
      </c>
      <c r="N124" s="448">
        <v>0</v>
      </c>
      <c r="O124" s="448">
        <v>0</v>
      </c>
      <c r="P124" s="448">
        <v>0</v>
      </c>
      <c r="Q124" s="448">
        <v>0</v>
      </c>
      <c r="R124" s="448">
        <v>0</v>
      </c>
      <c r="S124" s="448">
        <v>0</v>
      </c>
      <c r="T124" s="448">
        <v>0</v>
      </c>
      <c r="U124" s="644">
        <v>0</v>
      </c>
      <c r="V124" s="473"/>
      <c r="W124" s="87"/>
      <c r="X124" s="306"/>
      <c r="Y124" s="306"/>
      <c r="Z124" s="306"/>
      <c r="AA124" s="87"/>
      <c r="AB124" s="306"/>
      <c r="AC124" s="306"/>
      <c r="AD124" s="306"/>
      <c r="AE124" s="468"/>
    </row>
    <row r="125" spans="2:31" x14ac:dyDescent="0.3">
      <c r="B125" s="471" t="s">
        <v>140</v>
      </c>
      <c r="C125" s="457" t="s">
        <v>205</v>
      </c>
      <c r="D125" s="448">
        <v>0</v>
      </c>
      <c r="E125" s="448">
        <v>0</v>
      </c>
      <c r="F125" s="448">
        <v>0</v>
      </c>
      <c r="G125" s="448">
        <v>0</v>
      </c>
      <c r="H125" s="448">
        <v>0</v>
      </c>
      <c r="I125" s="448">
        <v>0</v>
      </c>
      <c r="J125" s="448">
        <v>0</v>
      </c>
      <c r="K125" s="448">
        <v>0</v>
      </c>
      <c r="L125" s="448">
        <v>0</v>
      </c>
      <c r="M125" s="448">
        <v>0</v>
      </c>
      <c r="N125" s="102"/>
      <c r="O125" s="102"/>
      <c r="P125" s="448">
        <v>0</v>
      </c>
      <c r="Q125" s="448">
        <v>0</v>
      </c>
      <c r="R125" s="645">
        <v>2</v>
      </c>
      <c r="S125" s="645">
        <v>3</v>
      </c>
      <c r="T125" s="645">
        <v>3</v>
      </c>
      <c r="U125" s="646">
        <v>3</v>
      </c>
      <c r="V125" s="473"/>
      <c r="W125" s="87"/>
      <c r="X125" s="306"/>
      <c r="Y125" s="306"/>
      <c r="Z125" s="306"/>
      <c r="AA125" s="87"/>
      <c r="AB125" s="306"/>
      <c r="AC125" s="306"/>
      <c r="AD125" s="306"/>
      <c r="AE125" s="468"/>
    </row>
    <row r="126" spans="2:31" x14ac:dyDescent="0.3">
      <c r="B126" s="471" t="s">
        <v>141</v>
      </c>
      <c r="C126" s="457" t="s">
        <v>205</v>
      </c>
      <c r="D126" s="448">
        <v>195</v>
      </c>
      <c r="E126" s="448">
        <v>186</v>
      </c>
      <c r="F126" s="448">
        <v>171</v>
      </c>
      <c r="G126" s="448">
        <v>152</v>
      </c>
      <c r="H126" s="448">
        <v>144</v>
      </c>
      <c r="I126" s="448">
        <v>137</v>
      </c>
      <c r="J126" s="448">
        <v>125</v>
      </c>
      <c r="K126" s="448">
        <v>123</v>
      </c>
      <c r="L126" s="448">
        <v>117</v>
      </c>
      <c r="M126" s="448">
        <v>112</v>
      </c>
      <c r="N126" s="102">
        <v>110</v>
      </c>
      <c r="O126" s="102">
        <v>105</v>
      </c>
      <c r="P126" s="448">
        <v>0</v>
      </c>
      <c r="Q126" s="448">
        <v>0</v>
      </c>
      <c r="R126" s="645">
        <v>82</v>
      </c>
      <c r="S126" s="645">
        <v>85</v>
      </c>
      <c r="T126" s="645">
        <v>90</v>
      </c>
      <c r="U126" s="646">
        <v>98</v>
      </c>
      <c r="V126" s="473"/>
      <c r="W126" s="87"/>
      <c r="X126" s="306"/>
      <c r="Y126" s="306"/>
      <c r="Z126" s="306"/>
      <c r="AA126" s="87"/>
      <c r="AB126" s="306"/>
      <c r="AC126" s="306"/>
      <c r="AD126" s="306"/>
      <c r="AE126" s="468"/>
    </row>
    <row r="127" spans="2:31" x14ac:dyDescent="0.3">
      <c r="B127" s="471" t="s">
        <v>142</v>
      </c>
      <c r="C127" s="457" t="s">
        <v>205</v>
      </c>
      <c r="D127" s="448">
        <v>26</v>
      </c>
      <c r="E127" s="448">
        <v>25</v>
      </c>
      <c r="F127" s="448">
        <v>25</v>
      </c>
      <c r="G127" s="448">
        <v>24</v>
      </c>
      <c r="H127" s="448">
        <v>23</v>
      </c>
      <c r="I127" s="448">
        <v>22</v>
      </c>
      <c r="J127" s="448">
        <v>25</v>
      </c>
      <c r="K127" s="448">
        <v>0</v>
      </c>
      <c r="L127" s="448">
        <v>0</v>
      </c>
      <c r="M127" s="448">
        <v>29</v>
      </c>
      <c r="N127" s="102">
        <v>26</v>
      </c>
      <c r="O127" s="102">
        <v>25</v>
      </c>
      <c r="P127" s="448">
        <v>0</v>
      </c>
      <c r="Q127" s="448">
        <v>0</v>
      </c>
      <c r="R127" s="645">
        <v>14</v>
      </c>
      <c r="S127" s="645">
        <v>17</v>
      </c>
      <c r="T127" s="645">
        <v>18</v>
      </c>
      <c r="U127" s="646">
        <v>18</v>
      </c>
      <c r="V127" s="473"/>
      <c r="W127" s="87"/>
      <c r="X127" s="306"/>
      <c r="Y127" s="306"/>
      <c r="Z127" s="306"/>
      <c r="AA127" s="87"/>
      <c r="AB127" s="306"/>
      <c r="AC127" s="306"/>
      <c r="AD127" s="306"/>
      <c r="AE127" s="468"/>
    </row>
    <row r="128" spans="2:31" x14ac:dyDescent="0.3">
      <c r="B128" s="471" t="s">
        <v>143</v>
      </c>
      <c r="C128" s="457" t="s">
        <v>205</v>
      </c>
      <c r="D128" s="448">
        <v>374</v>
      </c>
      <c r="E128" s="448">
        <v>383</v>
      </c>
      <c r="F128" s="448">
        <v>396</v>
      </c>
      <c r="G128" s="448">
        <v>375</v>
      </c>
      <c r="H128" s="448">
        <v>384</v>
      </c>
      <c r="I128" s="448">
        <v>393</v>
      </c>
      <c r="J128" s="448">
        <v>394</v>
      </c>
      <c r="K128" s="448">
        <v>411</v>
      </c>
      <c r="L128" s="448">
        <v>422</v>
      </c>
      <c r="M128" s="448">
        <v>425</v>
      </c>
      <c r="N128" s="102">
        <v>422</v>
      </c>
      <c r="O128" s="102">
        <v>421</v>
      </c>
      <c r="P128" s="448">
        <v>0</v>
      </c>
      <c r="Q128" s="448">
        <v>0</v>
      </c>
      <c r="R128" s="645">
        <v>341</v>
      </c>
      <c r="S128" s="645">
        <v>366</v>
      </c>
      <c r="T128" s="645">
        <v>395</v>
      </c>
      <c r="U128" s="646">
        <v>441</v>
      </c>
      <c r="V128" s="473"/>
      <c r="W128" s="87"/>
      <c r="X128" s="306"/>
      <c r="Y128" s="306"/>
      <c r="Z128" s="306"/>
      <c r="AA128" s="87"/>
      <c r="AB128" s="306"/>
      <c r="AC128" s="306"/>
      <c r="AD128" s="306"/>
      <c r="AE128" s="468"/>
    </row>
    <row r="129" spans="2:31" x14ac:dyDescent="0.3">
      <c r="B129" s="471" t="s">
        <v>144</v>
      </c>
      <c r="C129" s="457" t="s">
        <v>205</v>
      </c>
      <c r="D129" s="448">
        <v>332</v>
      </c>
      <c r="E129" s="448">
        <v>337</v>
      </c>
      <c r="F129" s="448">
        <v>338</v>
      </c>
      <c r="G129" s="448">
        <v>359</v>
      </c>
      <c r="H129" s="448">
        <v>368</v>
      </c>
      <c r="I129" s="448">
        <v>362</v>
      </c>
      <c r="J129" s="448">
        <v>336</v>
      </c>
      <c r="K129" s="448">
        <v>338</v>
      </c>
      <c r="L129" s="448">
        <v>318</v>
      </c>
      <c r="M129" s="448">
        <v>323</v>
      </c>
      <c r="N129" s="102">
        <v>307</v>
      </c>
      <c r="O129" s="102">
        <v>316</v>
      </c>
      <c r="P129" s="448">
        <v>0</v>
      </c>
      <c r="Q129" s="448">
        <v>0</v>
      </c>
      <c r="R129" s="645">
        <v>264</v>
      </c>
      <c r="S129" s="645">
        <v>293</v>
      </c>
      <c r="T129" s="645">
        <v>315</v>
      </c>
      <c r="U129" s="646">
        <v>350</v>
      </c>
      <c r="V129" s="473"/>
      <c r="W129" s="87"/>
      <c r="X129" s="306"/>
      <c r="Y129" s="306"/>
      <c r="Z129" s="306"/>
      <c r="AA129" s="87"/>
      <c r="AB129" s="306"/>
      <c r="AC129" s="306"/>
      <c r="AD129" s="306"/>
      <c r="AE129" s="468"/>
    </row>
    <row r="130" spans="2:31" x14ac:dyDescent="0.3">
      <c r="B130" s="471" t="s">
        <v>145</v>
      </c>
      <c r="C130" s="457" t="s">
        <v>205</v>
      </c>
      <c r="D130" s="448">
        <v>8</v>
      </c>
      <c r="E130" s="448">
        <v>7</v>
      </c>
      <c r="F130" s="448">
        <v>12</v>
      </c>
      <c r="G130" s="448">
        <v>17</v>
      </c>
      <c r="H130" s="448">
        <v>5</v>
      </c>
      <c r="I130" s="448">
        <v>25</v>
      </c>
      <c r="J130" s="448">
        <v>27</v>
      </c>
      <c r="K130" s="448">
        <v>0</v>
      </c>
      <c r="L130" s="448">
        <v>0</v>
      </c>
      <c r="M130" s="448">
        <v>27</v>
      </c>
      <c r="N130" s="102">
        <v>24</v>
      </c>
      <c r="O130" s="102">
        <v>24</v>
      </c>
      <c r="P130" s="448">
        <v>0</v>
      </c>
      <c r="Q130" s="448">
        <v>0</v>
      </c>
      <c r="R130" s="645">
        <v>18</v>
      </c>
      <c r="S130" s="645">
        <v>18</v>
      </c>
      <c r="T130" s="645">
        <v>18</v>
      </c>
      <c r="U130" s="306">
        <v>21</v>
      </c>
      <c r="V130" s="473"/>
      <c r="W130" s="87"/>
      <c r="X130" s="306"/>
      <c r="Y130" s="306"/>
      <c r="Z130" s="306"/>
      <c r="AA130" s="87"/>
      <c r="AB130" s="306"/>
      <c r="AC130" s="306"/>
      <c r="AD130" s="306"/>
      <c r="AE130" s="468"/>
    </row>
    <row r="131" spans="2:31" x14ac:dyDescent="0.3">
      <c r="B131" s="471" t="s">
        <v>146</v>
      </c>
      <c r="C131" s="457" t="s">
        <v>205</v>
      </c>
      <c r="D131" s="448">
        <v>0</v>
      </c>
      <c r="E131" s="448">
        <v>0</v>
      </c>
      <c r="F131" s="448">
        <v>0</v>
      </c>
      <c r="G131" s="448">
        <v>0</v>
      </c>
      <c r="H131" s="448">
        <v>0</v>
      </c>
      <c r="I131" s="448">
        <v>0</v>
      </c>
      <c r="J131" s="448">
        <v>0</v>
      </c>
      <c r="K131" s="448">
        <v>0</v>
      </c>
      <c r="L131" s="448">
        <v>0</v>
      </c>
      <c r="M131" s="448">
        <v>0</v>
      </c>
      <c r="N131" s="102"/>
      <c r="O131" s="102"/>
      <c r="P131" s="448">
        <v>0</v>
      </c>
      <c r="Q131" s="448">
        <v>0</v>
      </c>
      <c r="R131" s="645">
        <v>2</v>
      </c>
      <c r="S131" s="645">
        <v>2</v>
      </c>
      <c r="T131" s="645">
        <v>2</v>
      </c>
      <c r="U131" s="646">
        <v>2</v>
      </c>
      <c r="V131" s="473"/>
      <c r="W131" s="87"/>
      <c r="X131" s="306"/>
      <c r="Y131" s="306"/>
      <c r="Z131" s="306"/>
      <c r="AA131" s="87"/>
      <c r="AB131" s="306"/>
      <c r="AC131" s="306"/>
      <c r="AD131" s="306"/>
      <c r="AE131" s="468"/>
    </row>
    <row r="132" spans="2:31" x14ac:dyDescent="0.3">
      <c r="B132" s="471" t="s">
        <v>147</v>
      </c>
      <c r="C132" s="457" t="s">
        <v>205</v>
      </c>
      <c r="D132" s="448">
        <v>25</v>
      </c>
      <c r="E132" s="448">
        <v>24</v>
      </c>
      <c r="F132" s="448">
        <v>25</v>
      </c>
      <c r="G132" s="448">
        <v>22</v>
      </c>
      <c r="H132" s="448">
        <v>22</v>
      </c>
      <c r="I132" s="448">
        <v>20</v>
      </c>
      <c r="J132" s="448">
        <v>19</v>
      </c>
      <c r="K132" s="448">
        <v>0</v>
      </c>
      <c r="L132" s="448">
        <v>0</v>
      </c>
      <c r="M132" s="448">
        <v>23</v>
      </c>
      <c r="N132" s="102">
        <v>24</v>
      </c>
      <c r="O132" s="102">
        <v>23</v>
      </c>
      <c r="P132" s="448">
        <v>0</v>
      </c>
      <c r="Q132" s="448">
        <v>0</v>
      </c>
      <c r="R132" s="645">
        <v>19</v>
      </c>
      <c r="S132" s="645">
        <v>20</v>
      </c>
      <c r="T132" s="645">
        <v>21</v>
      </c>
      <c r="U132" s="646">
        <v>23</v>
      </c>
      <c r="V132" s="478"/>
      <c r="W132" s="87"/>
      <c r="X132" s="87"/>
      <c r="Y132" s="87"/>
      <c r="Z132" s="87"/>
      <c r="AA132" s="87"/>
      <c r="AB132" s="87"/>
      <c r="AC132" s="468"/>
      <c r="AD132" s="468"/>
      <c r="AE132" s="468"/>
    </row>
    <row r="133" spans="2:31" x14ac:dyDescent="0.3">
      <c r="B133" s="471" t="s">
        <v>148</v>
      </c>
      <c r="C133" s="457" t="s">
        <v>205</v>
      </c>
      <c r="D133" s="459">
        <v>199</v>
      </c>
      <c r="E133" s="459">
        <v>206</v>
      </c>
      <c r="F133" s="474">
        <v>202</v>
      </c>
      <c r="G133" s="474">
        <v>218</v>
      </c>
      <c r="H133" s="474">
        <v>225</v>
      </c>
      <c r="I133" s="475">
        <v>210</v>
      </c>
      <c r="J133" s="475">
        <v>205</v>
      </c>
      <c r="K133" s="476">
        <v>205</v>
      </c>
      <c r="L133" s="477">
        <v>205</v>
      </c>
      <c r="M133" s="477">
        <v>195</v>
      </c>
      <c r="N133" s="102">
        <v>191</v>
      </c>
      <c r="O133" s="102">
        <v>192</v>
      </c>
      <c r="P133" s="448">
        <v>0</v>
      </c>
      <c r="Q133" s="448">
        <v>0</v>
      </c>
      <c r="R133" s="102">
        <v>127</v>
      </c>
      <c r="S133" s="102">
        <v>149</v>
      </c>
      <c r="T133" s="102">
        <v>154</v>
      </c>
      <c r="U133" s="647">
        <v>160</v>
      </c>
      <c r="V133" s="473"/>
      <c r="W133" s="306"/>
      <c r="X133" s="306"/>
      <c r="Y133" s="306"/>
      <c r="Z133" s="306"/>
      <c r="AA133" s="306"/>
      <c r="AB133" s="306"/>
      <c r="AC133" s="278"/>
      <c r="AD133" s="278"/>
      <c r="AE133" s="278"/>
    </row>
    <row r="134" spans="2:31" x14ac:dyDescent="0.3">
      <c r="B134" s="471" t="s">
        <v>149</v>
      </c>
      <c r="C134" s="457" t="s">
        <v>205</v>
      </c>
      <c r="D134" s="459">
        <v>896</v>
      </c>
      <c r="E134" s="459">
        <v>875</v>
      </c>
      <c r="F134" s="474">
        <v>784</v>
      </c>
      <c r="G134" s="474">
        <v>778</v>
      </c>
      <c r="H134" s="474">
        <v>746</v>
      </c>
      <c r="I134" s="475">
        <v>748</v>
      </c>
      <c r="J134" s="475">
        <v>726</v>
      </c>
      <c r="K134" s="476">
        <v>760</v>
      </c>
      <c r="L134" s="476">
        <v>724</v>
      </c>
      <c r="M134" s="476">
        <v>734</v>
      </c>
      <c r="N134" s="102">
        <v>724</v>
      </c>
      <c r="O134" s="102">
        <v>744</v>
      </c>
      <c r="P134" s="448">
        <v>0</v>
      </c>
      <c r="Q134" s="448">
        <v>0</v>
      </c>
      <c r="R134" s="102">
        <v>537</v>
      </c>
      <c r="S134" s="102">
        <v>600</v>
      </c>
      <c r="T134" s="102">
        <v>648</v>
      </c>
      <c r="U134" s="647">
        <v>715</v>
      </c>
      <c r="V134" s="473"/>
      <c r="W134" s="306"/>
      <c r="X134" s="306"/>
      <c r="Y134" s="306"/>
      <c r="Z134" s="306"/>
      <c r="AA134" s="306"/>
      <c r="AB134" s="306"/>
    </row>
    <row r="135" spans="2:31" x14ac:dyDescent="0.3">
      <c r="B135" s="471" t="s">
        <v>150</v>
      </c>
      <c r="C135" s="457" t="s">
        <v>205</v>
      </c>
      <c r="D135" s="448">
        <v>0</v>
      </c>
      <c r="E135" s="448">
        <v>0</v>
      </c>
      <c r="F135" s="448">
        <v>0</v>
      </c>
      <c r="G135" s="448">
        <v>0</v>
      </c>
      <c r="H135" s="448">
        <v>0</v>
      </c>
      <c r="I135" s="448">
        <v>0</v>
      </c>
      <c r="J135" s="448">
        <v>0</v>
      </c>
      <c r="K135" s="448">
        <v>0</v>
      </c>
      <c r="L135" s="448">
        <v>0</v>
      </c>
      <c r="M135" s="448">
        <v>0</v>
      </c>
      <c r="N135" s="102"/>
      <c r="O135" s="102"/>
      <c r="P135" s="448">
        <v>0</v>
      </c>
      <c r="Q135" s="448">
        <v>0</v>
      </c>
      <c r="R135" s="448">
        <v>0</v>
      </c>
      <c r="S135" s="448">
        <v>0</v>
      </c>
      <c r="T135" s="448">
        <v>0</v>
      </c>
      <c r="U135" s="448">
        <v>0</v>
      </c>
      <c r="V135" s="473"/>
      <c r="W135" s="306"/>
      <c r="X135" s="306"/>
      <c r="Y135" s="306"/>
      <c r="Z135" s="306"/>
      <c r="AA135" s="306"/>
      <c r="AB135" s="306"/>
    </row>
    <row r="136" spans="2:31" x14ac:dyDescent="0.3">
      <c r="B136" s="471" t="s">
        <v>151</v>
      </c>
      <c r="C136" s="457" t="s">
        <v>205</v>
      </c>
      <c r="D136" s="448">
        <v>61</v>
      </c>
      <c r="E136" s="448">
        <v>67</v>
      </c>
      <c r="F136" s="448">
        <v>71</v>
      </c>
      <c r="G136" s="448">
        <v>68</v>
      </c>
      <c r="H136" s="448">
        <v>70</v>
      </c>
      <c r="I136" s="448">
        <v>65</v>
      </c>
      <c r="J136" s="448">
        <v>60</v>
      </c>
      <c r="K136" s="448">
        <v>61</v>
      </c>
      <c r="L136" s="448">
        <v>58</v>
      </c>
      <c r="M136" s="448">
        <v>59</v>
      </c>
      <c r="N136" s="102">
        <v>72</v>
      </c>
      <c r="O136" s="102">
        <v>66</v>
      </c>
      <c r="P136" s="448">
        <v>0</v>
      </c>
      <c r="Q136" s="448">
        <v>0</v>
      </c>
      <c r="R136" s="102">
        <v>49</v>
      </c>
      <c r="S136" s="102">
        <v>54</v>
      </c>
      <c r="T136" s="102">
        <v>56</v>
      </c>
      <c r="U136" s="647">
        <v>64</v>
      </c>
      <c r="V136" s="473"/>
      <c r="W136" s="306"/>
      <c r="X136" s="306"/>
      <c r="Y136" s="306"/>
      <c r="Z136" s="306"/>
      <c r="AA136" s="306"/>
      <c r="AB136" s="306"/>
    </row>
    <row r="137" spans="2:31" x14ac:dyDescent="0.3">
      <c r="B137" s="471" t="s">
        <v>152</v>
      </c>
      <c r="C137" s="457" t="s">
        <v>205</v>
      </c>
      <c r="D137" s="448">
        <v>542</v>
      </c>
      <c r="E137" s="448">
        <v>546</v>
      </c>
      <c r="F137" s="448">
        <v>547</v>
      </c>
      <c r="G137" s="448">
        <v>541</v>
      </c>
      <c r="H137" s="448">
        <v>540</v>
      </c>
      <c r="I137" s="448">
        <v>522</v>
      </c>
      <c r="J137" s="448">
        <v>493</v>
      </c>
      <c r="K137" s="448">
        <v>495</v>
      </c>
      <c r="L137" s="448">
        <v>495</v>
      </c>
      <c r="M137" s="448">
        <v>508</v>
      </c>
      <c r="N137" s="102">
        <v>503</v>
      </c>
      <c r="O137" s="102">
        <v>512</v>
      </c>
      <c r="P137" s="448">
        <v>0</v>
      </c>
      <c r="Q137" s="448">
        <v>0</v>
      </c>
      <c r="R137" s="102">
        <v>407</v>
      </c>
      <c r="S137" s="102">
        <v>435</v>
      </c>
      <c r="T137" s="102">
        <v>450</v>
      </c>
      <c r="U137" s="647">
        <v>488</v>
      </c>
      <c r="V137" s="473"/>
      <c r="W137" s="306"/>
      <c r="X137" s="306"/>
      <c r="Y137" s="306"/>
      <c r="Z137" s="306"/>
      <c r="AA137" s="306"/>
      <c r="AB137" s="306"/>
    </row>
    <row r="138" spans="2:31" x14ac:dyDescent="0.3">
      <c r="B138" s="471" t="s">
        <v>153</v>
      </c>
      <c r="C138" s="457" t="s">
        <v>205</v>
      </c>
      <c r="D138" s="448">
        <v>0</v>
      </c>
      <c r="E138" s="448">
        <v>0</v>
      </c>
      <c r="F138" s="448">
        <v>0</v>
      </c>
      <c r="G138" s="448">
        <v>0</v>
      </c>
      <c r="H138" s="448">
        <v>0</v>
      </c>
      <c r="I138" s="448">
        <v>0</v>
      </c>
      <c r="J138" s="448">
        <v>0</v>
      </c>
      <c r="K138" s="448">
        <v>0</v>
      </c>
      <c r="L138" s="448">
        <v>0</v>
      </c>
      <c r="M138" s="448">
        <v>0</v>
      </c>
      <c r="N138" s="448">
        <v>0</v>
      </c>
      <c r="O138" s="448">
        <v>0</v>
      </c>
      <c r="P138" s="448">
        <v>0</v>
      </c>
      <c r="Q138" s="448">
        <v>0</v>
      </c>
      <c r="R138" s="448">
        <v>0</v>
      </c>
      <c r="S138" s="448">
        <v>0</v>
      </c>
      <c r="T138" s="448">
        <v>0</v>
      </c>
      <c r="U138" s="644">
        <v>0</v>
      </c>
      <c r="V138" s="473"/>
      <c r="W138" s="306"/>
      <c r="X138" s="306"/>
      <c r="Y138" s="306"/>
      <c r="Z138" s="306"/>
      <c r="AA138" s="306"/>
      <c r="AB138" s="306"/>
    </row>
    <row r="139" spans="2:31" x14ac:dyDescent="0.3">
      <c r="B139" s="471" t="s">
        <v>154</v>
      </c>
      <c r="C139" s="457" t="s">
        <v>205</v>
      </c>
      <c r="D139" s="448">
        <v>0</v>
      </c>
      <c r="E139" s="448">
        <v>0</v>
      </c>
      <c r="F139" s="448">
        <v>0</v>
      </c>
      <c r="G139" s="448">
        <v>0</v>
      </c>
      <c r="H139" s="448">
        <v>0</v>
      </c>
      <c r="I139" s="448">
        <v>0</v>
      </c>
      <c r="J139" s="448">
        <v>0</v>
      </c>
      <c r="K139" s="448">
        <v>0</v>
      </c>
      <c r="L139" s="448">
        <v>0</v>
      </c>
      <c r="M139" s="448">
        <v>0</v>
      </c>
      <c r="N139" s="448">
        <v>0</v>
      </c>
      <c r="O139" s="448">
        <v>0</v>
      </c>
      <c r="P139" s="448">
        <v>0</v>
      </c>
      <c r="Q139" s="448">
        <v>0</v>
      </c>
      <c r="R139" s="448">
        <v>0</v>
      </c>
      <c r="S139" s="448">
        <v>0</v>
      </c>
      <c r="T139" s="448">
        <v>0</v>
      </c>
      <c r="U139" s="644">
        <v>0</v>
      </c>
      <c r="V139" s="473"/>
      <c r="W139" s="306"/>
      <c r="X139" s="306"/>
      <c r="Y139" s="306"/>
      <c r="Z139" s="306"/>
      <c r="AA139" s="306"/>
      <c r="AB139" s="306"/>
    </row>
    <row r="140" spans="2:31" x14ac:dyDescent="0.3">
      <c r="B140" s="471" t="s">
        <v>155</v>
      </c>
      <c r="C140" s="457" t="s">
        <v>205</v>
      </c>
      <c r="D140" s="448">
        <v>0</v>
      </c>
      <c r="E140" s="448">
        <v>0</v>
      </c>
      <c r="F140" s="448">
        <v>0</v>
      </c>
      <c r="G140" s="448">
        <v>0</v>
      </c>
      <c r="H140" s="448">
        <v>0</v>
      </c>
      <c r="I140" s="448">
        <v>0</v>
      </c>
      <c r="J140" s="448">
        <v>0</v>
      </c>
      <c r="K140" s="448">
        <v>0</v>
      </c>
      <c r="L140" s="448">
        <v>0</v>
      </c>
      <c r="M140" s="448">
        <v>0</v>
      </c>
      <c r="N140" s="448">
        <v>0</v>
      </c>
      <c r="O140" s="448">
        <v>0</v>
      </c>
      <c r="P140" s="448">
        <v>0</v>
      </c>
      <c r="Q140" s="448">
        <v>0</v>
      </c>
      <c r="R140" s="448">
        <v>0</v>
      </c>
      <c r="S140" s="448">
        <v>0</v>
      </c>
      <c r="T140" s="448">
        <v>0</v>
      </c>
      <c r="U140" s="644">
        <v>0</v>
      </c>
      <c r="V140" s="473"/>
      <c r="W140" s="306"/>
      <c r="X140" s="306"/>
      <c r="Y140" s="306"/>
      <c r="Z140" s="306"/>
      <c r="AA140" s="306"/>
      <c r="AB140" s="306"/>
    </row>
    <row r="141" spans="2:31" x14ac:dyDescent="0.3">
      <c r="B141" s="471" t="s">
        <v>156</v>
      </c>
      <c r="C141" s="457" t="s">
        <v>205</v>
      </c>
      <c r="D141" s="448">
        <v>0</v>
      </c>
      <c r="E141" s="448">
        <v>0</v>
      </c>
      <c r="F141" s="448">
        <v>0</v>
      </c>
      <c r="G141" s="448">
        <v>0</v>
      </c>
      <c r="H141" s="448">
        <v>0</v>
      </c>
      <c r="I141" s="448">
        <v>0</v>
      </c>
      <c r="J141" s="448">
        <v>0</v>
      </c>
      <c r="K141" s="448">
        <v>0</v>
      </c>
      <c r="L141" s="448">
        <v>0</v>
      </c>
      <c r="M141" s="448">
        <v>0</v>
      </c>
      <c r="N141" s="448">
        <v>0</v>
      </c>
      <c r="O141" s="448">
        <v>0</v>
      </c>
      <c r="P141" s="448">
        <v>0</v>
      </c>
      <c r="Q141" s="448">
        <v>0</v>
      </c>
      <c r="R141" s="448">
        <v>0</v>
      </c>
      <c r="S141" s="448">
        <v>0</v>
      </c>
      <c r="T141" s="448">
        <v>0</v>
      </c>
      <c r="U141" s="644">
        <v>0</v>
      </c>
      <c r="V141" s="473"/>
      <c r="W141" s="306"/>
      <c r="X141" s="306"/>
      <c r="Y141" s="306"/>
      <c r="Z141" s="306"/>
      <c r="AA141" s="306"/>
      <c r="AB141" s="306"/>
    </row>
    <row r="142" spans="2:31" x14ac:dyDescent="0.3">
      <c r="B142" s="471" t="s">
        <v>157</v>
      </c>
      <c r="C142" s="457" t="s">
        <v>205</v>
      </c>
      <c r="D142" s="448">
        <v>10</v>
      </c>
      <c r="E142" s="448">
        <v>11</v>
      </c>
      <c r="F142" s="448">
        <v>13</v>
      </c>
      <c r="G142" s="448">
        <v>13</v>
      </c>
      <c r="H142" s="448">
        <v>14</v>
      </c>
      <c r="I142" s="448">
        <v>10</v>
      </c>
      <c r="J142" s="448">
        <v>9</v>
      </c>
      <c r="K142" s="448">
        <v>0</v>
      </c>
      <c r="L142" s="448">
        <v>0</v>
      </c>
      <c r="M142" s="448">
        <v>10</v>
      </c>
      <c r="N142" s="102">
        <v>9</v>
      </c>
      <c r="O142" s="102">
        <v>9</v>
      </c>
      <c r="P142" s="448">
        <v>0</v>
      </c>
      <c r="Q142" s="448">
        <v>0</v>
      </c>
      <c r="R142" s="645">
        <v>11</v>
      </c>
      <c r="S142" s="645">
        <v>12</v>
      </c>
      <c r="T142" s="645">
        <v>12</v>
      </c>
      <c r="U142" s="646">
        <v>16</v>
      </c>
      <c r="V142" s="479"/>
      <c r="W142" s="306"/>
      <c r="X142" s="306"/>
      <c r="Y142" s="306"/>
      <c r="Z142" s="306"/>
      <c r="AA142" s="306"/>
      <c r="AB142" s="306"/>
    </row>
    <row r="143" spans="2:31" x14ac:dyDescent="0.3">
      <c r="B143" s="471" t="s">
        <v>158</v>
      </c>
      <c r="C143" s="457" t="s">
        <v>205</v>
      </c>
      <c r="D143" s="448">
        <v>0</v>
      </c>
      <c r="E143" s="448">
        <v>0</v>
      </c>
      <c r="F143" s="448">
        <v>0</v>
      </c>
      <c r="G143" s="448">
        <v>0</v>
      </c>
      <c r="H143" s="448">
        <v>0</v>
      </c>
      <c r="I143" s="448">
        <v>0</v>
      </c>
      <c r="J143" s="448">
        <v>0</v>
      </c>
      <c r="K143" s="448">
        <v>0</v>
      </c>
      <c r="L143" s="448">
        <v>0</v>
      </c>
      <c r="M143" s="448">
        <v>0</v>
      </c>
      <c r="N143" s="102"/>
      <c r="O143" s="102"/>
      <c r="P143" s="448">
        <v>0</v>
      </c>
      <c r="Q143" s="448">
        <v>0</v>
      </c>
      <c r="R143" s="645">
        <v>7</v>
      </c>
      <c r="S143" s="645">
        <v>8</v>
      </c>
      <c r="T143" s="645">
        <v>8</v>
      </c>
      <c r="U143" s="646">
        <v>8</v>
      </c>
      <c r="V143" s="473"/>
      <c r="W143" s="306"/>
      <c r="X143" s="306"/>
      <c r="Y143" s="306"/>
      <c r="Z143" s="306"/>
      <c r="AA143" s="306"/>
      <c r="AB143" s="306"/>
    </row>
    <row r="144" spans="2:31" x14ac:dyDescent="0.3">
      <c r="B144" s="471" t="s">
        <v>159</v>
      </c>
      <c r="C144" s="457" t="s">
        <v>205</v>
      </c>
      <c r="D144" s="448">
        <v>478</v>
      </c>
      <c r="E144" s="448">
        <v>478</v>
      </c>
      <c r="F144" s="448">
        <v>436</v>
      </c>
      <c r="G144" s="448">
        <v>413</v>
      </c>
      <c r="H144" s="448">
        <v>411</v>
      </c>
      <c r="I144" s="448">
        <v>392</v>
      </c>
      <c r="J144" s="448">
        <v>382</v>
      </c>
      <c r="K144" s="448">
        <v>367</v>
      </c>
      <c r="L144" s="448">
        <v>360</v>
      </c>
      <c r="M144" s="448">
        <v>374</v>
      </c>
      <c r="N144" s="102">
        <v>381</v>
      </c>
      <c r="O144" s="102">
        <v>395</v>
      </c>
      <c r="P144" s="448">
        <v>0</v>
      </c>
      <c r="Q144" s="448">
        <v>0</v>
      </c>
      <c r="R144" s="645">
        <v>350</v>
      </c>
      <c r="S144" s="645">
        <v>361</v>
      </c>
      <c r="T144" s="645">
        <v>376</v>
      </c>
      <c r="U144" s="645">
        <v>404</v>
      </c>
      <c r="V144" s="473"/>
      <c r="W144" s="306"/>
      <c r="X144" s="306"/>
      <c r="Y144" s="306"/>
      <c r="Z144" s="306"/>
      <c r="AA144" s="306"/>
      <c r="AB144" s="306"/>
    </row>
    <row r="145" spans="2:28" x14ac:dyDescent="0.3">
      <c r="B145" s="471" t="s">
        <v>160</v>
      </c>
      <c r="C145" s="457" t="s">
        <v>205</v>
      </c>
      <c r="D145" s="448">
        <v>111</v>
      </c>
      <c r="E145" s="448">
        <v>115</v>
      </c>
      <c r="F145" s="448">
        <v>120</v>
      </c>
      <c r="G145" s="448">
        <v>128</v>
      </c>
      <c r="H145" s="448">
        <v>139</v>
      </c>
      <c r="I145" s="448">
        <v>136</v>
      </c>
      <c r="J145" s="448">
        <v>138</v>
      </c>
      <c r="K145" s="448">
        <v>133</v>
      </c>
      <c r="L145" s="448">
        <v>146</v>
      </c>
      <c r="M145" s="448">
        <v>151</v>
      </c>
      <c r="N145" s="102">
        <v>148</v>
      </c>
      <c r="O145" s="102">
        <v>131</v>
      </c>
      <c r="P145" s="448">
        <v>0</v>
      </c>
      <c r="Q145" s="448">
        <v>0</v>
      </c>
      <c r="R145" s="645">
        <v>122</v>
      </c>
      <c r="S145" s="645">
        <v>130</v>
      </c>
      <c r="T145" s="645">
        <v>138</v>
      </c>
      <c r="U145" s="645">
        <v>156</v>
      </c>
      <c r="V145" s="473"/>
      <c r="W145" s="306"/>
      <c r="X145" s="306"/>
      <c r="Y145" s="306"/>
      <c r="Z145" s="306"/>
      <c r="AA145" s="306"/>
      <c r="AB145" s="306"/>
    </row>
    <row r="146" spans="2:28" x14ac:dyDescent="0.3">
      <c r="B146" s="471" t="s">
        <v>161</v>
      </c>
      <c r="C146" s="457" t="s">
        <v>205</v>
      </c>
      <c r="D146" s="448">
        <v>0</v>
      </c>
      <c r="E146" s="448">
        <v>0</v>
      </c>
      <c r="F146" s="448">
        <v>0</v>
      </c>
      <c r="G146" s="448">
        <v>0</v>
      </c>
      <c r="H146" s="448">
        <v>0</v>
      </c>
      <c r="I146" s="448">
        <v>0</v>
      </c>
      <c r="J146" s="448">
        <v>0</v>
      </c>
      <c r="K146" s="448">
        <v>0</v>
      </c>
      <c r="L146" s="448">
        <v>0</v>
      </c>
      <c r="M146" s="448">
        <v>0</v>
      </c>
      <c r="N146" s="448">
        <v>0</v>
      </c>
      <c r="O146" s="448">
        <v>0</v>
      </c>
      <c r="P146" s="448">
        <v>0</v>
      </c>
      <c r="Q146" s="448">
        <v>0</v>
      </c>
      <c r="R146" s="448">
        <v>0</v>
      </c>
      <c r="S146" s="448">
        <v>0</v>
      </c>
      <c r="T146" s="448">
        <v>0</v>
      </c>
      <c r="U146" s="644">
        <v>0</v>
      </c>
      <c r="V146" s="473"/>
      <c r="W146" s="306"/>
      <c r="X146" s="306"/>
      <c r="Y146" s="306"/>
      <c r="Z146" s="306"/>
      <c r="AA146" s="306"/>
      <c r="AB146" s="306"/>
    </row>
    <row r="147" spans="2:28" x14ac:dyDescent="0.3">
      <c r="B147" s="471" t="s">
        <v>162</v>
      </c>
      <c r="C147" s="457" t="s">
        <v>205</v>
      </c>
      <c r="D147" s="459">
        <v>483</v>
      </c>
      <c r="E147" s="459">
        <v>514</v>
      </c>
      <c r="F147" s="474">
        <v>495</v>
      </c>
      <c r="G147" s="474">
        <v>522</v>
      </c>
      <c r="H147" s="474">
        <v>523</v>
      </c>
      <c r="I147" s="475">
        <v>497</v>
      </c>
      <c r="J147" s="475">
        <v>482</v>
      </c>
      <c r="K147" s="476">
        <v>482</v>
      </c>
      <c r="L147" s="477">
        <v>473</v>
      </c>
      <c r="M147" s="477">
        <v>452</v>
      </c>
      <c r="N147" s="102">
        <v>455</v>
      </c>
      <c r="O147" s="102">
        <v>496</v>
      </c>
      <c r="P147" s="448">
        <v>0</v>
      </c>
      <c r="Q147" s="448">
        <v>0</v>
      </c>
      <c r="R147" s="645">
        <v>351</v>
      </c>
      <c r="S147" s="645">
        <v>399</v>
      </c>
      <c r="T147" s="645">
        <v>429</v>
      </c>
      <c r="U147" s="645">
        <v>481</v>
      </c>
      <c r="V147" s="473"/>
      <c r="W147" s="306"/>
      <c r="X147" s="306"/>
      <c r="Y147" s="306"/>
      <c r="Z147" s="306"/>
      <c r="AA147" s="306"/>
      <c r="AB147" s="306"/>
    </row>
    <row r="148" spans="2:28" x14ac:dyDescent="0.3">
      <c r="B148" s="471" t="s">
        <v>182</v>
      </c>
      <c r="C148" s="457" t="s">
        <v>205</v>
      </c>
      <c r="D148" s="448">
        <v>0</v>
      </c>
      <c r="E148" s="448">
        <v>0</v>
      </c>
      <c r="F148" s="448">
        <v>0</v>
      </c>
      <c r="G148" s="448">
        <v>0</v>
      </c>
      <c r="H148" s="448">
        <v>0</v>
      </c>
      <c r="I148" s="448">
        <v>0</v>
      </c>
      <c r="J148" s="448">
        <v>0</v>
      </c>
      <c r="K148" s="448">
        <v>0</v>
      </c>
      <c r="L148" s="448">
        <v>0</v>
      </c>
      <c r="M148" s="448">
        <v>0</v>
      </c>
      <c r="N148" s="102"/>
      <c r="O148" s="102"/>
      <c r="P148" s="448">
        <v>0</v>
      </c>
      <c r="Q148" s="448">
        <v>0</v>
      </c>
      <c r="R148" s="102">
        <v>77</v>
      </c>
      <c r="S148" s="102">
        <v>84</v>
      </c>
      <c r="T148" s="102">
        <v>87</v>
      </c>
      <c r="U148" s="102">
        <v>92</v>
      </c>
      <c r="V148" s="473"/>
      <c r="W148" s="306"/>
      <c r="X148" s="306"/>
      <c r="Y148" s="306"/>
      <c r="Z148" s="306"/>
      <c r="AA148" s="306"/>
      <c r="AB148" s="306"/>
    </row>
    <row r="149" spans="2:28" x14ac:dyDescent="0.3">
      <c r="B149" s="471" t="s">
        <v>163</v>
      </c>
      <c r="C149" s="457" t="s">
        <v>205</v>
      </c>
      <c r="D149" s="448">
        <v>0</v>
      </c>
      <c r="E149" s="448">
        <v>0</v>
      </c>
      <c r="F149" s="448">
        <v>0</v>
      </c>
      <c r="G149" s="448">
        <v>0</v>
      </c>
      <c r="H149" s="448">
        <v>0</v>
      </c>
      <c r="I149" s="448">
        <v>0</v>
      </c>
      <c r="J149" s="448">
        <v>0</v>
      </c>
      <c r="K149" s="448">
        <v>0</v>
      </c>
      <c r="L149" s="448">
        <v>0</v>
      </c>
      <c r="M149" s="448">
        <v>0</v>
      </c>
      <c r="N149" s="102"/>
      <c r="O149" s="102"/>
      <c r="P149" s="448">
        <v>0</v>
      </c>
      <c r="Q149" s="448">
        <v>0</v>
      </c>
      <c r="R149" s="102">
        <v>2</v>
      </c>
      <c r="S149" s="102">
        <v>4</v>
      </c>
      <c r="T149" s="102">
        <v>4</v>
      </c>
      <c r="U149" s="102">
        <v>4</v>
      </c>
      <c r="V149" s="473"/>
      <c r="W149" s="306"/>
      <c r="X149" s="306"/>
      <c r="Y149" s="306"/>
      <c r="Z149" s="306"/>
      <c r="AA149" s="306"/>
      <c r="AB149" s="306"/>
    </row>
    <row r="150" spans="2:28" x14ac:dyDescent="0.3">
      <c r="B150" s="471" t="s">
        <v>164</v>
      </c>
      <c r="C150" s="457" t="s">
        <v>205</v>
      </c>
      <c r="D150" s="448">
        <v>426</v>
      </c>
      <c r="E150" s="448">
        <v>424</v>
      </c>
      <c r="F150" s="448">
        <v>407</v>
      </c>
      <c r="G150" s="448">
        <v>413</v>
      </c>
      <c r="H150" s="448">
        <v>423</v>
      </c>
      <c r="I150" s="448">
        <v>406</v>
      </c>
      <c r="J150" s="448">
        <v>395</v>
      </c>
      <c r="K150" s="448">
        <v>398</v>
      </c>
      <c r="L150" s="448">
        <v>394</v>
      </c>
      <c r="M150" s="448">
        <v>410</v>
      </c>
      <c r="N150" s="102">
        <v>401</v>
      </c>
      <c r="O150" s="102">
        <v>404</v>
      </c>
      <c r="P150" s="448">
        <v>0</v>
      </c>
      <c r="Q150" s="448">
        <v>0</v>
      </c>
      <c r="R150" s="102">
        <v>345</v>
      </c>
      <c r="S150" s="102">
        <v>372</v>
      </c>
      <c r="T150" s="102">
        <v>390</v>
      </c>
      <c r="U150" s="102">
        <v>435</v>
      </c>
      <c r="V150" s="473"/>
      <c r="W150" s="306"/>
      <c r="X150" s="306"/>
      <c r="Y150" s="306"/>
      <c r="Z150" s="306"/>
      <c r="AA150" s="306"/>
      <c r="AB150" s="306"/>
    </row>
    <row r="151" spans="2:28" x14ac:dyDescent="0.3">
      <c r="B151" s="471" t="s">
        <v>165</v>
      </c>
      <c r="C151" s="457" t="s">
        <v>205</v>
      </c>
      <c r="D151" s="448">
        <v>9</v>
      </c>
      <c r="E151" s="448">
        <v>10</v>
      </c>
      <c r="F151" s="448">
        <v>11</v>
      </c>
      <c r="G151" s="448">
        <v>17</v>
      </c>
      <c r="H151" s="448">
        <v>16</v>
      </c>
      <c r="I151" s="448">
        <v>17</v>
      </c>
      <c r="J151" s="448">
        <v>19</v>
      </c>
      <c r="K151" s="448">
        <v>0</v>
      </c>
      <c r="L151" s="448">
        <v>0</v>
      </c>
      <c r="M151" s="448">
        <v>24</v>
      </c>
      <c r="N151" s="102">
        <v>25</v>
      </c>
      <c r="O151" s="102">
        <v>25</v>
      </c>
      <c r="P151" s="448">
        <v>0</v>
      </c>
      <c r="Q151" s="448">
        <v>0</v>
      </c>
      <c r="R151" s="102">
        <v>23</v>
      </c>
      <c r="S151" s="102">
        <v>26</v>
      </c>
      <c r="T151" s="102">
        <v>27</v>
      </c>
      <c r="U151" s="102">
        <v>27</v>
      </c>
      <c r="V151" s="473"/>
      <c r="W151" s="306"/>
      <c r="X151" s="306"/>
      <c r="Y151" s="306"/>
      <c r="Z151" s="306"/>
      <c r="AA151" s="306"/>
      <c r="AB151" s="306"/>
    </row>
    <row r="152" spans="2:28" x14ac:dyDescent="0.3">
      <c r="B152" s="471" t="s">
        <v>166</v>
      </c>
      <c r="C152" s="457" t="s">
        <v>205</v>
      </c>
      <c r="D152" s="448">
        <v>403</v>
      </c>
      <c r="E152" s="448">
        <v>406</v>
      </c>
      <c r="F152" s="448">
        <v>376</v>
      </c>
      <c r="G152" s="448">
        <v>361</v>
      </c>
      <c r="H152" s="448">
        <v>353</v>
      </c>
      <c r="I152" s="448">
        <v>353</v>
      </c>
      <c r="J152" s="448">
        <v>311</v>
      </c>
      <c r="K152" s="448">
        <v>313</v>
      </c>
      <c r="L152" s="448">
        <v>329</v>
      </c>
      <c r="M152" s="448">
        <v>308</v>
      </c>
      <c r="N152" s="102">
        <v>301</v>
      </c>
      <c r="O152" s="102">
        <v>294</v>
      </c>
      <c r="P152" s="448">
        <v>0</v>
      </c>
      <c r="Q152" s="448">
        <v>0</v>
      </c>
      <c r="R152" s="102">
        <v>277</v>
      </c>
      <c r="S152" s="102">
        <v>291</v>
      </c>
      <c r="T152" s="102">
        <v>302</v>
      </c>
      <c r="U152" s="102">
        <v>338</v>
      </c>
      <c r="V152" s="473"/>
      <c r="W152" s="306"/>
      <c r="X152" s="306"/>
      <c r="Y152" s="306"/>
      <c r="Z152" s="306"/>
      <c r="AA152" s="306"/>
      <c r="AB152" s="306"/>
    </row>
    <row r="153" spans="2:28" x14ac:dyDescent="0.3">
      <c r="B153" s="471" t="s">
        <v>208</v>
      </c>
      <c r="C153" s="457" t="s">
        <v>205</v>
      </c>
      <c r="D153" s="448">
        <v>37</v>
      </c>
      <c r="E153" s="448">
        <v>43</v>
      </c>
      <c r="F153" s="448">
        <v>38</v>
      </c>
      <c r="G153" s="448">
        <v>36</v>
      </c>
      <c r="H153" s="448">
        <v>36</v>
      </c>
      <c r="I153" s="448">
        <v>38</v>
      </c>
      <c r="J153" s="448">
        <v>148</v>
      </c>
      <c r="K153" s="448">
        <v>148</v>
      </c>
      <c r="L153" s="448">
        <v>146</v>
      </c>
      <c r="M153" s="448">
        <v>27</v>
      </c>
      <c r="N153" s="102">
        <v>24</v>
      </c>
      <c r="O153" s="102">
        <v>22</v>
      </c>
      <c r="P153" s="448">
        <v>0</v>
      </c>
      <c r="Q153" s="448">
        <v>0</v>
      </c>
      <c r="R153" s="448">
        <v>0</v>
      </c>
      <c r="S153" s="448">
        <v>0</v>
      </c>
      <c r="T153" s="448">
        <v>0</v>
      </c>
      <c r="U153" s="448">
        <v>0</v>
      </c>
      <c r="V153" s="473"/>
      <c r="W153" s="306"/>
      <c r="X153" s="306"/>
      <c r="Y153" s="306"/>
      <c r="Z153" s="306"/>
      <c r="AA153" s="306"/>
      <c r="AB153" s="306"/>
    </row>
    <row r="154" spans="2:28" x14ac:dyDescent="0.3">
      <c r="B154" s="460" t="s">
        <v>187</v>
      </c>
      <c r="C154" s="480" t="s">
        <v>205</v>
      </c>
      <c r="D154" s="446">
        <f t="shared" ref="D154:T154" si="61">SUM(D117:D153)</f>
        <v>4800</v>
      </c>
      <c r="E154" s="446">
        <f t="shared" si="61"/>
        <v>4840</v>
      </c>
      <c r="F154" s="446">
        <f t="shared" si="61"/>
        <v>4650</v>
      </c>
      <c r="G154" s="446">
        <f t="shared" si="61"/>
        <v>4641</v>
      </c>
      <c r="H154" s="446">
        <f t="shared" si="61"/>
        <v>4617</v>
      </c>
      <c r="I154" s="446">
        <f t="shared" si="61"/>
        <v>4528</v>
      </c>
      <c r="J154" s="446">
        <f t="shared" si="61"/>
        <v>4472</v>
      </c>
      <c r="K154" s="446">
        <f t="shared" si="61"/>
        <v>4386</v>
      </c>
      <c r="L154" s="446">
        <f t="shared" si="61"/>
        <v>4334</v>
      </c>
      <c r="M154" s="446">
        <f t="shared" si="61"/>
        <v>4355</v>
      </c>
      <c r="N154" s="446">
        <f t="shared" si="61"/>
        <v>4307</v>
      </c>
      <c r="O154" s="446">
        <f t="shared" si="61"/>
        <v>4363</v>
      </c>
      <c r="P154" s="446">
        <f t="shared" si="61"/>
        <v>0</v>
      </c>
      <c r="Q154" s="446">
        <f t="shared" si="61"/>
        <v>0</v>
      </c>
      <c r="R154" s="446">
        <f t="shared" si="61"/>
        <v>3476</v>
      </c>
      <c r="S154" s="446">
        <f t="shared" si="61"/>
        <v>3785</v>
      </c>
      <c r="T154" s="446">
        <f t="shared" si="61"/>
        <v>4008</v>
      </c>
      <c r="U154" s="648">
        <f>SUM(U117:U153)</f>
        <v>4424</v>
      </c>
      <c r="V154" s="473"/>
      <c r="W154" s="306"/>
      <c r="X154" s="306"/>
      <c r="Y154" s="306"/>
      <c r="Z154" s="306"/>
      <c r="AA154" s="306"/>
      <c r="AB154" s="306"/>
    </row>
    <row r="155" spans="2:28" x14ac:dyDescent="0.3">
      <c r="B155" s="481" t="s">
        <v>660</v>
      </c>
      <c r="C155" s="452"/>
      <c r="D155" s="452"/>
      <c r="E155" s="452"/>
      <c r="F155" s="452"/>
      <c r="G155" s="452"/>
      <c r="H155" s="452"/>
      <c r="I155" s="452"/>
      <c r="J155" s="452"/>
      <c r="K155" s="452"/>
      <c r="L155" s="452"/>
      <c r="M155" s="278"/>
      <c r="N155" s="306"/>
      <c r="O155" s="306"/>
      <c r="P155" s="306"/>
      <c r="Q155" s="306"/>
      <c r="R155" s="306"/>
      <c r="S155" s="306"/>
      <c r="T155" s="306"/>
      <c r="U155" s="306"/>
      <c r="V155" s="306"/>
      <c r="W155" s="306"/>
      <c r="X155" s="306"/>
      <c r="Y155" s="306"/>
      <c r="Z155" s="306"/>
      <c r="AA155" s="306"/>
      <c r="AB155" s="306"/>
    </row>
    <row r="156" spans="2:28" ht="47.25" customHeight="1" x14ac:dyDescent="0.3">
      <c r="B156" s="714" t="s">
        <v>209</v>
      </c>
      <c r="C156" s="714"/>
      <c r="D156" s="714"/>
      <c r="E156" s="714"/>
      <c r="F156" s="714"/>
      <c r="G156" s="452"/>
      <c r="H156" s="452"/>
      <c r="I156" s="452"/>
      <c r="J156" s="452"/>
      <c r="K156" s="452"/>
      <c r="L156" s="452"/>
      <c r="M156" s="278"/>
      <c r="N156" s="306"/>
      <c r="O156" s="306"/>
      <c r="P156" s="306"/>
      <c r="Q156" s="306"/>
      <c r="R156" s="306"/>
      <c r="S156" s="306"/>
      <c r="T156" s="306"/>
      <c r="U156" s="306"/>
      <c r="V156" s="306"/>
      <c r="W156" s="306"/>
      <c r="X156" s="306"/>
      <c r="Y156" s="306"/>
      <c r="Z156" s="306"/>
      <c r="AA156" s="306"/>
      <c r="AB156" s="306"/>
    </row>
    <row r="157" spans="2:28" ht="25.5" customHeight="1" x14ac:dyDescent="0.3">
      <c r="B157" s="719" t="s">
        <v>860</v>
      </c>
      <c r="C157" s="719"/>
      <c r="D157" s="719"/>
      <c r="E157" s="719"/>
      <c r="F157" s="719"/>
      <c r="G157" s="452"/>
      <c r="H157" s="452"/>
      <c r="I157" s="452"/>
      <c r="J157" s="452"/>
      <c r="K157" s="452"/>
      <c r="L157" s="452"/>
      <c r="M157" s="278"/>
      <c r="N157" s="306"/>
      <c r="O157" s="306"/>
      <c r="P157" s="306"/>
      <c r="Q157" s="306"/>
      <c r="R157" s="306"/>
      <c r="S157" s="306"/>
      <c r="T157" s="306"/>
      <c r="U157" s="306"/>
      <c r="V157" s="306"/>
      <c r="W157" s="306"/>
      <c r="X157" s="306"/>
      <c r="Y157" s="306"/>
      <c r="Z157" s="306"/>
      <c r="AA157" s="306"/>
      <c r="AB157" s="306"/>
    </row>
    <row r="158" spans="2:28" ht="31.5" customHeight="1" x14ac:dyDescent="0.3">
      <c r="B158" s="714" t="s">
        <v>210</v>
      </c>
      <c r="C158" s="714"/>
      <c r="D158" s="714"/>
      <c r="E158" s="714"/>
      <c r="F158" s="714"/>
      <c r="G158" s="452"/>
      <c r="H158" s="452"/>
      <c r="I158" s="452"/>
      <c r="J158" s="452"/>
      <c r="K158" s="452"/>
      <c r="L158" s="452"/>
      <c r="M158" s="278"/>
      <c r="N158" s="306"/>
      <c r="O158" s="306"/>
      <c r="P158" s="306"/>
      <c r="Q158" s="306"/>
      <c r="R158" s="306"/>
      <c r="S158" s="306"/>
      <c r="T158" s="306"/>
      <c r="U158" s="306"/>
      <c r="V158" s="306"/>
      <c r="W158" s="306"/>
      <c r="X158" s="306"/>
      <c r="Y158" s="306"/>
      <c r="Z158" s="306"/>
      <c r="AA158" s="306"/>
      <c r="AB158" s="306"/>
    </row>
    <row r="159" spans="2:28" ht="24.75" customHeight="1" x14ac:dyDescent="0.3">
      <c r="B159" s="719" t="s">
        <v>861</v>
      </c>
      <c r="C159" s="719"/>
      <c r="D159" s="719"/>
      <c r="E159" s="719"/>
      <c r="F159" s="719"/>
      <c r="G159" s="452"/>
      <c r="H159" s="452"/>
      <c r="I159" s="452"/>
      <c r="J159" s="452"/>
      <c r="K159" s="452"/>
      <c r="L159" s="452"/>
      <c r="M159" s="278"/>
      <c r="N159" s="306"/>
      <c r="O159" s="306"/>
      <c r="P159" s="306"/>
      <c r="Q159" s="306"/>
      <c r="R159" s="306"/>
      <c r="S159" s="306"/>
      <c r="T159" s="306"/>
      <c r="U159" s="306"/>
      <c r="V159" s="306"/>
      <c r="W159" s="306"/>
      <c r="X159" s="306"/>
      <c r="Y159" s="306"/>
      <c r="Z159" s="306"/>
      <c r="AA159" s="306"/>
      <c r="AB159" s="306"/>
    </row>
    <row r="160" spans="2:28" ht="21.75" customHeight="1" x14ac:dyDescent="0.3">
      <c r="B160" s="482"/>
      <c r="C160" s="483"/>
      <c r="D160" s="452"/>
      <c r="E160" s="452"/>
      <c r="F160" s="452"/>
      <c r="G160" s="452"/>
      <c r="H160" s="452"/>
      <c r="I160" s="452"/>
      <c r="J160" s="452"/>
      <c r="K160" s="452"/>
      <c r="L160" s="452"/>
      <c r="M160" s="278"/>
      <c r="N160" s="306"/>
      <c r="O160" s="306"/>
      <c r="P160" s="306"/>
      <c r="Q160" s="306"/>
      <c r="R160" s="306"/>
      <c r="S160" s="306"/>
      <c r="T160" s="306"/>
      <c r="U160" s="306"/>
      <c r="V160" s="306"/>
      <c r="W160" s="306"/>
      <c r="X160" s="306"/>
      <c r="Y160" s="306"/>
      <c r="Z160" s="306"/>
      <c r="AA160" s="306"/>
      <c r="AB160" s="306"/>
    </row>
    <row r="161" spans="2:28" ht="46.8" x14ac:dyDescent="0.3">
      <c r="B161" s="481" t="s">
        <v>661</v>
      </c>
      <c r="C161" s="452"/>
      <c r="D161" s="452"/>
      <c r="E161" s="452"/>
      <c r="F161" s="452"/>
      <c r="G161" s="452"/>
      <c r="H161" s="452"/>
      <c r="I161" s="452"/>
      <c r="J161" s="452"/>
      <c r="K161" s="452"/>
      <c r="L161" s="452"/>
      <c r="M161" s="278"/>
      <c r="N161" s="306"/>
      <c r="O161" s="306"/>
      <c r="P161" s="306"/>
      <c r="Q161" s="306"/>
      <c r="R161" s="306"/>
      <c r="S161" s="306"/>
      <c r="T161" s="306"/>
      <c r="U161" s="306"/>
      <c r="V161" s="306"/>
      <c r="W161" s="306"/>
      <c r="X161" s="306"/>
      <c r="Y161" s="306"/>
      <c r="Z161" s="306"/>
      <c r="AA161" s="306"/>
      <c r="AB161" s="306"/>
    </row>
    <row r="162" spans="2:28" x14ac:dyDescent="0.3">
      <c r="B162" s="484" t="s">
        <v>183</v>
      </c>
      <c r="C162" s="485">
        <v>2018</v>
      </c>
      <c r="E162" s="452"/>
      <c r="F162" s="452"/>
      <c r="G162" s="452"/>
      <c r="H162" s="452"/>
      <c r="I162" s="452"/>
      <c r="J162" s="452"/>
      <c r="K162" s="452"/>
      <c r="L162" s="452"/>
      <c r="M162" s="278"/>
      <c r="N162" s="306"/>
      <c r="O162" s="306"/>
      <c r="P162" s="306"/>
      <c r="Q162" s="306"/>
      <c r="R162" s="306"/>
      <c r="S162" s="306"/>
      <c r="T162" s="306"/>
      <c r="U162" s="306"/>
      <c r="V162" s="306"/>
      <c r="W162" s="306"/>
      <c r="X162" s="306"/>
      <c r="Y162" s="306"/>
      <c r="Z162" s="306"/>
      <c r="AA162" s="306"/>
      <c r="AB162" s="306"/>
    </row>
    <row r="163" spans="2:28" x14ac:dyDescent="0.3">
      <c r="B163" s="96" t="s">
        <v>158</v>
      </c>
      <c r="C163" s="96">
        <v>7</v>
      </c>
      <c r="E163" s="278"/>
      <c r="F163" s="452"/>
      <c r="G163" s="452"/>
      <c r="H163" s="452"/>
      <c r="I163" s="452"/>
      <c r="J163" s="452"/>
      <c r="K163" s="452"/>
      <c r="L163" s="452"/>
      <c r="M163" s="278"/>
      <c r="N163" s="306"/>
      <c r="O163" s="306"/>
      <c r="P163" s="306"/>
      <c r="Q163" s="306"/>
      <c r="R163" s="306"/>
      <c r="S163" s="306"/>
      <c r="T163" s="306"/>
      <c r="U163" s="306"/>
      <c r="V163" s="306"/>
      <c r="W163" s="306"/>
      <c r="X163" s="306"/>
      <c r="Y163" s="306"/>
      <c r="Z163" s="306"/>
      <c r="AA163" s="306"/>
      <c r="AB163" s="306"/>
    </row>
    <row r="164" spans="2:28" x14ac:dyDescent="0.3">
      <c r="B164" s="96" t="s">
        <v>163</v>
      </c>
      <c r="C164" s="448">
        <v>2</v>
      </c>
      <c r="E164" s="452"/>
      <c r="F164" s="452"/>
      <c r="G164" s="452"/>
      <c r="H164" s="452"/>
      <c r="I164" s="452"/>
      <c r="J164" s="452"/>
      <c r="K164" s="452"/>
      <c r="L164" s="452"/>
      <c r="M164" s="278"/>
      <c r="N164" s="306"/>
      <c r="O164" s="306"/>
      <c r="P164" s="306"/>
      <c r="Q164" s="306"/>
      <c r="R164" s="306"/>
      <c r="S164" s="306"/>
      <c r="T164" s="306"/>
      <c r="U164" s="306"/>
      <c r="V164" s="306"/>
      <c r="W164" s="306"/>
      <c r="X164" s="306"/>
      <c r="Y164" s="306"/>
      <c r="Z164" s="306"/>
      <c r="AA164" s="306"/>
      <c r="AB164" s="306"/>
    </row>
    <row r="165" spans="2:28" x14ac:dyDescent="0.3">
      <c r="B165" s="96" t="s">
        <v>137</v>
      </c>
      <c r="C165" s="448">
        <v>1</v>
      </c>
      <c r="E165" s="452"/>
      <c r="F165" s="278"/>
      <c r="G165" s="278"/>
      <c r="H165" s="278"/>
      <c r="I165" s="278"/>
      <c r="J165" s="278"/>
      <c r="K165" s="278"/>
      <c r="L165" s="278"/>
      <c r="M165" s="278"/>
      <c r="N165" s="306"/>
      <c r="O165" s="306"/>
      <c r="P165" s="306"/>
      <c r="Q165" s="306"/>
      <c r="R165" s="306"/>
      <c r="S165" s="306"/>
      <c r="T165" s="306"/>
      <c r="U165" s="306"/>
      <c r="V165" s="306"/>
      <c r="W165" s="306"/>
      <c r="X165" s="306"/>
      <c r="Y165" s="306"/>
      <c r="Z165" s="306"/>
      <c r="AA165" s="306"/>
      <c r="AB165" s="306"/>
    </row>
    <row r="166" spans="2:28" x14ac:dyDescent="0.3">
      <c r="B166" s="96" t="s">
        <v>139</v>
      </c>
      <c r="C166" s="448">
        <v>1</v>
      </c>
      <c r="E166" s="452"/>
      <c r="F166" s="452"/>
      <c r="G166" s="452"/>
      <c r="H166" s="452"/>
      <c r="I166" s="452"/>
      <c r="J166" s="452"/>
      <c r="K166" s="452"/>
      <c r="L166" s="452"/>
      <c r="M166" s="278"/>
      <c r="N166" s="306"/>
      <c r="O166" s="306"/>
      <c r="P166" s="306"/>
      <c r="Q166" s="306"/>
      <c r="R166" s="306"/>
      <c r="S166" s="306"/>
      <c r="T166" s="306"/>
      <c r="U166" s="306"/>
      <c r="V166" s="306"/>
      <c r="W166" s="306"/>
      <c r="X166" s="306"/>
      <c r="Y166" s="306"/>
      <c r="Z166" s="306"/>
      <c r="AA166" s="306"/>
      <c r="AB166" s="306"/>
    </row>
    <row r="167" spans="2:28" x14ac:dyDescent="0.3">
      <c r="B167" s="96" t="s">
        <v>211</v>
      </c>
      <c r="C167" s="448">
        <v>2</v>
      </c>
      <c r="E167" s="452"/>
      <c r="F167" s="452"/>
      <c r="G167" s="452"/>
      <c r="H167" s="452"/>
      <c r="I167" s="452"/>
      <c r="J167" s="452"/>
      <c r="K167" s="452"/>
      <c r="L167" s="452"/>
      <c r="M167" s="278"/>
      <c r="N167" s="306"/>
      <c r="O167" s="306"/>
      <c r="P167" s="306"/>
      <c r="Q167" s="306"/>
      <c r="R167" s="306"/>
      <c r="S167" s="306"/>
      <c r="T167" s="306"/>
      <c r="U167" s="306"/>
      <c r="V167" s="306"/>
      <c r="W167" s="306"/>
      <c r="X167" s="306"/>
      <c r="Y167" s="306"/>
      <c r="Z167" s="306"/>
      <c r="AA167" s="306"/>
      <c r="AB167" s="306"/>
    </row>
    <row r="168" spans="2:28" x14ac:dyDescent="0.3">
      <c r="B168" s="96" t="s">
        <v>182</v>
      </c>
      <c r="C168" s="448">
        <v>80</v>
      </c>
      <c r="E168" s="452"/>
      <c r="F168" s="452"/>
      <c r="G168" s="452"/>
      <c r="H168" s="452"/>
      <c r="I168" s="452"/>
      <c r="J168" s="452"/>
      <c r="K168" s="452"/>
      <c r="L168" s="452"/>
      <c r="M168" s="278"/>
      <c r="N168" s="306"/>
      <c r="O168" s="306"/>
      <c r="P168" s="306"/>
      <c r="Q168" s="306"/>
      <c r="R168" s="306"/>
      <c r="S168" s="306"/>
      <c r="T168" s="306"/>
      <c r="U168" s="306"/>
      <c r="V168" s="306"/>
      <c r="W168" s="306"/>
      <c r="X168" s="306"/>
      <c r="Y168" s="306"/>
      <c r="Z168" s="306"/>
      <c r="AA168" s="306"/>
      <c r="AB168" s="306"/>
    </row>
    <row r="169" spans="2:28" ht="31.5" customHeight="1" x14ac:dyDescent="0.3">
      <c r="B169" s="720" t="s">
        <v>862</v>
      </c>
      <c r="C169" s="720"/>
      <c r="D169" s="452"/>
      <c r="E169" s="452"/>
      <c r="F169" s="452"/>
      <c r="G169" s="452"/>
      <c r="H169" s="452"/>
      <c r="I169" s="452"/>
      <c r="J169" s="452"/>
      <c r="K169" s="452"/>
      <c r="L169" s="452"/>
      <c r="M169" s="278"/>
      <c r="N169" s="306"/>
      <c r="O169" s="306"/>
      <c r="P169" s="306"/>
      <c r="Q169" s="306"/>
      <c r="R169" s="306"/>
      <c r="S169" s="306"/>
      <c r="T169" s="306"/>
      <c r="U169" s="306"/>
      <c r="V169" s="306"/>
      <c r="W169" s="306"/>
      <c r="X169" s="306"/>
      <c r="Y169" s="306"/>
      <c r="Z169" s="306"/>
      <c r="AA169" s="306"/>
      <c r="AB169" s="306"/>
    </row>
    <row r="170" spans="2:28" ht="63" customHeight="1" x14ac:dyDescent="0.3">
      <c r="B170" s="714" t="s">
        <v>662</v>
      </c>
      <c r="C170" s="714"/>
      <c r="D170" s="452"/>
      <c r="E170" s="452"/>
      <c r="F170" s="452"/>
      <c r="G170" s="452"/>
      <c r="H170" s="452"/>
      <c r="I170" s="452"/>
      <c r="J170" s="452"/>
      <c r="K170" s="452"/>
      <c r="L170" s="452"/>
      <c r="M170" s="278"/>
      <c r="N170" s="306"/>
      <c r="O170" s="306"/>
      <c r="P170" s="306"/>
      <c r="Q170" s="306"/>
      <c r="R170" s="306"/>
      <c r="S170" s="306"/>
      <c r="T170" s="306"/>
      <c r="U170" s="306"/>
      <c r="V170" s="306"/>
      <c r="W170" s="306"/>
      <c r="X170" s="306"/>
      <c r="Y170" s="306"/>
      <c r="Z170" s="306"/>
      <c r="AA170" s="306"/>
      <c r="AB170" s="306"/>
    </row>
    <row r="171" spans="2:28" x14ac:dyDescent="0.3">
      <c r="F171" s="452"/>
      <c r="G171" s="452"/>
      <c r="H171" s="452"/>
      <c r="I171" s="452"/>
      <c r="J171" s="452"/>
      <c r="K171" s="452"/>
      <c r="L171" s="452"/>
      <c r="M171" s="278"/>
      <c r="N171" s="306"/>
      <c r="O171" s="306"/>
      <c r="P171" s="306"/>
      <c r="Q171" s="306"/>
      <c r="R171" s="306"/>
      <c r="S171" s="306"/>
      <c r="T171" s="306"/>
      <c r="U171" s="306"/>
      <c r="V171" s="306"/>
      <c r="W171" s="306"/>
      <c r="X171" s="306"/>
      <c r="Y171" s="306"/>
      <c r="Z171" s="306"/>
      <c r="AA171" s="306"/>
      <c r="AB171" s="306"/>
    </row>
    <row r="172" spans="2:28" x14ac:dyDescent="0.3">
      <c r="B172" s="486"/>
      <c r="C172" s="452"/>
      <c r="D172" s="452"/>
      <c r="E172" s="452"/>
      <c r="F172" s="452"/>
      <c r="G172" s="452"/>
      <c r="H172" s="452"/>
      <c r="I172" s="452"/>
      <c r="J172" s="452"/>
      <c r="K172" s="452"/>
      <c r="L172" s="452"/>
      <c r="M172" s="278"/>
      <c r="N172" s="306"/>
      <c r="O172" s="306"/>
      <c r="P172" s="306"/>
      <c r="Q172" s="306"/>
      <c r="R172" s="306"/>
      <c r="S172" s="306"/>
      <c r="T172" s="306"/>
      <c r="U172" s="306"/>
      <c r="V172" s="306"/>
      <c r="W172" s="306"/>
      <c r="X172" s="306"/>
      <c r="Y172" s="306"/>
      <c r="Z172" s="306"/>
      <c r="AA172" s="306"/>
      <c r="AB172" s="306"/>
    </row>
    <row r="173" spans="2:28" ht="31.2" x14ac:dyDescent="0.3">
      <c r="B173" s="484" t="s">
        <v>212</v>
      </c>
      <c r="C173" s="448"/>
      <c r="D173" s="448"/>
      <c r="E173" s="452"/>
      <c r="F173" s="452"/>
      <c r="G173" s="452"/>
      <c r="H173" s="452"/>
      <c r="I173" s="452"/>
      <c r="J173" s="452"/>
      <c r="K173" s="452"/>
      <c r="L173" s="452"/>
      <c r="M173" s="278"/>
      <c r="N173" s="306"/>
      <c r="O173" s="306"/>
      <c r="P173" s="306"/>
      <c r="Q173" s="306"/>
      <c r="R173" s="306"/>
      <c r="S173" s="306"/>
      <c r="T173" s="306"/>
      <c r="U173" s="306"/>
      <c r="V173" s="306"/>
      <c r="W173" s="306"/>
      <c r="X173" s="306"/>
      <c r="Y173" s="306"/>
      <c r="Z173" s="306"/>
      <c r="AA173" s="306"/>
      <c r="AB173" s="306"/>
    </row>
    <row r="174" spans="2:28" x14ac:dyDescent="0.3">
      <c r="B174" s="487"/>
      <c r="C174" s="445" t="s">
        <v>86</v>
      </c>
      <c r="D174" s="445" t="s">
        <v>213</v>
      </c>
      <c r="E174" s="452"/>
      <c r="F174" s="452"/>
      <c r="G174" s="452"/>
      <c r="H174" s="452"/>
      <c r="I174" s="452"/>
      <c r="J174" s="452"/>
      <c r="K174" s="452"/>
      <c r="L174" s="452"/>
      <c r="M174" s="468"/>
      <c r="N174" s="306"/>
      <c r="O174" s="306"/>
      <c r="P174" s="306"/>
      <c r="Q174" s="306"/>
      <c r="R174" s="306"/>
      <c r="S174" s="306"/>
      <c r="T174" s="306"/>
      <c r="U174" s="306"/>
      <c r="V174" s="306"/>
      <c r="W174" s="306"/>
      <c r="X174" s="306"/>
      <c r="Y174" s="306"/>
      <c r="Z174" s="306"/>
      <c r="AA174" s="306"/>
      <c r="AB174" s="306"/>
    </row>
    <row r="175" spans="2:28" x14ac:dyDescent="0.3">
      <c r="B175" s="447" t="s">
        <v>154</v>
      </c>
      <c r="C175" s="448">
        <v>2895</v>
      </c>
      <c r="D175" s="488">
        <f>C175/C177</f>
        <v>0.8714629741119807</v>
      </c>
      <c r="E175" s="404"/>
      <c r="F175" s="452"/>
      <c r="G175" s="452"/>
      <c r="H175" s="452"/>
      <c r="I175" s="452"/>
      <c r="J175" s="452"/>
      <c r="K175" s="452"/>
      <c r="L175" s="452"/>
      <c r="M175" s="278"/>
      <c r="N175" s="306"/>
      <c r="O175" s="306"/>
      <c r="P175" s="306"/>
      <c r="Q175" s="306"/>
      <c r="R175" s="306"/>
      <c r="S175" s="306"/>
      <c r="T175" s="306"/>
      <c r="U175" s="306"/>
      <c r="V175" s="306"/>
      <c r="W175" s="306"/>
      <c r="X175" s="306"/>
      <c r="Y175" s="306"/>
      <c r="Z175" s="306"/>
      <c r="AA175" s="306"/>
      <c r="AB175" s="306"/>
    </row>
    <row r="176" spans="2:28" x14ac:dyDescent="0.3">
      <c r="B176" s="447" t="s">
        <v>156</v>
      </c>
      <c r="C176" s="448">
        <v>427</v>
      </c>
      <c r="D176" s="488">
        <f>C176/C177</f>
        <v>0.12853702588801927</v>
      </c>
      <c r="E176" s="452"/>
      <c r="F176" s="452"/>
      <c r="G176" s="452"/>
      <c r="H176" s="452"/>
      <c r="I176" s="452"/>
      <c r="J176" s="452"/>
      <c r="K176" s="452"/>
      <c r="L176" s="452"/>
      <c r="M176" s="278"/>
      <c r="N176" s="306"/>
      <c r="O176" s="306"/>
      <c r="P176" s="306"/>
      <c r="Q176" s="306"/>
      <c r="R176" s="306"/>
      <c r="S176" s="306"/>
      <c r="T176" s="306"/>
      <c r="U176" s="306"/>
      <c r="V176" s="306"/>
      <c r="W176" s="306"/>
      <c r="X176" s="306"/>
      <c r="Y176" s="306"/>
      <c r="Z176" s="306"/>
      <c r="AA176" s="306"/>
      <c r="AB176" s="306"/>
    </row>
    <row r="177" spans="1:28" x14ac:dyDescent="0.3">
      <c r="B177" s="460" t="s">
        <v>187</v>
      </c>
      <c r="C177" s="448">
        <f>C175+C176</f>
        <v>3322</v>
      </c>
      <c r="D177" s="489">
        <f>C177/C177</f>
        <v>1</v>
      </c>
      <c r="E177" s="452"/>
      <c r="F177" s="452"/>
      <c r="G177" s="452"/>
      <c r="H177" s="452"/>
      <c r="I177" s="452"/>
      <c r="J177" s="452"/>
      <c r="K177" s="452"/>
      <c r="L177" s="452"/>
      <c r="N177" s="306"/>
      <c r="O177" s="306"/>
      <c r="P177" s="306"/>
      <c r="Q177" s="306"/>
      <c r="R177" s="306"/>
      <c r="S177" s="306"/>
      <c r="T177" s="306"/>
      <c r="U177" s="306"/>
      <c r="V177" s="306"/>
      <c r="W177" s="306"/>
      <c r="X177" s="306"/>
      <c r="Y177" s="306"/>
      <c r="Z177" s="306"/>
      <c r="AA177" s="306"/>
      <c r="AB177" s="306"/>
    </row>
    <row r="178" spans="1:28" ht="46.8" x14ac:dyDescent="0.3">
      <c r="B178" s="490" t="s">
        <v>556</v>
      </c>
      <c r="C178" s="452"/>
      <c r="D178" s="452"/>
      <c r="E178" s="452"/>
      <c r="F178" s="452"/>
      <c r="G178" s="452"/>
      <c r="H178" s="452"/>
      <c r="I178" s="452"/>
      <c r="J178" s="452"/>
      <c r="K178" s="452"/>
      <c r="L178" s="452"/>
      <c r="N178" s="306"/>
      <c r="O178" s="306"/>
      <c r="P178" s="306"/>
      <c r="Q178" s="306"/>
      <c r="R178" s="306"/>
      <c r="S178" s="306"/>
      <c r="T178" s="306"/>
      <c r="U178" s="306"/>
      <c r="V178" s="306"/>
      <c r="W178" s="306"/>
      <c r="X178" s="306"/>
      <c r="Y178" s="306"/>
      <c r="Z178" s="306"/>
      <c r="AA178" s="306"/>
      <c r="AB178" s="306"/>
    </row>
    <row r="179" spans="1:28" ht="46.8" x14ac:dyDescent="0.3">
      <c r="A179" s="491"/>
      <c r="B179" s="490" t="s">
        <v>215</v>
      </c>
      <c r="C179" s="452"/>
      <c r="D179" s="452"/>
      <c r="E179" s="452"/>
      <c r="F179" s="452"/>
      <c r="G179" s="452"/>
      <c r="H179" s="452"/>
      <c r="I179" s="452"/>
      <c r="J179" s="452"/>
      <c r="K179" s="452"/>
      <c r="L179" s="452"/>
      <c r="N179" s="306"/>
      <c r="O179" s="306"/>
      <c r="P179" s="306"/>
      <c r="Q179" s="306"/>
      <c r="R179" s="306"/>
      <c r="S179" s="306"/>
      <c r="T179" s="306"/>
      <c r="U179" s="306"/>
      <c r="V179" s="306"/>
      <c r="W179" s="306"/>
      <c r="X179" s="306"/>
      <c r="Y179" s="306"/>
      <c r="Z179" s="306"/>
      <c r="AA179" s="306"/>
      <c r="AB179" s="306"/>
    </row>
  </sheetData>
  <mergeCells count="31">
    <mergeCell ref="B170:C170"/>
    <mergeCell ref="B105:M106"/>
    <mergeCell ref="B107:M109"/>
    <mergeCell ref="B110:M110"/>
    <mergeCell ref="B111:M111"/>
    <mergeCell ref="B115:B116"/>
    <mergeCell ref="C115:U115"/>
    <mergeCell ref="B113:E113"/>
    <mergeCell ref="B156:F156"/>
    <mergeCell ref="B157:F157"/>
    <mergeCell ref="B158:F158"/>
    <mergeCell ref="B159:F159"/>
    <mergeCell ref="B169:C169"/>
    <mergeCell ref="B54:H54"/>
    <mergeCell ref="B55:H55"/>
    <mergeCell ref="B56:H56"/>
    <mergeCell ref="B58:M60"/>
    <mergeCell ref="B65:B66"/>
    <mergeCell ref="C65:U65"/>
    <mergeCell ref="B53:H53"/>
    <mergeCell ref="B4:B5"/>
    <mergeCell ref="C4:R4"/>
    <mergeCell ref="B44:H44"/>
    <mergeCell ref="B45:H45"/>
    <mergeCell ref="B46:H46"/>
    <mergeCell ref="B47:H47"/>
    <mergeCell ref="B48:H48"/>
    <mergeCell ref="B49:H49"/>
    <mergeCell ref="B50:H50"/>
    <mergeCell ref="B51:H51"/>
    <mergeCell ref="B52:H52"/>
  </mergeCells>
  <hyperlinks>
    <hyperlink ref="B55" r:id="rId1" xr:uid="{00000000-0004-0000-1400-000000000000}"/>
    <hyperlink ref="B56" r:id="rId2" xr:uid="{00000000-0004-0000-1400-000001000000}"/>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R273"/>
  <sheetViews>
    <sheetView topLeftCell="A55" zoomScale="60" zoomScaleNormal="60" workbookViewId="0">
      <selection activeCell="C14" sqref="C14"/>
    </sheetView>
  </sheetViews>
  <sheetFormatPr defaultColWidth="9.109375" defaultRowHeight="15.6" x14ac:dyDescent="0.3"/>
  <cols>
    <col min="1" max="1" width="5.6640625" style="2" customWidth="1"/>
    <col min="2" max="2" width="64" style="2" customWidth="1"/>
    <col min="3" max="3" width="21.6640625" style="2" customWidth="1"/>
    <col min="4" max="4" width="49.33203125" style="2" customWidth="1"/>
    <col min="5" max="5" width="25.5546875" style="2" customWidth="1"/>
    <col min="6" max="6" width="19.5546875" style="2" customWidth="1"/>
    <col min="7" max="7" width="20.44140625" style="2" customWidth="1"/>
    <col min="8" max="8" width="18.88671875" style="2" customWidth="1"/>
    <col min="9" max="9" width="21" style="2" customWidth="1"/>
    <col min="10" max="10" width="18.5546875" style="2" customWidth="1"/>
    <col min="11" max="11" width="20.88671875" style="2" customWidth="1"/>
    <col min="12" max="13" width="19.109375" style="2" customWidth="1"/>
    <col min="14" max="15" width="20.33203125" style="2" customWidth="1"/>
    <col min="16" max="16" width="19.5546875" style="2" customWidth="1"/>
    <col min="17" max="17" width="18.44140625" style="2" customWidth="1"/>
    <col min="18" max="16384" width="9.109375" style="2"/>
  </cols>
  <sheetData>
    <row r="2" spans="2:5" x14ac:dyDescent="0.3">
      <c r="B2" s="1" t="s">
        <v>552</v>
      </c>
    </row>
    <row r="3" spans="2:5" ht="18.75" customHeight="1" thickBot="1" x14ac:dyDescent="0.35">
      <c r="C3" s="1"/>
      <c r="D3" s="1"/>
      <c r="E3" s="1"/>
    </row>
    <row r="4" spans="2:5" ht="18" x14ac:dyDescent="0.4">
      <c r="B4" s="388" t="s">
        <v>64</v>
      </c>
      <c r="C4" s="3" t="s">
        <v>2</v>
      </c>
      <c r="D4" s="111"/>
      <c r="E4" s="111"/>
    </row>
    <row r="5" spans="2:5" x14ac:dyDescent="0.3">
      <c r="B5" s="8" t="s">
        <v>3</v>
      </c>
      <c r="C5" s="7">
        <v>0.55000000000000004</v>
      </c>
      <c r="D5" s="12"/>
      <c r="E5" s="12"/>
    </row>
    <row r="6" spans="2:5" x14ac:dyDescent="0.3">
      <c r="B6" s="6" t="s">
        <v>4</v>
      </c>
      <c r="C6" s="7">
        <v>3</v>
      </c>
      <c r="D6" s="12"/>
      <c r="E6" s="12"/>
    </row>
    <row r="7" spans="2:5" x14ac:dyDescent="0.3">
      <c r="B7" s="6" t="s">
        <v>1</v>
      </c>
      <c r="C7" s="7">
        <v>2.5</v>
      </c>
      <c r="D7" s="12"/>
      <c r="E7" s="12"/>
    </row>
    <row r="8" spans="2:5" x14ac:dyDescent="0.3">
      <c r="B8" s="6" t="s">
        <v>5</v>
      </c>
      <c r="C8" s="7">
        <v>9</v>
      </c>
      <c r="D8" s="12"/>
      <c r="E8" s="12"/>
    </row>
    <row r="9" spans="2:5" x14ac:dyDescent="0.3">
      <c r="B9" s="8" t="s">
        <v>49</v>
      </c>
      <c r="C9" s="7">
        <v>1</v>
      </c>
      <c r="D9" s="12"/>
      <c r="E9" s="12"/>
    </row>
    <row r="10" spans="2:5" x14ac:dyDescent="0.3">
      <c r="B10" s="8" t="s">
        <v>6</v>
      </c>
      <c r="C10" s="7">
        <v>2.2400000000000002</v>
      </c>
      <c r="D10" s="12"/>
      <c r="E10" s="12"/>
    </row>
    <row r="11" spans="2:5" x14ac:dyDescent="0.3">
      <c r="B11" s="6" t="s">
        <v>11</v>
      </c>
      <c r="C11" s="7">
        <v>5</v>
      </c>
      <c r="D11" s="12"/>
      <c r="E11" s="12"/>
    </row>
    <row r="12" spans="2:5" x14ac:dyDescent="0.3">
      <c r="B12" s="6" t="s">
        <v>7</v>
      </c>
      <c r="C12" s="7">
        <v>5.9</v>
      </c>
      <c r="D12" s="12"/>
      <c r="E12" s="12"/>
    </row>
    <row r="13" spans="2:5" x14ac:dyDescent="0.3">
      <c r="B13" s="6" t="s">
        <v>8</v>
      </c>
      <c r="C13" s="7">
        <v>6.12</v>
      </c>
      <c r="D13" s="12"/>
      <c r="E13" s="12"/>
    </row>
    <row r="14" spans="2:5" x14ac:dyDescent="0.3">
      <c r="B14" s="4" t="s">
        <v>9</v>
      </c>
      <c r="C14" s="5">
        <v>3.1</v>
      </c>
      <c r="D14" s="12"/>
      <c r="E14" s="12"/>
    </row>
    <row r="15" spans="2:5" ht="16.2" thickBot="1" x14ac:dyDescent="0.35">
      <c r="B15" s="389" t="s">
        <v>828</v>
      </c>
      <c r="C15" s="10">
        <v>2.5</v>
      </c>
      <c r="D15" s="12"/>
      <c r="E15" s="12"/>
    </row>
    <row r="16" spans="2:5" x14ac:dyDescent="0.3">
      <c r="B16" s="11"/>
      <c r="C16" s="12"/>
      <c r="D16" s="12"/>
      <c r="E16" s="12"/>
    </row>
    <row r="17" spans="2:17" x14ac:dyDescent="0.3">
      <c r="B17" s="13"/>
      <c r="C17" s="14"/>
      <c r="D17" s="14"/>
      <c r="E17" s="14"/>
    </row>
    <row r="18" spans="2:17" s="18" customFormat="1" ht="18" x14ac:dyDescent="0.3">
      <c r="B18" s="15" t="s">
        <v>65</v>
      </c>
      <c r="C18" s="16" t="s">
        <v>14</v>
      </c>
      <c r="D18" s="16">
        <v>2005</v>
      </c>
      <c r="E18" s="16">
        <v>2006</v>
      </c>
      <c r="F18" s="16">
        <v>2007</v>
      </c>
      <c r="G18" s="16">
        <v>2008</v>
      </c>
      <c r="H18" s="16">
        <v>2009</v>
      </c>
      <c r="I18" s="16">
        <v>2010</v>
      </c>
      <c r="J18" s="16">
        <v>2011</v>
      </c>
      <c r="K18" s="16">
        <v>2012</v>
      </c>
      <c r="L18" s="16">
        <v>2013</v>
      </c>
      <c r="M18" s="16">
        <v>2014</v>
      </c>
      <c r="N18" s="16">
        <v>2015</v>
      </c>
      <c r="O18" s="16">
        <v>2016</v>
      </c>
      <c r="P18" s="417">
        <v>2017</v>
      </c>
      <c r="Q18" s="17">
        <v>2018</v>
      </c>
    </row>
    <row r="19" spans="2:17" s="18" customFormat="1" x14ac:dyDescent="0.3">
      <c r="B19" s="159" t="s">
        <v>30</v>
      </c>
      <c r="C19" s="158"/>
      <c r="D19" s="175"/>
      <c r="E19" s="175"/>
      <c r="F19" s="175"/>
      <c r="G19" s="175"/>
      <c r="H19" s="175"/>
      <c r="I19" s="175"/>
      <c r="J19" s="175"/>
      <c r="K19" s="175"/>
      <c r="L19" s="175"/>
      <c r="M19" s="175"/>
      <c r="N19" s="175"/>
      <c r="O19" s="160"/>
      <c r="P19" s="160"/>
      <c r="Q19" s="416"/>
    </row>
    <row r="20" spans="2:17" s="18" customFormat="1" x14ac:dyDescent="0.3">
      <c r="B20" s="152" t="s">
        <v>132</v>
      </c>
      <c r="C20" s="20"/>
      <c r="D20" s="21">
        <f>State_Production_Tannery!D11</f>
        <v>0</v>
      </c>
      <c r="E20" s="21">
        <f>State_Production_Tannery!E11</f>
        <v>0</v>
      </c>
      <c r="F20" s="21">
        <f>State_Production_Tannery!F11</f>
        <v>0</v>
      </c>
      <c r="G20" s="21">
        <f>State_Production_Tannery!G11</f>
        <v>0</v>
      </c>
      <c r="H20" s="21">
        <f>State_Production_Tannery!H11</f>
        <v>0</v>
      </c>
      <c r="I20" s="21">
        <f>State_Production_Tannery!I11</f>
        <v>0</v>
      </c>
      <c r="J20" s="21">
        <f>State_Production_Tannery!J11</f>
        <v>0</v>
      </c>
      <c r="K20" s="21">
        <f>State_Production_Tannery!K11</f>
        <v>0</v>
      </c>
      <c r="L20" s="21">
        <f>State_Production_Tannery!L11</f>
        <v>0</v>
      </c>
      <c r="M20" s="21">
        <f>State_Production_Tannery!M11</f>
        <v>0</v>
      </c>
      <c r="N20" s="21">
        <f>State_Production_Tannery!N11</f>
        <v>0</v>
      </c>
      <c r="O20" s="21">
        <f>State_Production_Tannery!O11</f>
        <v>0</v>
      </c>
      <c r="P20" s="21">
        <f>State_Production_Tannery!P11</f>
        <v>0</v>
      </c>
      <c r="Q20" s="118">
        <f>State_Production_Tannery!Q11</f>
        <v>0</v>
      </c>
    </row>
    <row r="21" spans="2:17" s="18" customFormat="1" x14ac:dyDescent="0.3">
      <c r="B21" s="152" t="s">
        <v>133</v>
      </c>
      <c r="C21" s="20"/>
      <c r="D21" s="21">
        <f>State_Production_Tannery!D12</f>
        <v>1742.0699357282749</v>
      </c>
      <c r="E21" s="21">
        <f>State_Production_Tannery!E12</f>
        <v>1777.963257537446</v>
      </c>
      <c r="F21" s="21">
        <f>State_Production_Tannery!F12</f>
        <v>1814.5673381943232</v>
      </c>
      <c r="G21" s="21">
        <f>State_Production_Tannery!G12</f>
        <v>1852.9483159704664</v>
      </c>
      <c r="H21" s="21">
        <f>State_Production_Tannery!H12</f>
        <v>1889.5523966273436</v>
      </c>
      <c r="I21" s="21">
        <f>State_Production_Tannery!I12</f>
        <v>1928.9995126750462</v>
      </c>
      <c r="J21" s="21">
        <f>State_Production_Tannery!J12</f>
        <v>1943.2146896291733</v>
      </c>
      <c r="K21" s="21">
        <f>State_Production_Tannery!K12</f>
        <v>1967.0251110273362</v>
      </c>
      <c r="L21" s="21">
        <f>State_Production_Tannery!L12</f>
        <v>2102.4246715153968</v>
      </c>
      <c r="M21" s="21">
        <f>State_Production_Tannery!M12</f>
        <v>2227.1628492878622</v>
      </c>
      <c r="N21" s="21">
        <f>State_Production_Tannery!N12</f>
        <v>2142.5825464108057</v>
      </c>
      <c r="O21" s="21">
        <f>State_Production_Tannery!O12</f>
        <v>2191.8906535618512</v>
      </c>
      <c r="P21" s="21">
        <f>State_Production_Tannery!P12</f>
        <v>2242.3392669492041</v>
      </c>
      <c r="Q21" s="118">
        <f>State_Production_Tannery!Q12</f>
        <v>2293.9548698685999</v>
      </c>
    </row>
    <row r="22" spans="2:17" s="18" customFormat="1" x14ac:dyDescent="0.3">
      <c r="B22" s="152" t="s">
        <v>134</v>
      </c>
      <c r="C22" s="20"/>
      <c r="D22" s="21">
        <f>State_Production_Tannery!D13</f>
        <v>0</v>
      </c>
      <c r="E22" s="21">
        <f>State_Production_Tannery!E13</f>
        <v>0</v>
      </c>
      <c r="F22" s="21">
        <f>State_Production_Tannery!F13</f>
        <v>0</v>
      </c>
      <c r="G22" s="21">
        <f>State_Production_Tannery!G13</f>
        <v>0</v>
      </c>
      <c r="H22" s="21">
        <f>State_Production_Tannery!H13</f>
        <v>0</v>
      </c>
      <c r="I22" s="21">
        <f>State_Production_Tannery!I13</f>
        <v>0</v>
      </c>
      <c r="J22" s="21">
        <f>State_Production_Tannery!J13</f>
        <v>0</v>
      </c>
      <c r="K22" s="21">
        <f>State_Production_Tannery!K13</f>
        <v>0</v>
      </c>
      <c r="L22" s="21">
        <f>State_Production_Tannery!L13</f>
        <v>0</v>
      </c>
      <c r="M22" s="21">
        <f>State_Production_Tannery!M13</f>
        <v>0</v>
      </c>
      <c r="N22" s="21">
        <f>State_Production_Tannery!N13</f>
        <v>0</v>
      </c>
      <c r="O22" s="21">
        <f>State_Production_Tannery!O13</f>
        <v>0</v>
      </c>
      <c r="P22" s="21">
        <f>State_Production_Tannery!P13</f>
        <v>0</v>
      </c>
      <c r="Q22" s="118">
        <f>State_Production_Tannery!Q13</f>
        <v>0</v>
      </c>
    </row>
    <row r="23" spans="2:17" s="18" customFormat="1" x14ac:dyDescent="0.3">
      <c r="B23" s="152" t="s">
        <v>135</v>
      </c>
      <c r="C23" s="20"/>
      <c r="D23" s="21">
        <f>State_Production_Tannery!D14</f>
        <v>0</v>
      </c>
      <c r="E23" s="21">
        <f>State_Production_Tannery!E14</f>
        <v>0</v>
      </c>
      <c r="F23" s="21">
        <f>State_Production_Tannery!F14</f>
        <v>0</v>
      </c>
      <c r="G23" s="21">
        <f>State_Production_Tannery!G14</f>
        <v>0</v>
      </c>
      <c r="H23" s="21">
        <f>State_Production_Tannery!H14</f>
        <v>0</v>
      </c>
      <c r="I23" s="21">
        <f>State_Production_Tannery!I14</f>
        <v>0</v>
      </c>
      <c r="J23" s="21">
        <f>State_Production_Tannery!J14</f>
        <v>0</v>
      </c>
      <c r="K23" s="21">
        <f>State_Production_Tannery!K14</f>
        <v>0</v>
      </c>
      <c r="L23" s="21">
        <f>State_Production_Tannery!L14</f>
        <v>0</v>
      </c>
      <c r="M23" s="21">
        <f>State_Production_Tannery!M14</f>
        <v>0</v>
      </c>
      <c r="N23" s="21">
        <f>State_Production_Tannery!N14</f>
        <v>0</v>
      </c>
      <c r="O23" s="21">
        <f>State_Production_Tannery!O14</f>
        <v>0</v>
      </c>
      <c r="P23" s="21">
        <f>State_Production_Tannery!P14</f>
        <v>0</v>
      </c>
      <c r="Q23" s="118">
        <f>State_Production_Tannery!Q14</f>
        <v>0</v>
      </c>
    </row>
    <row r="24" spans="2:17" s="18" customFormat="1" x14ac:dyDescent="0.3">
      <c r="B24" s="152" t="s">
        <v>136</v>
      </c>
      <c r="C24" s="20"/>
      <c r="D24" s="21">
        <f>State_Production_Tannery!D15</f>
        <v>2077.8634938440741</v>
      </c>
      <c r="E24" s="21">
        <f>State_Production_Tannery!E15</f>
        <v>2120.6754507755822</v>
      </c>
      <c r="F24" s="21">
        <f>State_Production_Tannery!F15</f>
        <v>2164.3351692304864</v>
      </c>
      <c r="G24" s="21">
        <f>State_Production_Tannery!G15</f>
        <v>2210.1142914938805</v>
      </c>
      <c r="H24" s="21">
        <f>State_Production_Tannery!H15</f>
        <v>2253.7740099487846</v>
      </c>
      <c r="I24" s="21">
        <f>State_Production_Tannery!I15</f>
        <v>2300.8247744972737</v>
      </c>
      <c r="J24" s="21">
        <f>State_Production_Tannery!J15</f>
        <v>2317.7800049651973</v>
      </c>
      <c r="K24" s="21">
        <f>State_Production_Tannery!K15</f>
        <v>2346.1800159989702</v>
      </c>
      <c r="L24" s="21">
        <f>State_Production_Tannery!L15</f>
        <v>2507.6785862059451</v>
      </c>
      <c r="M24" s="21">
        <f>State_Production_Tannery!M15</f>
        <v>2656.4607335619776</v>
      </c>
      <c r="N24" s="21">
        <f>State_Production_Tannery!N15</f>
        <v>2555.5771122778301</v>
      </c>
      <c r="O24" s="21">
        <f>State_Production_Tannery!O15</f>
        <v>2614.3896281811471</v>
      </c>
      <c r="P24" s="21">
        <f>State_Production_Tannery!P15</f>
        <v>2674.5624891683906</v>
      </c>
      <c r="Q24" s="118">
        <f>State_Production_Tannery!Q15</f>
        <v>2736.1272833361563</v>
      </c>
    </row>
    <row r="25" spans="2:17" s="18" customFormat="1" x14ac:dyDescent="0.3">
      <c r="B25" s="152" t="s">
        <v>137</v>
      </c>
      <c r="C25" s="20"/>
      <c r="D25" s="21">
        <f>State_Production_Tannery!D16</f>
        <v>0</v>
      </c>
      <c r="E25" s="21">
        <f>State_Production_Tannery!E16</f>
        <v>0</v>
      </c>
      <c r="F25" s="21">
        <f>State_Production_Tannery!F16</f>
        <v>0</v>
      </c>
      <c r="G25" s="21">
        <f>State_Production_Tannery!G16</f>
        <v>0</v>
      </c>
      <c r="H25" s="21">
        <f>State_Production_Tannery!H16</f>
        <v>0</v>
      </c>
      <c r="I25" s="21">
        <f>State_Production_Tannery!I16</f>
        <v>0</v>
      </c>
      <c r="J25" s="21">
        <f>State_Production_Tannery!J16</f>
        <v>0</v>
      </c>
      <c r="K25" s="21">
        <f>State_Production_Tannery!K16</f>
        <v>0</v>
      </c>
      <c r="L25" s="21">
        <f>State_Production_Tannery!L16</f>
        <v>0</v>
      </c>
      <c r="M25" s="21">
        <f>State_Production_Tannery!M16</f>
        <v>0</v>
      </c>
      <c r="N25" s="21">
        <f>State_Production_Tannery!N16</f>
        <v>0</v>
      </c>
      <c r="O25" s="21">
        <f>State_Production_Tannery!O16</f>
        <v>0</v>
      </c>
      <c r="P25" s="21">
        <f>State_Production_Tannery!P16</f>
        <v>0</v>
      </c>
      <c r="Q25" s="118">
        <f>State_Production_Tannery!Q16</f>
        <v>0</v>
      </c>
    </row>
    <row r="26" spans="2:17" s="18" customFormat="1" x14ac:dyDescent="0.3">
      <c r="B26" s="152" t="s">
        <v>138</v>
      </c>
      <c r="C26" s="20"/>
      <c r="D26" s="21">
        <f>State_Production_Tannery!D17</f>
        <v>51.833904944049578</v>
      </c>
      <c r="E26" s="21">
        <f>State_Production_Tannery!E17</f>
        <v>52.901882177698909</v>
      </c>
      <c r="F26" s="21">
        <f>State_Production_Tannery!F17</f>
        <v>53.99100747538089</v>
      </c>
      <c r="G26" s="21">
        <f>State_Production_Tannery!G17</f>
        <v>55.133002933144532</v>
      </c>
      <c r="H26" s="21">
        <f>State_Production_Tannery!H17</f>
        <v>56.22212823082652</v>
      </c>
      <c r="I26" s="21">
        <f>State_Production_Tannery!I17</f>
        <v>57.39584578463915</v>
      </c>
      <c r="J26" s="21">
        <f>State_Production_Tannery!J17</f>
        <v>57.818807065292347</v>
      </c>
      <c r="K26" s="21">
        <f>State_Production_Tannery!K17</f>
        <v>58.527267210386455</v>
      </c>
      <c r="L26" s="21">
        <f>State_Production_Tannery!L17</f>
        <v>62.555973408608182</v>
      </c>
      <c r="M26" s="21">
        <f>State_Production_Tannery!M17</f>
        <v>66.267458646340003</v>
      </c>
      <c r="N26" s="21">
        <f>State_Production_Tannery!N17</f>
        <v>63.75083902645347</v>
      </c>
      <c r="O26" s="21">
        <f>State_Production_Tannery!O17</f>
        <v>65.217962525126225</v>
      </c>
      <c r="P26" s="21">
        <f>State_Production_Tannery!P17</f>
        <v>66.719020879471785</v>
      </c>
      <c r="Q26" s="118">
        <f>State_Production_Tannery!Q17</f>
        <v>68.254802078884595</v>
      </c>
    </row>
    <row r="27" spans="2:17" s="18" customFormat="1" x14ac:dyDescent="0.3">
      <c r="B27" s="152" t="s">
        <v>139</v>
      </c>
      <c r="C27" s="20"/>
      <c r="D27" s="21">
        <f>State_Production_Tannery!D18</f>
        <v>0</v>
      </c>
      <c r="E27" s="21">
        <f>State_Production_Tannery!E18</f>
        <v>0</v>
      </c>
      <c r="F27" s="21">
        <f>State_Production_Tannery!F18</f>
        <v>0</v>
      </c>
      <c r="G27" s="21">
        <f>State_Production_Tannery!G18</f>
        <v>0</v>
      </c>
      <c r="H27" s="21">
        <f>State_Production_Tannery!H18</f>
        <v>0</v>
      </c>
      <c r="I27" s="21">
        <f>State_Production_Tannery!I18</f>
        <v>0</v>
      </c>
      <c r="J27" s="21">
        <f>State_Production_Tannery!J18</f>
        <v>0</v>
      </c>
      <c r="K27" s="21">
        <f>State_Production_Tannery!K18</f>
        <v>0</v>
      </c>
      <c r="L27" s="21">
        <f>State_Production_Tannery!L18</f>
        <v>0</v>
      </c>
      <c r="M27" s="21">
        <f>State_Production_Tannery!M18</f>
        <v>0</v>
      </c>
      <c r="N27" s="21">
        <f>State_Production_Tannery!N18</f>
        <v>0</v>
      </c>
      <c r="O27" s="21">
        <f>State_Production_Tannery!O18</f>
        <v>0</v>
      </c>
      <c r="P27" s="21">
        <f>State_Production_Tannery!P18</f>
        <v>0</v>
      </c>
      <c r="Q27" s="118">
        <f>State_Production_Tannery!Q18</f>
        <v>0</v>
      </c>
    </row>
    <row r="28" spans="2:17" s="18" customFormat="1" x14ac:dyDescent="0.3">
      <c r="B28" s="152" t="s">
        <v>140</v>
      </c>
      <c r="C28" s="20"/>
      <c r="D28" s="21">
        <f>State_Production_Tannery!D19</f>
        <v>0</v>
      </c>
      <c r="E28" s="21">
        <f>State_Production_Tannery!E19</f>
        <v>0</v>
      </c>
      <c r="F28" s="21">
        <f>State_Production_Tannery!F19</f>
        <v>0</v>
      </c>
      <c r="G28" s="21">
        <f>State_Production_Tannery!G19</f>
        <v>0</v>
      </c>
      <c r="H28" s="21">
        <f>State_Production_Tannery!H19</f>
        <v>0</v>
      </c>
      <c r="I28" s="21">
        <f>State_Production_Tannery!I19</f>
        <v>0</v>
      </c>
      <c r="J28" s="21">
        <f>State_Production_Tannery!J19</f>
        <v>0</v>
      </c>
      <c r="K28" s="21">
        <f>State_Production_Tannery!K19</f>
        <v>0</v>
      </c>
      <c r="L28" s="21">
        <f>State_Production_Tannery!L19</f>
        <v>0</v>
      </c>
      <c r="M28" s="21">
        <f>State_Production_Tannery!M19</f>
        <v>0</v>
      </c>
      <c r="N28" s="21">
        <f>State_Production_Tannery!N19</f>
        <v>0</v>
      </c>
      <c r="O28" s="21">
        <f>State_Production_Tannery!O19</f>
        <v>0</v>
      </c>
      <c r="P28" s="21">
        <f>State_Production_Tannery!P19</f>
        <v>0</v>
      </c>
      <c r="Q28" s="118">
        <f>State_Production_Tannery!Q19</f>
        <v>0</v>
      </c>
    </row>
    <row r="29" spans="2:17" s="18" customFormat="1" x14ac:dyDescent="0.3">
      <c r="B29" s="152" t="s">
        <v>141</v>
      </c>
      <c r="C29" s="20"/>
      <c r="D29" s="21">
        <f>State_Production_Tannery!D20</f>
        <v>0</v>
      </c>
      <c r="E29" s="21">
        <f>State_Production_Tannery!E20</f>
        <v>0</v>
      </c>
      <c r="F29" s="21">
        <f>State_Production_Tannery!F20</f>
        <v>0</v>
      </c>
      <c r="G29" s="21">
        <f>State_Production_Tannery!G20</f>
        <v>0</v>
      </c>
      <c r="H29" s="21">
        <f>State_Production_Tannery!H20</f>
        <v>0</v>
      </c>
      <c r="I29" s="21">
        <f>State_Production_Tannery!I20</f>
        <v>0</v>
      </c>
      <c r="J29" s="21">
        <f>State_Production_Tannery!J20</f>
        <v>0</v>
      </c>
      <c r="K29" s="21">
        <f>State_Production_Tannery!K20</f>
        <v>0</v>
      </c>
      <c r="L29" s="21">
        <f>State_Production_Tannery!L20</f>
        <v>0</v>
      </c>
      <c r="M29" s="21">
        <f>State_Production_Tannery!M20</f>
        <v>0</v>
      </c>
      <c r="N29" s="21">
        <f>State_Production_Tannery!N20</f>
        <v>0</v>
      </c>
      <c r="O29" s="21">
        <f>State_Production_Tannery!O20</f>
        <v>0</v>
      </c>
      <c r="P29" s="21">
        <f>State_Production_Tannery!P20</f>
        <v>0</v>
      </c>
      <c r="Q29" s="118">
        <f>State_Production_Tannery!Q20</f>
        <v>0</v>
      </c>
    </row>
    <row r="30" spans="2:17" s="18" customFormat="1" x14ac:dyDescent="0.3">
      <c r="B30" s="152" t="s">
        <v>142</v>
      </c>
      <c r="C30" s="20"/>
      <c r="D30" s="21">
        <f>State_Production_Tannery!D21</f>
        <v>0</v>
      </c>
      <c r="E30" s="21">
        <f>State_Production_Tannery!E21</f>
        <v>0</v>
      </c>
      <c r="F30" s="21">
        <f>State_Production_Tannery!F21</f>
        <v>0</v>
      </c>
      <c r="G30" s="21">
        <f>State_Production_Tannery!G21</f>
        <v>0</v>
      </c>
      <c r="H30" s="21">
        <f>State_Production_Tannery!H21</f>
        <v>0</v>
      </c>
      <c r="I30" s="21">
        <f>State_Production_Tannery!I21</f>
        <v>0</v>
      </c>
      <c r="J30" s="21">
        <f>State_Production_Tannery!J21</f>
        <v>0</v>
      </c>
      <c r="K30" s="21">
        <f>State_Production_Tannery!K21</f>
        <v>0</v>
      </c>
      <c r="L30" s="21">
        <f>State_Production_Tannery!L21</f>
        <v>0</v>
      </c>
      <c r="M30" s="21">
        <f>State_Production_Tannery!M21</f>
        <v>0</v>
      </c>
      <c r="N30" s="21">
        <f>State_Production_Tannery!N21</f>
        <v>0</v>
      </c>
      <c r="O30" s="21">
        <f>State_Production_Tannery!O21</f>
        <v>0</v>
      </c>
      <c r="P30" s="21">
        <f>State_Production_Tannery!P21</f>
        <v>0</v>
      </c>
      <c r="Q30" s="118">
        <f>State_Production_Tannery!Q21</f>
        <v>0</v>
      </c>
    </row>
    <row r="31" spans="2:17" s="18" customFormat="1" x14ac:dyDescent="0.3">
      <c r="B31" s="152" t="s">
        <v>143</v>
      </c>
      <c r="C31" s="20"/>
      <c r="D31" s="21">
        <f>State_Production_Tannery!D22</f>
        <v>2235.6188567172685</v>
      </c>
      <c r="E31" s="21">
        <f>State_Production_Tannery!E22</f>
        <v>2281.6811791424921</v>
      </c>
      <c r="F31" s="21">
        <f>State_Production_Tannery!F22</f>
        <v>2328.6556267642541</v>
      </c>
      <c r="G31" s="21">
        <f>State_Production_Tannery!G22</f>
        <v>2377.9103873773643</v>
      </c>
      <c r="H31" s="21">
        <f>State_Production_Tannery!H22</f>
        <v>2424.8848349991263</v>
      </c>
      <c r="I31" s="21">
        <f>State_Production_Tannery!I22</f>
        <v>2475.5077834070448</v>
      </c>
      <c r="J31" s="21">
        <f>State_Production_Tannery!J22</f>
        <v>2493.7502873378262</v>
      </c>
      <c r="K31" s="21">
        <f>State_Production_Tannery!K22</f>
        <v>2524.3064814218856</v>
      </c>
      <c r="L31" s="21">
        <f>State_Production_Tannery!L22</f>
        <v>2698.0663313625787</v>
      </c>
      <c r="M31" s="21">
        <f>State_Production_Tannery!M22</f>
        <v>2858.1443033551864</v>
      </c>
      <c r="N31" s="21">
        <f>State_Production_Tannery!N22</f>
        <v>2749.6014049670366</v>
      </c>
      <c r="O31" s="21">
        <f>State_Production_Tannery!O22</f>
        <v>2812.8790793445746</v>
      </c>
      <c r="P31" s="21">
        <f>State_Production_Tannery!P22</f>
        <v>2877.6203788015659</v>
      </c>
      <c r="Q31" s="118">
        <f>State_Production_Tannery!Q22</f>
        <v>2943.8592896631963</v>
      </c>
    </row>
    <row r="32" spans="2:17" s="18" customFormat="1" x14ac:dyDescent="0.3">
      <c r="B32" s="152" t="s">
        <v>144</v>
      </c>
      <c r="C32" s="20"/>
      <c r="D32" s="21">
        <f>State_Production_Tannery!D23</f>
        <v>42161.247551881715</v>
      </c>
      <c r="E32" s="21">
        <f>State_Production_Tannery!E23</f>
        <v>43029.930946973531</v>
      </c>
      <c r="F32" s="21">
        <f>State_Production_Tannery!F23</f>
        <v>43915.815993453296</v>
      </c>
      <c r="G32" s="21">
        <f>State_Production_Tannery!G23</f>
        <v>44844.70516840295</v>
      </c>
      <c r="H32" s="21">
        <f>State_Production_Tannery!H23</f>
        <v>45730.590214882723</v>
      </c>
      <c r="I32" s="21">
        <f>State_Production_Tannery!I23</f>
        <v>46685.281866914316</v>
      </c>
      <c r="J32" s="21">
        <f>State_Production_Tannery!J23</f>
        <v>47029.314894673444</v>
      </c>
      <c r="K32" s="21">
        <f>State_Production_Tannery!K23</f>
        <v>47605.570216169996</v>
      </c>
      <c r="L32" s="21">
        <f>State_Production_Tannery!L23</f>
        <v>50882.484805575732</v>
      </c>
      <c r="M32" s="21">
        <f>State_Production_Tannery!M23</f>
        <v>53901.374624162127</v>
      </c>
      <c r="N32" s="21">
        <f>State_Production_Tannery!N23</f>
        <v>51854.378108995283</v>
      </c>
      <c r="O32" s="21">
        <f>State_Production_Tannery!O23</f>
        <v>53047.723605220068</v>
      </c>
      <c r="P32" s="21">
        <f>State_Production_Tannery!P23</f>
        <v>54268.671417963407</v>
      </c>
      <c r="Q32" s="118">
        <f>State_Production_Tannery!Q23</f>
        <v>55517.862490946653</v>
      </c>
    </row>
    <row r="33" spans="2:17" s="18" customFormat="1" x14ac:dyDescent="0.3">
      <c r="B33" s="152" t="s">
        <v>145</v>
      </c>
      <c r="C33" s="20"/>
      <c r="D33" s="21">
        <f>State_Production_Tannery!D24</f>
        <v>9201.6449515893237</v>
      </c>
      <c r="E33" s="21">
        <f>State_Production_Tannery!E24</f>
        <v>9391.2341274584633</v>
      </c>
      <c r="F33" s="21">
        <f>State_Production_Tannery!F24</f>
        <v>9584.5775444339215</v>
      </c>
      <c r="G33" s="21">
        <f>State_Production_Tannery!G24</f>
        <v>9787.30656417518</v>
      </c>
      <c r="H33" s="21">
        <f>State_Production_Tannery!H24</f>
        <v>9980.6499811506383</v>
      </c>
      <c r="I33" s="21">
        <f>State_Production_Tannery!I24</f>
        <v>10189.010362551377</v>
      </c>
      <c r="J33" s="21">
        <f>State_Production_Tannery!J24</f>
        <v>10264.095184677768</v>
      </c>
      <c r="K33" s="21">
        <f>State_Production_Tannery!K24</f>
        <v>10389.862261739474</v>
      </c>
      <c r="L33" s="21">
        <f>State_Production_Tannery!L24</f>
        <v>11105.045192493357</v>
      </c>
      <c r="M33" s="21">
        <f>State_Production_Tannery!M24</f>
        <v>11763.914506652445</v>
      </c>
      <c r="N33" s="21">
        <f>State_Production_Tannery!N24</f>
        <v>11317.159815000414</v>
      </c>
      <c r="O33" s="21">
        <f>State_Production_Tannery!O24</f>
        <v>11577.606130003931</v>
      </c>
      <c r="P33" s="21">
        <f>State_Production_Tannery!P24</f>
        <v>11844.076619603622</v>
      </c>
      <c r="Q33" s="118">
        <f>State_Production_Tannery!Q24</f>
        <v>12116.711169047208</v>
      </c>
    </row>
    <row r="34" spans="2:17" s="18" customFormat="1" x14ac:dyDescent="0.3">
      <c r="B34" s="152" t="s">
        <v>146</v>
      </c>
      <c r="C34" s="20"/>
      <c r="D34" s="21">
        <f>State_Production_Tannery!D25</f>
        <v>0</v>
      </c>
      <c r="E34" s="21">
        <f>State_Production_Tannery!E25</f>
        <v>0</v>
      </c>
      <c r="F34" s="21">
        <f>State_Production_Tannery!F25</f>
        <v>0</v>
      </c>
      <c r="G34" s="21">
        <f>State_Production_Tannery!G25</f>
        <v>0</v>
      </c>
      <c r="H34" s="21">
        <f>State_Production_Tannery!H25</f>
        <v>0</v>
      </c>
      <c r="I34" s="21">
        <f>State_Production_Tannery!I25</f>
        <v>0</v>
      </c>
      <c r="J34" s="21">
        <f>State_Production_Tannery!J25</f>
        <v>0</v>
      </c>
      <c r="K34" s="21">
        <f>State_Production_Tannery!K25</f>
        <v>0</v>
      </c>
      <c r="L34" s="21">
        <f>State_Production_Tannery!L25</f>
        <v>0</v>
      </c>
      <c r="M34" s="21">
        <f>State_Production_Tannery!M25</f>
        <v>0</v>
      </c>
      <c r="N34" s="21">
        <f>State_Production_Tannery!N25</f>
        <v>0</v>
      </c>
      <c r="O34" s="21">
        <f>State_Production_Tannery!O25</f>
        <v>0</v>
      </c>
      <c r="P34" s="21">
        <f>State_Production_Tannery!P25</f>
        <v>0</v>
      </c>
      <c r="Q34" s="118">
        <f>State_Production_Tannery!Q25</f>
        <v>0</v>
      </c>
    </row>
    <row r="35" spans="2:17" s="18" customFormat="1" x14ac:dyDescent="0.3">
      <c r="B35" s="152" t="s">
        <v>147</v>
      </c>
      <c r="C35" s="20"/>
      <c r="D35" s="21">
        <f>State_Production_Tannery!D26</f>
        <v>0</v>
      </c>
      <c r="E35" s="21">
        <f>State_Production_Tannery!E26</f>
        <v>0</v>
      </c>
      <c r="F35" s="21">
        <f>State_Production_Tannery!F26</f>
        <v>0</v>
      </c>
      <c r="G35" s="21">
        <f>State_Production_Tannery!G26</f>
        <v>0</v>
      </c>
      <c r="H35" s="21">
        <f>State_Production_Tannery!H26</f>
        <v>0</v>
      </c>
      <c r="I35" s="21">
        <f>State_Production_Tannery!I26</f>
        <v>0</v>
      </c>
      <c r="J35" s="21">
        <f>State_Production_Tannery!J26</f>
        <v>0</v>
      </c>
      <c r="K35" s="21">
        <f>State_Production_Tannery!K26</f>
        <v>0</v>
      </c>
      <c r="L35" s="21">
        <f>State_Production_Tannery!L26</f>
        <v>0</v>
      </c>
      <c r="M35" s="21">
        <f>State_Production_Tannery!M26</f>
        <v>0</v>
      </c>
      <c r="N35" s="21">
        <f>State_Production_Tannery!N26</f>
        <v>0</v>
      </c>
      <c r="O35" s="21">
        <f>State_Production_Tannery!O26</f>
        <v>0</v>
      </c>
      <c r="P35" s="21">
        <f>State_Production_Tannery!P26</f>
        <v>0</v>
      </c>
      <c r="Q35" s="118">
        <f>State_Production_Tannery!Q26</f>
        <v>0</v>
      </c>
    </row>
    <row r="36" spans="2:17" s="18" customFormat="1" x14ac:dyDescent="0.3">
      <c r="B36" s="152" t="s">
        <v>148</v>
      </c>
      <c r="C36" s="20"/>
      <c r="D36" s="21">
        <f>State_Production_Tannery!D27</f>
        <v>9447.2925880632974</v>
      </c>
      <c r="E36" s="21">
        <f>State_Production_Tannery!E27</f>
        <v>9641.9430473440789</v>
      </c>
      <c r="F36" s="21">
        <f>State_Production_Tannery!F27</f>
        <v>9840.4479711650747</v>
      </c>
      <c r="G36" s="21">
        <f>State_Production_Tannery!G27</f>
        <v>10048.589056336605</v>
      </c>
      <c r="H36" s="21">
        <f>State_Production_Tannery!H27</f>
        <v>10247.093980157599</v>
      </c>
      <c r="I36" s="21">
        <f>State_Production_Tannery!I27</f>
        <v>10461.016762139448</v>
      </c>
      <c r="J36" s="21">
        <f>State_Production_Tannery!J27</f>
        <v>10538.106052943718</v>
      </c>
      <c r="K36" s="21">
        <f>State_Production_Tannery!K27</f>
        <v>10667.230615040871</v>
      </c>
      <c r="L36" s="21">
        <f>State_Production_Tannery!L27</f>
        <v>11401.506109951544</v>
      </c>
      <c r="M36" s="21">
        <f>State_Production_Tannery!M27</f>
        <v>12077.964636759014</v>
      </c>
      <c r="N36" s="21">
        <f>State_Production_Tannery!N27</f>
        <v>11619.283356473607</v>
      </c>
      <c r="O36" s="21">
        <f>State_Production_Tannery!O27</f>
        <v>11886.682561101268</v>
      </c>
      <c r="P36" s="21">
        <f>State_Production_Tannery!P27</f>
        <v>12160.266762032425</v>
      </c>
      <c r="Q36" s="118">
        <f>State_Production_Tannery!Q27</f>
        <v>12440.179578899313</v>
      </c>
    </row>
    <row r="37" spans="2:17" s="18" customFormat="1" x14ac:dyDescent="0.3">
      <c r="B37" s="152" t="s">
        <v>149</v>
      </c>
      <c r="C37" s="20"/>
      <c r="D37" s="21">
        <f>State_Production_Tannery!D28</f>
        <v>16345.709241703984</v>
      </c>
      <c r="E37" s="21">
        <f>State_Production_Tannery!E28</f>
        <v>16682.493540645661</v>
      </c>
      <c r="F37" s="21">
        <f>State_Production_Tannery!F28</f>
        <v>17025.946835605984</v>
      </c>
      <c r="G37" s="21">
        <f>State_Production_Tannery!G28</f>
        <v>17386.072620612929</v>
      </c>
      <c r="H37" s="21">
        <f>State_Production_Tannery!H28</f>
        <v>17729.525915573253</v>
      </c>
      <c r="I37" s="21">
        <f>State_Production_Tannery!I28</f>
        <v>18099.655194608164</v>
      </c>
      <c r="J37" s="21">
        <f>State_Production_Tannery!J28</f>
        <v>18233.035114981107</v>
      </c>
      <c r="K37" s="21">
        <f>State_Production_Tannery!K28</f>
        <v>18456.446481605784</v>
      </c>
      <c r="L37" s="21">
        <f>State_Production_Tannery!L28</f>
        <v>19726.890223158051</v>
      </c>
      <c r="M37" s="21">
        <f>State_Production_Tannery!M28</f>
        <v>20897.299024430613</v>
      </c>
      <c r="N37" s="21">
        <f>State_Production_Tannery!N28</f>
        <v>20103.68849821161</v>
      </c>
      <c r="O37" s="21">
        <f>State_Production_Tannery!O28</f>
        <v>20566.342704119157</v>
      </c>
      <c r="P37" s="21">
        <f>State_Production_Tannery!P28</f>
        <v>21039.698192991695</v>
      </c>
      <c r="Q37" s="118">
        <f>State_Production_Tannery!Q28</f>
        <v>21524.003455571739</v>
      </c>
    </row>
    <row r="38" spans="2:17" s="18" customFormat="1" x14ac:dyDescent="0.3">
      <c r="B38" s="152" t="s">
        <v>150</v>
      </c>
      <c r="C38" s="20"/>
      <c r="D38" s="21">
        <f>State_Production_Tannery!D29</f>
        <v>0</v>
      </c>
      <c r="E38" s="21">
        <f>State_Production_Tannery!E29</f>
        <v>0</v>
      </c>
      <c r="F38" s="21">
        <f>State_Production_Tannery!F29</f>
        <v>0</v>
      </c>
      <c r="G38" s="21">
        <f>State_Production_Tannery!G29</f>
        <v>0</v>
      </c>
      <c r="H38" s="21">
        <f>State_Production_Tannery!H29</f>
        <v>0</v>
      </c>
      <c r="I38" s="21">
        <f>State_Production_Tannery!I29</f>
        <v>0</v>
      </c>
      <c r="J38" s="21">
        <f>State_Production_Tannery!J29</f>
        <v>0</v>
      </c>
      <c r="K38" s="21">
        <f>State_Production_Tannery!K29</f>
        <v>0</v>
      </c>
      <c r="L38" s="21">
        <f>State_Production_Tannery!L29</f>
        <v>0</v>
      </c>
      <c r="M38" s="21">
        <f>State_Production_Tannery!M29</f>
        <v>0</v>
      </c>
      <c r="N38" s="21">
        <f>State_Production_Tannery!N29</f>
        <v>0</v>
      </c>
      <c r="O38" s="21">
        <f>State_Production_Tannery!O29</f>
        <v>0</v>
      </c>
      <c r="P38" s="21">
        <f>State_Production_Tannery!P29</f>
        <v>0</v>
      </c>
      <c r="Q38" s="118">
        <f>State_Production_Tannery!Q29</f>
        <v>0</v>
      </c>
    </row>
    <row r="39" spans="2:17" s="18" customFormat="1" x14ac:dyDescent="0.3">
      <c r="B39" s="152" t="s">
        <v>151</v>
      </c>
      <c r="C39" s="20"/>
      <c r="D39" s="21">
        <f>State_Production_Tannery!D30</f>
        <v>15234.660757468484</v>
      </c>
      <c r="E39" s="21">
        <f>State_Production_Tannery!E30</f>
        <v>15548.553196575853</v>
      </c>
      <c r="F39" s="21">
        <f>State_Production_Tannery!F30</f>
        <v>15868.661327546732</v>
      </c>
      <c r="G39" s="21">
        <f>State_Production_Tannery!G30</f>
        <v>16204.308688176392</v>
      </c>
      <c r="H39" s="21">
        <f>State_Production_Tannery!H30</f>
        <v>16524.416819147275</v>
      </c>
      <c r="I39" s="21">
        <f>State_Production_Tannery!I30</f>
        <v>16869.387717572201</v>
      </c>
      <c r="J39" s="21">
        <f>State_Production_Tannery!J30</f>
        <v>16993.701554842446</v>
      </c>
      <c r="K39" s="21">
        <f>State_Production_Tannery!K30</f>
        <v>17201.927232270107</v>
      </c>
      <c r="L39" s="21">
        <f>State_Production_Tannery!L30</f>
        <v>18386.016532269186</v>
      </c>
      <c r="M39" s="21">
        <f>State_Production_Tannery!M30</f>
        <v>19476.870454315584</v>
      </c>
      <c r="N39" s="21">
        <f>State_Production_Tannery!N30</f>
        <v>18737.203122557628</v>
      </c>
      <c r="O39" s="21">
        <f>State_Production_Tannery!O30</f>
        <v>19168.409855211015</v>
      </c>
      <c r="P39" s="21">
        <f>State_Production_Tannery!P30</f>
        <v>19609.590484575187</v>
      </c>
      <c r="Q39" s="118">
        <f>State_Production_Tannery!Q30</f>
        <v>20060.976611011298</v>
      </c>
    </row>
    <row r="40" spans="2:17" s="18" customFormat="1" x14ac:dyDescent="0.3">
      <c r="B40" s="152" t="s">
        <v>152</v>
      </c>
      <c r="C40" s="20"/>
      <c r="D40" s="21">
        <f>State_Production_Tannery!D31</f>
        <v>15297.762902617762</v>
      </c>
      <c r="E40" s="21">
        <f>State_Production_Tannery!E31</f>
        <v>15612.955487922616</v>
      </c>
      <c r="F40" s="21">
        <f>State_Production_Tannery!F31</f>
        <v>15934.389510560239</v>
      </c>
      <c r="G40" s="21">
        <f>State_Production_Tannery!G31</f>
        <v>16271.427126529787</v>
      </c>
      <c r="H40" s="21">
        <f>State_Production_Tannery!H31</f>
        <v>16592.861149167409</v>
      </c>
      <c r="I40" s="21">
        <f>State_Production_Tannery!I31</f>
        <v>16939.260921136109</v>
      </c>
      <c r="J40" s="21">
        <f>State_Production_Tannery!J31</f>
        <v>17064.089667791497</v>
      </c>
      <c r="K40" s="21">
        <f>State_Production_Tannery!K31</f>
        <v>17273.177818439272</v>
      </c>
      <c r="L40" s="21">
        <f>State_Production_Tannery!L31</f>
        <v>18462.171630331839</v>
      </c>
      <c r="M40" s="21">
        <f>State_Production_Tannery!M31</f>
        <v>19557.543882232865</v>
      </c>
      <c r="N40" s="21">
        <f>State_Production_Tannery!N31</f>
        <v>18814.812839633309</v>
      </c>
      <c r="O40" s="21">
        <f>State_Production_Tannery!O31</f>
        <v>19247.805635676385</v>
      </c>
      <c r="P40" s="21">
        <f>State_Production_Tannery!P31</f>
        <v>19690.813640428456</v>
      </c>
      <c r="Q40" s="118">
        <f>State_Production_Tannery!Q31</f>
        <v>20144.069413542114</v>
      </c>
    </row>
    <row r="41" spans="2:17" s="18" customFormat="1" x14ac:dyDescent="0.3">
      <c r="B41" s="152" t="s">
        <v>153</v>
      </c>
      <c r="C41" s="20"/>
      <c r="D41" s="21">
        <f>State_Production_Tannery!D32</f>
        <v>0</v>
      </c>
      <c r="E41" s="21">
        <f>State_Production_Tannery!E32</f>
        <v>0</v>
      </c>
      <c r="F41" s="21">
        <f>State_Production_Tannery!F32</f>
        <v>0</v>
      </c>
      <c r="G41" s="21">
        <f>State_Production_Tannery!G32</f>
        <v>0</v>
      </c>
      <c r="H41" s="21">
        <f>State_Production_Tannery!H32</f>
        <v>0</v>
      </c>
      <c r="I41" s="21">
        <f>State_Production_Tannery!I32</f>
        <v>0</v>
      </c>
      <c r="J41" s="21">
        <f>State_Production_Tannery!J32</f>
        <v>0</v>
      </c>
      <c r="K41" s="21">
        <f>State_Production_Tannery!K32</f>
        <v>0</v>
      </c>
      <c r="L41" s="21">
        <f>State_Production_Tannery!L32</f>
        <v>0</v>
      </c>
      <c r="M41" s="21">
        <f>State_Production_Tannery!M32</f>
        <v>0</v>
      </c>
      <c r="N41" s="21">
        <f>State_Production_Tannery!N32</f>
        <v>0</v>
      </c>
      <c r="O41" s="21">
        <f>State_Production_Tannery!O32</f>
        <v>0</v>
      </c>
      <c r="P41" s="21">
        <f>State_Production_Tannery!P32</f>
        <v>0</v>
      </c>
      <c r="Q41" s="118">
        <f>State_Production_Tannery!Q32</f>
        <v>0</v>
      </c>
    </row>
    <row r="42" spans="2:17" s="18" customFormat="1" x14ac:dyDescent="0.3">
      <c r="B42" s="152" t="s">
        <v>154</v>
      </c>
      <c r="C42" s="20"/>
      <c r="D42" s="21">
        <f>State_Production_Tannery!D33</f>
        <v>0</v>
      </c>
      <c r="E42" s="21">
        <f>State_Production_Tannery!E33</f>
        <v>0</v>
      </c>
      <c r="F42" s="21">
        <f>State_Production_Tannery!F33</f>
        <v>0</v>
      </c>
      <c r="G42" s="21">
        <f>State_Production_Tannery!G33</f>
        <v>0</v>
      </c>
      <c r="H42" s="21">
        <f>State_Production_Tannery!H33</f>
        <v>0</v>
      </c>
      <c r="I42" s="21">
        <f>State_Production_Tannery!I33</f>
        <v>0</v>
      </c>
      <c r="J42" s="21">
        <f>State_Production_Tannery!J33</f>
        <v>0</v>
      </c>
      <c r="K42" s="21">
        <f>State_Production_Tannery!K33</f>
        <v>0</v>
      </c>
      <c r="L42" s="21">
        <f>State_Production_Tannery!L33</f>
        <v>0</v>
      </c>
      <c r="M42" s="21">
        <f>State_Production_Tannery!M33</f>
        <v>0</v>
      </c>
      <c r="N42" s="21">
        <f>State_Production_Tannery!N33</f>
        <v>0</v>
      </c>
      <c r="O42" s="21">
        <f>State_Production_Tannery!O33</f>
        <v>0</v>
      </c>
      <c r="P42" s="21">
        <f>State_Production_Tannery!P33</f>
        <v>0</v>
      </c>
      <c r="Q42" s="118">
        <f>State_Production_Tannery!Q33</f>
        <v>0</v>
      </c>
    </row>
    <row r="43" spans="2:17" s="18" customFormat="1" x14ac:dyDescent="0.3">
      <c r="B43" s="152" t="s">
        <v>155</v>
      </c>
      <c r="C43" s="20"/>
      <c r="D43" s="21">
        <f>State_Production_Tannery!D34</f>
        <v>0</v>
      </c>
      <c r="E43" s="21">
        <f>State_Production_Tannery!E34</f>
        <v>0</v>
      </c>
      <c r="F43" s="21">
        <f>State_Production_Tannery!F34</f>
        <v>0</v>
      </c>
      <c r="G43" s="21">
        <f>State_Production_Tannery!G34</f>
        <v>0</v>
      </c>
      <c r="H43" s="21">
        <f>State_Production_Tannery!H34</f>
        <v>0</v>
      </c>
      <c r="I43" s="21">
        <f>State_Production_Tannery!I34</f>
        <v>0</v>
      </c>
      <c r="J43" s="21">
        <f>State_Production_Tannery!J34</f>
        <v>0</v>
      </c>
      <c r="K43" s="21">
        <f>State_Production_Tannery!K34</f>
        <v>0</v>
      </c>
      <c r="L43" s="21">
        <f>State_Production_Tannery!L34</f>
        <v>0</v>
      </c>
      <c r="M43" s="21">
        <f>State_Production_Tannery!M34</f>
        <v>0</v>
      </c>
      <c r="N43" s="21">
        <f>State_Production_Tannery!N34</f>
        <v>0</v>
      </c>
      <c r="O43" s="21">
        <f>State_Production_Tannery!O34</f>
        <v>0</v>
      </c>
      <c r="P43" s="21">
        <f>State_Production_Tannery!P34</f>
        <v>0</v>
      </c>
      <c r="Q43" s="118">
        <f>State_Production_Tannery!Q34</f>
        <v>0</v>
      </c>
    </row>
    <row r="44" spans="2:17" s="18" customFormat="1" x14ac:dyDescent="0.3">
      <c r="B44" s="152" t="s">
        <v>156</v>
      </c>
      <c r="C44" s="20"/>
      <c r="D44" s="21">
        <f>State_Production_Tannery!D35</f>
        <v>0</v>
      </c>
      <c r="E44" s="21">
        <f>State_Production_Tannery!E35</f>
        <v>0</v>
      </c>
      <c r="F44" s="21">
        <f>State_Production_Tannery!F35</f>
        <v>0</v>
      </c>
      <c r="G44" s="21">
        <f>State_Production_Tannery!G35</f>
        <v>0</v>
      </c>
      <c r="H44" s="21">
        <f>State_Production_Tannery!H35</f>
        <v>0</v>
      </c>
      <c r="I44" s="21">
        <f>State_Production_Tannery!I35</f>
        <v>0</v>
      </c>
      <c r="J44" s="21">
        <f>State_Production_Tannery!J35</f>
        <v>0</v>
      </c>
      <c r="K44" s="21">
        <f>State_Production_Tannery!K35</f>
        <v>0</v>
      </c>
      <c r="L44" s="21">
        <f>State_Production_Tannery!L35</f>
        <v>0</v>
      </c>
      <c r="M44" s="21">
        <f>State_Production_Tannery!M35</f>
        <v>0</v>
      </c>
      <c r="N44" s="21">
        <f>State_Production_Tannery!N35</f>
        <v>0</v>
      </c>
      <c r="O44" s="21">
        <f>State_Production_Tannery!O35</f>
        <v>0</v>
      </c>
      <c r="P44" s="21">
        <f>State_Production_Tannery!P35</f>
        <v>0</v>
      </c>
      <c r="Q44" s="118">
        <f>State_Production_Tannery!Q35</f>
        <v>0</v>
      </c>
    </row>
    <row r="45" spans="2:17" s="18" customFormat="1" x14ac:dyDescent="0.3">
      <c r="B45" s="152" t="s">
        <v>157</v>
      </c>
      <c r="C45" s="20"/>
      <c r="D45" s="21">
        <f>State_Production_Tannery!D36</f>
        <v>0</v>
      </c>
      <c r="E45" s="21">
        <f>State_Production_Tannery!E36</f>
        <v>0</v>
      </c>
      <c r="F45" s="21">
        <f>State_Production_Tannery!F36</f>
        <v>0</v>
      </c>
      <c r="G45" s="21">
        <f>State_Production_Tannery!G36</f>
        <v>0</v>
      </c>
      <c r="H45" s="21">
        <f>State_Production_Tannery!H36</f>
        <v>0</v>
      </c>
      <c r="I45" s="21">
        <f>State_Production_Tannery!I36</f>
        <v>0</v>
      </c>
      <c r="J45" s="21">
        <f>State_Production_Tannery!J36</f>
        <v>0</v>
      </c>
      <c r="K45" s="21">
        <f>State_Production_Tannery!K36</f>
        <v>0</v>
      </c>
      <c r="L45" s="21">
        <f>State_Production_Tannery!L36</f>
        <v>0</v>
      </c>
      <c r="M45" s="21">
        <f>State_Production_Tannery!M36</f>
        <v>0</v>
      </c>
      <c r="N45" s="21">
        <f>State_Production_Tannery!N36</f>
        <v>0</v>
      </c>
      <c r="O45" s="21">
        <f>State_Production_Tannery!O36</f>
        <v>0</v>
      </c>
      <c r="P45" s="21">
        <f>State_Production_Tannery!P36</f>
        <v>0</v>
      </c>
      <c r="Q45" s="118">
        <f>State_Production_Tannery!Q36</f>
        <v>0</v>
      </c>
    </row>
    <row r="46" spans="2:17" s="18" customFormat="1" x14ac:dyDescent="0.3">
      <c r="B46" s="152" t="s">
        <v>158</v>
      </c>
      <c r="C46" s="20"/>
      <c r="D46" s="21">
        <f>State_Production_Tannery!D37</f>
        <v>0</v>
      </c>
      <c r="E46" s="21">
        <f>State_Production_Tannery!E37</f>
        <v>0</v>
      </c>
      <c r="F46" s="21">
        <f>State_Production_Tannery!F37</f>
        <v>0</v>
      </c>
      <c r="G46" s="21">
        <f>State_Production_Tannery!G37</f>
        <v>0</v>
      </c>
      <c r="H46" s="21">
        <f>State_Production_Tannery!H37</f>
        <v>0</v>
      </c>
      <c r="I46" s="21">
        <f>State_Production_Tannery!I37</f>
        <v>0</v>
      </c>
      <c r="J46" s="21">
        <f>State_Production_Tannery!J37</f>
        <v>0</v>
      </c>
      <c r="K46" s="21">
        <f>State_Production_Tannery!K37</f>
        <v>0</v>
      </c>
      <c r="L46" s="21">
        <f>State_Production_Tannery!L37</f>
        <v>0</v>
      </c>
      <c r="M46" s="21">
        <f>State_Production_Tannery!M37</f>
        <v>0</v>
      </c>
      <c r="N46" s="21">
        <f>State_Production_Tannery!N37</f>
        <v>0</v>
      </c>
      <c r="O46" s="21">
        <f>State_Production_Tannery!O37</f>
        <v>0</v>
      </c>
      <c r="P46" s="21">
        <f>State_Production_Tannery!P37</f>
        <v>0</v>
      </c>
      <c r="Q46" s="118">
        <f>State_Production_Tannery!Q37</f>
        <v>0</v>
      </c>
    </row>
    <row r="47" spans="2:17" s="18" customFormat="1" x14ac:dyDescent="0.3">
      <c r="B47" s="152" t="s">
        <v>159</v>
      </c>
      <c r="C47" s="20"/>
      <c r="D47" s="21">
        <f>State_Production_Tannery!D38</f>
        <v>11595.019171179787</v>
      </c>
      <c r="E47" s="21">
        <f>State_Production_Tannery!E38</f>
        <v>11833.921034967865</v>
      </c>
      <c r="F47" s="21">
        <f>State_Production_Tannery!F38</f>
        <v>12077.553628731945</v>
      </c>
      <c r="G47" s="21">
        <f>State_Production_Tannery!G38</f>
        <v>12333.013047436029</v>
      </c>
      <c r="H47" s="21">
        <f>State_Production_Tannery!H38</f>
        <v>12576.645641200108</v>
      </c>
      <c r="I47" s="21">
        <f>State_Production_Tannery!I38</f>
        <v>12839.201154868193</v>
      </c>
      <c r="J47" s="21">
        <f>State_Production_Tannery!J38</f>
        <v>12933.815754388224</v>
      </c>
      <c r="K47" s="21">
        <f>State_Production_Tannery!K38</f>
        <v>13092.295208584275</v>
      </c>
      <c r="L47" s="21">
        <f>State_Production_Tannery!L38</f>
        <v>13993.499269012571</v>
      </c>
      <c r="M47" s="21">
        <f>State_Production_Tannery!M38</f>
        <v>14823.742379800842</v>
      </c>
      <c r="N47" s="21">
        <f>State_Production_Tannery!N38</f>
        <v>14260.785512656657</v>
      </c>
      <c r="O47" s="21">
        <f>State_Production_Tannery!O38</f>
        <v>14588.974660511934</v>
      </c>
      <c r="P47" s="21">
        <f>State_Production_Tannery!P38</f>
        <v>14924.754888038366</v>
      </c>
      <c r="Q47" s="118">
        <f>State_Production_Tannery!Q38</f>
        <v>15268.302465037446</v>
      </c>
    </row>
    <row r="48" spans="2:17" s="18" customFormat="1" x14ac:dyDescent="0.3">
      <c r="B48" s="152" t="s">
        <v>160</v>
      </c>
      <c r="C48" s="20"/>
      <c r="D48" s="21">
        <f>State_Production_Tannery!D39</f>
        <v>10783.705876403359</v>
      </c>
      <c r="E48" s="21">
        <f>State_Production_Tannery!E39</f>
        <v>11005.891574795185</v>
      </c>
      <c r="F48" s="21">
        <f>State_Production_Tannery!F39</f>
        <v>11232.476989986852</v>
      </c>
      <c r="G48" s="21">
        <f>State_Production_Tannery!G39</f>
        <v>11470.061697178113</v>
      </c>
      <c r="H48" s="21">
        <f>State_Production_Tannery!H39</f>
        <v>11696.647112369779</v>
      </c>
      <c r="I48" s="21">
        <f>State_Production_Tannery!I39</f>
        <v>11940.831394760797</v>
      </c>
      <c r="J48" s="21">
        <f>State_Production_Tannery!J39</f>
        <v>12028.82573075756</v>
      </c>
      <c r="K48" s="21">
        <f>State_Production_Tannery!K39</f>
        <v>12176.216243552139</v>
      </c>
      <c r="L48" s="21">
        <f>State_Production_Tannery!L39</f>
        <v>13014.362293921311</v>
      </c>
      <c r="M48" s="21">
        <f>State_Production_Tannery!M39</f>
        <v>13786.512592292911</v>
      </c>
      <c r="N48" s="21">
        <f>State_Production_Tannery!N39</f>
        <v>13262.946293112167</v>
      </c>
      <c r="O48" s="21">
        <f>State_Production_Tannery!O39</f>
        <v>13568.171768814305</v>
      </c>
      <c r="P48" s="21">
        <f>State_Production_Tannery!P39</f>
        <v>13880.457169924892</v>
      </c>
      <c r="Q48" s="118">
        <f>State_Production_Tannery!Q39</f>
        <v>14199.966432498382</v>
      </c>
    </row>
    <row r="49" spans="2:17" s="18" customFormat="1" x14ac:dyDescent="0.3">
      <c r="B49" s="152" t="s">
        <v>161</v>
      </c>
      <c r="C49" s="20"/>
      <c r="D49" s="21">
        <f>State_Production_Tannery!D40</f>
        <v>0</v>
      </c>
      <c r="E49" s="21">
        <f>State_Production_Tannery!E40</f>
        <v>0</v>
      </c>
      <c r="F49" s="21">
        <f>State_Production_Tannery!F40</f>
        <v>0</v>
      </c>
      <c r="G49" s="21">
        <f>State_Production_Tannery!G40</f>
        <v>0</v>
      </c>
      <c r="H49" s="21">
        <f>State_Production_Tannery!H40</f>
        <v>0</v>
      </c>
      <c r="I49" s="21">
        <f>State_Production_Tannery!I40</f>
        <v>0</v>
      </c>
      <c r="J49" s="21">
        <f>State_Production_Tannery!J40</f>
        <v>0</v>
      </c>
      <c r="K49" s="21">
        <f>State_Production_Tannery!K40</f>
        <v>0</v>
      </c>
      <c r="L49" s="21">
        <f>State_Production_Tannery!L40</f>
        <v>0</v>
      </c>
      <c r="M49" s="21">
        <f>State_Production_Tannery!M40</f>
        <v>0</v>
      </c>
      <c r="N49" s="21">
        <f>State_Production_Tannery!N40</f>
        <v>0</v>
      </c>
      <c r="O49" s="21">
        <f>State_Production_Tannery!O40</f>
        <v>0</v>
      </c>
      <c r="P49" s="21">
        <f>State_Production_Tannery!P40</f>
        <v>0</v>
      </c>
      <c r="Q49" s="118">
        <f>State_Production_Tannery!Q40</f>
        <v>0</v>
      </c>
    </row>
    <row r="50" spans="2:17" s="18" customFormat="1" x14ac:dyDescent="0.3">
      <c r="B50" s="152" t="s">
        <v>162</v>
      </c>
      <c r="C50" s="20"/>
      <c r="D50" s="21">
        <f>State_Production_Tannery!D41</f>
        <v>140756.09569958714</v>
      </c>
      <c r="E50" s="21">
        <f>State_Production_Tannery!E41</f>
        <v>143656.2110944583</v>
      </c>
      <c r="F50" s="21">
        <f>State_Production_Tannery!F41</f>
        <v>146613.75451695063</v>
      </c>
      <c r="G50" s="21">
        <f>State_Production_Tannery!G41</f>
        <v>149714.86800849601</v>
      </c>
      <c r="H50" s="21">
        <f>State_Production_Tannery!H41</f>
        <v>152672.41143098834</v>
      </c>
      <c r="I50" s="21">
        <f>State_Production_Tannery!I41</f>
        <v>155859.66696396554</v>
      </c>
      <c r="J50" s="21">
        <f>State_Production_Tannery!J41</f>
        <v>157008.22751638974</v>
      </c>
      <c r="K50" s="21">
        <f>State_Production_Tannery!K41</f>
        <v>158932.0664417003</v>
      </c>
      <c r="L50" s="21">
        <f>State_Production_Tannery!L41</f>
        <v>169872.1057035409</v>
      </c>
      <c r="M50" s="21">
        <f>State_Production_Tannery!M41</f>
        <v>179950.72455106338</v>
      </c>
      <c r="N50" s="21">
        <f>State_Production_Tannery!N41</f>
        <v>173116.78926413931</v>
      </c>
      <c r="O50" s="21">
        <f>State_Production_Tannery!O41</f>
        <v>177100.79501877431</v>
      </c>
      <c r="P50" s="21">
        <f>State_Production_Tannery!P41</f>
        <v>181176.95161170303</v>
      </c>
      <c r="Q50" s="118">
        <f>State_Production_Tannery!Q41</f>
        <v>185347.39884525631</v>
      </c>
    </row>
    <row r="51" spans="2:17" s="18" customFormat="1" x14ac:dyDescent="0.3">
      <c r="B51" s="152" t="s">
        <v>182</v>
      </c>
      <c r="C51" s="20"/>
      <c r="D51" s="21">
        <f>State_Production_Tannery!D42</f>
        <v>0</v>
      </c>
      <c r="E51" s="21">
        <f>State_Production_Tannery!E42</f>
        <v>0</v>
      </c>
      <c r="F51" s="21">
        <f>State_Production_Tannery!F42</f>
        <v>0</v>
      </c>
      <c r="G51" s="21">
        <f>State_Production_Tannery!G42</f>
        <v>0</v>
      </c>
      <c r="H51" s="21">
        <f>State_Production_Tannery!H42</f>
        <v>0</v>
      </c>
      <c r="I51" s="21">
        <f>State_Production_Tannery!I42</f>
        <v>0</v>
      </c>
      <c r="J51" s="21">
        <f>State_Production_Tannery!J42</f>
        <v>0</v>
      </c>
      <c r="K51" s="21">
        <f>State_Production_Tannery!K42</f>
        <v>0</v>
      </c>
      <c r="L51" s="21">
        <f>State_Production_Tannery!L42</f>
        <v>0</v>
      </c>
      <c r="M51" s="21">
        <f>State_Production_Tannery!M42</f>
        <v>0</v>
      </c>
      <c r="N51" s="21">
        <f>State_Production_Tannery!N42</f>
        <v>0</v>
      </c>
      <c r="O51" s="21">
        <f>State_Production_Tannery!O42</f>
        <v>0</v>
      </c>
      <c r="P51" s="21">
        <f>State_Production_Tannery!P42</f>
        <v>0</v>
      </c>
      <c r="Q51" s="118">
        <f>State_Production_Tannery!Q42</f>
        <v>0</v>
      </c>
    </row>
    <row r="52" spans="2:17" s="18" customFormat="1" x14ac:dyDescent="0.3">
      <c r="B52" s="152" t="s">
        <v>163</v>
      </c>
      <c r="C52" s="20"/>
      <c r="D52" s="21">
        <f>State_Production_Tannery!D43</f>
        <v>0</v>
      </c>
      <c r="E52" s="21">
        <f>State_Production_Tannery!E43</f>
        <v>0</v>
      </c>
      <c r="F52" s="21">
        <f>State_Production_Tannery!F43</f>
        <v>0</v>
      </c>
      <c r="G52" s="21">
        <f>State_Production_Tannery!G43</f>
        <v>0</v>
      </c>
      <c r="H52" s="21">
        <f>State_Production_Tannery!H43</f>
        <v>0</v>
      </c>
      <c r="I52" s="21">
        <f>State_Production_Tannery!I43</f>
        <v>0</v>
      </c>
      <c r="J52" s="21">
        <f>State_Production_Tannery!J43</f>
        <v>0</v>
      </c>
      <c r="K52" s="21">
        <f>State_Production_Tannery!K43</f>
        <v>0</v>
      </c>
      <c r="L52" s="21">
        <f>State_Production_Tannery!L43</f>
        <v>0</v>
      </c>
      <c r="M52" s="21">
        <f>State_Production_Tannery!M43</f>
        <v>0</v>
      </c>
      <c r="N52" s="21">
        <f>State_Production_Tannery!N43</f>
        <v>0</v>
      </c>
      <c r="O52" s="21">
        <f>State_Production_Tannery!O43</f>
        <v>0</v>
      </c>
      <c r="P52" s="21">
        <f>State_Production_Tannery!P43</f>
        <v>0</v>
      </c>
      <c r="Q52" s="118">
        <f>State_Production_Tannery!Q43</f>
        <v>0</v>
      </c>
    </row>
    <row r="53" spans="2:17" s="18" customFormat="1" x14ac:dyDescent="0.3">
      <c r="B53" s="152" t="s">
        <v>164</v>
      </c>
      <c r="C53" s="20"/>
      <c r="D53" s="21">
        <f>State_Production_Tannery!D44</f>
        <v>133544.42196824113</v>
      </c>
      <c r="E53" s="21">
        <f>State_Production_Tannery!E44</f>
        <v>136295.94922625669</v>
      </c>
      <c r="F53" s="21">
        <f>State_Production_Tannery!F44</f>
        <v>139101.96217254983</v>
      </c>
      <c r="G53" s="21">
        <f>State_Production_Tannery!G44</f>
        <v>142044.18933953677</v>
      </c>
      <c r="H53" s="21">
        <f>State_Production_Tannery!H44</f>
        <v>144850.20228582987</v>
      </c>
      <c r="I53" s="21">
        <f>State_Production_Tannery!I44</f>
        <v>147874.15798523315</v>
      </c>
      <c r="J53" s="21">
        <f>State_Production_Tannery!J44</f>
        <v>148963.87175078387</v>
      </c>
      <c r="K53" s="21">
        <f>State_Production_Tannery!K44</f>
        <v>150789.14230808133</v>
      </c>
      <c r="L53" s="21">
        <f>State_Production_Tannery!L44</f>
        <v>161168.66592495196</v>
      </c>
      <c r="M53" s="21">
        <f>State_Production_Tannery!M44</f>
        <v>170730.90421765955</v>
      </c>
      <c r="N53" s="21">
        <f>State_Production_Tannery!N44</f>
        <v>164247.10731263275</v>
      </c>
      <c r="O53" s="21">
        <f>State_Production_Tannery!O44</f>
        <v>168026.99153701763</v>
      </c>
      <c r="P53" s="21">
        <f>State_Production_Tannery!P44</f>
        <v>171894.30522847216</v>
      </c>
      <c r="Q53" s="118">
        <f>State_Production_Tannery!Q44</f>
        <v>175851.07855602019</v>
      </c>
    </row>
    <row r="54" spans="2:17" s="18" customFormat="1" x14ac:dyDescent="0.3">
      <c r="B54" s="152" t="s">
        <v>165</v>
      </c>
      <c r="C54" s="20"/>
      <c r="D54" s="21">
        <f>State_Production_Tannery!D45</f>
        <v>5891.0359792932868</v>
      </c>
      <c r="E54" s="21">
        <f>State_Production_Tannery!E45</f>
        <v>6012.413913587171</v>
      </c>
      <c r="F54" s="21">
        <f>State_Production_Tannery!F45</f>
        <v>6136.1953713324201</v>
      </c>
      <c r="G54" s="21">
        <f>State_Production_Tannery!G45</f>
        <v>6265.9856377060787</v>
      </c>
      <c r="H54" s="21">
        <f>State_Production_Tannery!H45</f>
        <v>6389.7670954513269</v>
      </c>
      <c r="I54" s="21">
        <f>State_Production_Tannery!I45</f>
        <v>6523.1626470020319</v>
      </c>
      <c r="J54" s="21">
        <f>State_Production_Tannery!J45</f>
        <v>6571.2331160293134</v>
      </c>
      <c r="K54" s="21">
        <f>State_Production_Tannery!K45</f>
        <v>6651.751151650009</v>
      </c>
      <c r="L54" s="21">
        <f>State_Production_Tannery!L45</f>
        <v>7109.6223691348605</v>
      </c>
      <c r="M54" s="21">
        <f>State_Production_Tannery!M45</f>
        <v>7531.4407348492505</v>
      </c>
      <c r="N54" s="21">
        <f>State_Production_Tannery!N45</f>
        <v>7245.4214441369286</v>
      </c>
      <c r="O54" s="21">
        <f>State_Production_Tannery!O45</f>
        <v>7412.1632191599983</v>
      </c>
      <c r="P54" s="21">
        <f>State_Production_Tannery!P45</f>
        <v>7582.7617643017065</v>
      </c>
      <c r="Q54" s="118">
        <f>State_Production_Tannery!Q45</f>
        <v>7757.3066362697527</v>
      </c>
    </row>
    <row r="55" spans="2:17" s="18" customFormat="1" x14ac:dyDescent="0.3">
      <c r="B55" s="152" t="s">
        <v>166</v>
      </c>
      <c r="C55" s="20"/>
      <c r="D55" s="21">
        <f>State_Production_Tannery!D46</f>
        <v>73834.017120737059</v>
      </c>
      <c r="E55" s="21">
        <f>State_Production_Tannery!E46</f>
        <v>75355.281039381371</v>
      </c>
      <c r="F55" s="21">
        <f>State_Production_Tannery!F46</f>
        <v>76906.668996018649</v>
      </c>
      <c r="G55" s="21">
        <f>State_Production_Tannery!G46</f>
        <v>78533.367047638312</v>
      </c>
      <c r="H55" s="21">
        <f>State_Production_Tannery!H46</f>
        <v>80084.75500427559</v>
      </c>
      <c r="I55" s="21">
        <f>State_Production_Tannery!I46</f>
        <v>81756.639112884688</v>
      </c>
      <c r="J55" s="21">
        <f>State_Production_Tannery!J46</f>
        <v>82359.119872743831</v>
      </c>
      <c r="K55" s="21">
        <f>State_Production_Tannery!K46</f>
        <v>83368.275145507883</v>
      </c>
      <c r="L55" s="21">
        <f>State_Production_Tannery!L46</f>
        <v>89106.90438316614</v>
      </c>
      <c r="M55" s="21">
        <f>State_Production_Tannery!M46</f>
        <v>94393.673050930054</v>
      </c>
      <c r="N55" s="21">
        <f>State_Production_Tannery!N46</f>
        <v>90808.912529768204</v>
      </c>
      <c r="O55" s="21">
        <f>State_Production_Tannery!O46</f>
        <v>92898.734271660243</v>
      </c>
      <c r="P55" s="21">
        <f>State_Production_Tannery!P46</f>
        <v>95036.894002315428</v>
      </c>
      <c r="Q55" s="118">
        <f>State_Production_Tannery!Q46</f>
        <v>97224.514161235522</v>
      </c>
    </row>
    <row r="56" spans="2:17" s="18" customFormat="1" x14ac:dyDescent="0.3">
      <c r="B56" s="22" t="s">
        <v>169</v>
      </c>
      <c r="C56" s="23" t="s">
        <v>167</v>
      </c>
      <c r="D56" s="593">
        <f>SUM(D20:D55)</f>
        <v>490199.99999999994</v>
      </c>
      <c r="E56" s="24">
        <f t="shared" ref="E56:L56" si="0">SUM(E20:E55)</f>
        <v>500300</v>
      </c>
      <c r="F56" s="24">
        <f t="shared" si="0"/>
        <v>510600</v>
      </c>
      <c r="G56" s="24">
        <f t="shared" si="0"/>
        <v>521400</v>
      </c>
      <c r="H56" s="24">
        <f t="shared" si="0"/>
        <v>531700</v>
      </c>
      <c r="I56" s="24">
        <f t="shared" si="0"/>
        <v>542800</v>
      </c>
      <c r="J56" s="24">
        <f t="shared" si="0"/>
        <v>546800</v>
      </c>
      <c r="K56" s="24">
        <f t="shared" si="0"/>
        <v>553500</v>
      </c>
      <c r="L56" s="24">
        <f t="shared" si="0"/>
        <v>591600</v>
      </c>
      <c r="M56" s="24">
        <f t="shared" ref="M56:Q56" si="1">SUM(M20:M55)</f>
        <v>626699.99999999988</v>
      </c>
      <c r="N56" s="24">
        <f t="shared" si="1"/>
        <v>602900.00000000012</v>
      </c>
      <c r="O56" s="24">
        <f t="shared" si="1"/>
        <v>616774.77829088294</v>
      </c>
      <c r="P56" s="24">
        <f t="shared" si="1"/>
        <v>630970.48293814901</v>
      </c>
      <c r="Q56" s="25">
        <f t="shared" si="1"/>
        <v>645494.56606028276</v>
      </c>
    </row>
    <row r="57" spans="2:17" s="18" customFormat="1" x14ac:dyDescent="0.3">
      <c r="B57" s="26"/>
      <c r="C57" s="27"/>
      <c r="D57" s="27"/>
      <c r="E57" s="27"/>
      <c r="F57" s="28"/>
      <c r="G57" s="117"/>
      <c r="H57" s="117"/>
      <c r="I57" s="117"/>
      <c r="J57" s="117"/>
      <c r="K57" s="117"/>
      <c r="L57" s="28"/>
      <c r="M57" s="28"/>
      <c r="N57" s="28"/>
      <c r="O57" s="35"/>
    </row>
    <row r="58" spans="2:17" s="18" customFormat="1" x14ac:dyDescent="0.3">
      <c r="B58" s="29"/>
      <c r="C58" s="29"/>
      <c r="D58" s="29"/>
      <c r="E58" s="29"/>
      <c r="F58" s="30"/>
      <c r="G58" s="30"/>
      <c r="H58" s="30"/>
      <c r="I58" s="30"/>
      <c r="J58" s="30"/>
      <c r="K58" s="30"/>
      <c r="L58" s="30"/>
      <c r="M58" s="30"/>
      <c r="N58" s="30"/>
      <c r="O58" s="35"/>
    </row>
    <row r="59" spans="2:17" s="18" customFormat="1" ht="18" x14ac:dyDescent="0.3">
      <c r="B59" s="15" t="s">
        <v>66</v>
      </c>
      <c r="C59" s="16" t="s">
        <v>67</v>
      </c>
      <c r="D59" s="16">
        <v>2005</v>
      </c>
      <c r="E59" s="16">
        <v>2006</v>
      </c>
      <c r="F59" s="16">
        <v>2007</v>
      </c>
      <c r="G59" s="16">
        <v>2008</v>
      </c>
      <c r="H59" s="16">
        <v>2009</v>
      </c>
      <c r="I59" s="16">
        <v>2010</v>
      </c>
      <c r="J59" s="16">
        <v>2011</v>
      </c>
      <c r="K59" s="16">
        <v>2012</v>
      </c>
      <c r="L59" s="16">
        <v>2013</v>
      </c>
      <c r="M59" s="16">
        <v>2014</v>
      </c>
      <c r="N59" s="16">
        <v>2015</v>
      </c>
      <c r="O59" s="16">
        <v>2016</v>
      </c>
      <c r="P59" s="16">
        <v>2017</v>
      </c>
      <c r="Q59" s="17">
        <v>2018</v>
      </c>
    </row>
    <row r="60" spans="2:17" s="18" customFormat="1" x14ac:dyDescent="0.3">
      <c r="B60" s="22" t="s">
        <v>30</v>
      </c>
      <c r="C60" s="23" t="s">
        <v>10</v>
      </c>
      <c r="D60" s="114">
        <v>35</v>
      </c>
      <c r="E60" s="114">
        <v>35</v>
      </c>
      <c r="F60" s="31">
        <v>35</v>
      </c>
      <c r="G60" s="31">
        <v>35</v>
      </c>
      <c r="H60" s="31">
        <v>35</v>
      </c>
      <c r="I60" s="31">
        <v>35</v>
      </c>
      <c r="J60" s="31">
        <v>35</v>
      </c>
      <c r="K60" s="31">
        <v>35</v>
      </c>
      <c r="L60" s="379">
        <v>35</v>
      </c>
      <c r="M60" s="379">
        <v>35</v>
      </c>
      <c r="N60" s="379">
        <v>32</v>
      </c>
      <c r="O60" s="379">
        <v>32</v>
      </c>
      <c r="P60" s="379">
        <v>32</v>
      </c>
      <c r="Q60" s="625">
        <v>32</v>
      </c>
    </row>
    <row r="61" spans="2:17" s="18" customFormat="1" x14ac:dyDescent="0.3">
      <c r="B61" s="26"/>
      <c r="C61" s="27"/>
      <c r="D61" s="27"/>
      <c r="E61" s="27"/>
      <c r="F61" s="33"/>
      <c r="G61" s="33"/>
      <c r="H61" s="33"/>
      <c r="I61" s="33"/>
      <c r="J61" s="33"/>
      <c r="K61" s="33"/>
      <c r="L61" s="33"/>
      <c r="M61" s="33"/>
      <c r="N61" s="33"/>
      <c r="O61" s="35"/>
    </row>
    <row r="62" spans="2:17" x14ac:dyDescent="0.3">
      <c r="B62" s="34"/>
      <c r="C62" s="34"/>
      <c r="D62" s="34"/>
      <c r="E62" s="34"/>
      <c r="F62" s="34"/>
      <c r="G62" s="34"/>
      <c r="H62" s="34"/>
      <c r="I62" s="34"/>
      <c r="J62" s="34"/>
      <c r="K62" s="34"/>
      <c r="L62" s="34"/>
      <c r="M62" s="34"/>
      <c r="N62" s="34"/>
      <c r="O62" s="11"/>
    </row>
    <row r="63" spans="2:17" s="18" customFormat="1" ht="18" x14ac:dyDescent="0.3">
      <c r="B63" s="15" t="s">
        <v>68</v>
      </c>
      <c r="C63" s="16" t="s">
        <v>13</v>
      </c>
      <c r="D63" s="16">
        <v>2005</v>
      </c>
      <c r="E63" s="16">
        <v>2006</v>
      </c>
      <c r="F63" s="16">
        <v>2007</v>
      </c>
      <c r="G63" s="16">
        <v>2008</v>
      </c>
      <c r="H63" s="16">
        <v>2009</v>
      </c>
      <c r="I63" s="16">
        <v>2010</v>
      </c>
      <c r="J63" s="16">
        <v>2011</v>
      </c>
      <c r="K63" s="16">
        <v>2012</v>
      </c>
      <c r="L63" s="16">
        <v>2013</v>
      </c>
      <c r="M63" s="16">
        <v>2014</v>
      </c>
      <c r="N63" s="16">
        <v>2015</v>
      </c>
      <c r="O63" s="16">
        <v>2016</v>
      </c>
      <c r="P63" s="16">
        <v>2017</v>
      </c>
      <c r="Q63" s="17">
        <v>2018</v>
      </c>
    </row>
    <row r="64" spans="2:17" s="18" customFormat="1" x14ac:dyDescent="0.3">
      <c r="B64" s="157" t="s">
        <v>30</v>
      </c>
      <c r="C64" s="160"/>
      <c r="D64" s="175"/>
      <c r="E64" s="175"/>
      <c r="F64" s="175"/>
      <c r="G64" s="175"/>
      <c r="H64" s="175"/>
      <c r="I64" s="175"/>
      <c r="J64" s="175"/>
      <c r="K64" s="175"/>
      <c r="L64" s="175"/>
      <c r="M64" s="175"/>
      <c r="N64" s="175"/>
      <c r="O64" s="160"/>
      <c r="P64" s="160"/>
      <c r="Q64" s="416"/>
    </row>
    <row r="65" spans="2:17" s="18" customFormat="1" x14ac:dyDescent="0.3">
      <c r="B65" s="152" t="s">
        <v>132</v>
      </c>
      <c r="C65" s="20"/>
      <c r="D65" s="21">
        <f t="shared" ref="D65:Q65" si="2">D20*D$60*$C$14</f>
        <v>0</v>
      </c>
      <c r="E65" s="21">
        <f t="shared" si="2"/>
        <v>0</v>
      </c>
      <c r="F65" s="21">
        <f t="shared" si="2"/>
        <v>0</v>
      </c>
      <c r="G65" s="21">
        <f t="shared" si="2"/>
        <v>0</v>
      </c>
      <c r="H65" s="21">
        <f t="shared" si="2"/>
        <v>0</v>
      </c>
      <c r="I65" s="21">
        <f t="shared" si="2"/>
        <v>0</v>
      </c>
      <c r="J65" s="21">
        <f t="shared" si="2"/>
        <v>0</v>
      </c>
      <c r="K65" s="21">
        <f t="shared" si="2"/>
        <v>0</v>
      </c>
      <c r="L65" s="21">
        <f t="shared" si="2"/>
        <v>0</v>
      </c>
      <c r="M65" s="21">
        <f t="shared" si="2"/>
        <v>0</v>
      </c>
      <c r="N65" s="21">
        <f t="shared" si="2"/>
        <v>0</v>
      </c>
      <c r="O65" s="21">
        <f t="shared" si="2"/>
        <v>0</v>
      </c>
      <c r="P65" s="21">
        <f t="shared" si="2"/>
        <v>0</v>
      </c>
      <c r="Q65" s="118">
        <f t="shared" si="2"/>
        <v>0</v>
      </c>
    </row>
    <row r="66" spans="2:17" s="18" customFormat="1" x14ac:dyDescent="0.3">
      <c r="B66" s="152" t="s">
        <v>133</v>
      </c>
      <c r="C66" s="20"/>
      <c r="D66" s="21">
        <f t="shared" ref="D66:Q66" si="3">D21*D$60*$C$14</f>
        <v>189014.58802651783</v>
      </c>
      <c r="E66" s="21">
        <f t="shared" si="3"/>
        <v>192909.01344281289</v>
      </c>
      <c r="F66" s="21">
        <f t="shared" si="3"/>
        <v>196880.55619408406</v>
      </c>
      <c r="G66" s="21">
        <f t="shared" si="3"/>
        <v>201044.8922827956</v>
      </c>
      <c r="H66" s="21">
        <f t="shared" si="3"/>
        <v>205016.43503406676</v>
      </c>
      <c r="I66" s="21">
        <f t="shared" si="3"/>
        <v>209296.44712524253</v>
      </c>
      <c r="J66" s="21">
        <f t="shared" si="3"/>
        <v>210838.79382476531</v>
      </c>
      <c r="K66" s="21">
        <f t="shared" si="3"/>
        <v>213422.22454646599</v>
      </c>
      <c r="L66" s="21">
        <f t="shared" si="3"/>
        <v>228113.07685942054</v>
      </c>
      <c r="M66" s="21">
        <f t="shared" si="3"/>
        <v>241647.16914773305</v>
      </c>
      <c r="N66" s="21">
        <f t="shared" si="3"/>
        <v>212544.18860395192</v>
      </c>
      <c r="O66" s="21">
        <f t="shared" si="3"/>
        <v>217435.55283333565</v>
      </c>
      <c r="P66" s="21">
        <f t="shared" si="3"/>
        <v>222440.05528136104</v>
      </c>
      <c r="Q66" s="118">
        <f t="shared" si="3"/>
        <v>227560.3230909651</v>
      </c>
    </row>
    <row r="67" spans="2:17" s="18" customFormat="1" x14ac:dyDescent="0.3">
      <c r="B67" s="152" t="s">
        <v>134</v>
      </c>
      <c r="C67" s="20"/>
      <c r="D67" s="21">
        <f t="shared" ref="D67:Q67" si="4">D22*D$60*$C$14</f>
        <v>0</v>
      </c>
      <c r="E67" s="21">
        <f t="shared" si="4"/>
        <v>0</v>
      </c>
      <c r="F67" s="21">
        <f t="shared" si="4"/>
        <v>0</v>
      </c>
      <c r="G67" s="21">
        <f t="shared" si="4"/>
        <v>0</v>
      </c>
      <c r="H67" s="21">
        <f t="shared" si="4"/>
        <v>0</v>
      </c>
      <c r="I67" s="21">
        <f t="shared" si="4"/>
        <v>0</v>
      </c>
      <c r="J67" s="21">
        <f t="shared" si="4"/>
        <v>0</v>
      </c>
      <c r="K67" s="21">
        <f t="shared" si="4"/>
        <v>0</v>
      </c>
      <c r="L67" s="21">
        <f t="shared" si="4"/>
        <v>0</v>
      </c>
      <c r="M67" s="21">
        <f t="shared" si="4"/>
        <v>0</v>
      </c>
      <c r="N67" s="21">
        <f t="shared" si="4"/>
        <v>0</v>
      </c>
      <c r="O67" s="21">
        <f t="shared" si="4"/>
        <v>0</v>
      </c>
      <c r="P67" s="21">
        <f t="shared" si="4"/>
        <v>0</v>
      </c>
      <c r="Q67" s="118">
        <f t="shared" si="4"/>
        <v>0</v>
      </c>
    </row>
    <row r="68" spans="2:17" s="18" customFormat="1" x14ac:dyDescent="0.3">
      <c r="B68" s="152" t="s">
        <v>135</v>
      </c>
      <c r="C68" s="20"/>
      <c r="D68" s="21">
        <f t="shared" ref="D68:Q68" si="5">D23*D$60*$C$14</f>
        <v>0</v>
      </c>
      <c r="E68" s="21">
        <f t="shared" si="5"/>
        <v>0</v>
      </c>
      <c r="F68" s="21">
        <f t="shared" si="5"/>
        <v>0</v>
      </c>
      <c r="G68" s="21">
        <f t="shared" si="5"/>
        <v>0</v>
      </c>
      <c r="H68" s="21">
        <f t="shared" si="5"/>
        <v>0</v>
      </c>
      <c r="I68" s="21">
        <f t="shared" si="5"/>
        <v>0</v>
      </c>
      <c r="J68" s="21">
        <f t="shared" si="5"/>
        <v>0</v>
      </c>
      <c r="K68" s="21">
        <f t="shared" si="5"/>
        <v>0</v>
      </c>
      <c r="L68" s="21">
        <f t="shared" si="5"/>
        <v>0</v>
      </c>
      <c r="M68" s="21">
        <f t="shared" si="5"/>
        <v>0</v>
      </c>
      <c r="N68" s="21">
        <f t="shared" si="5"/>
        <v>0</v>
      </c>
      <c r="O68" s="21">
        <f t="shared" si="5"/>
        <v>0</v>
      </c>
      <c r="P68" s="21">
        <f t="shared" si="5"/>
        <v>0</v>
      </c>
      <c r="Q68" s="118">
        <f t="shared" si="5"/>
        <v>0</v>
      </c>
    </row>
    <row r="69" spans="2:17" s="18" customFormat="1" x14ac:dyDescent="0.3">
      <c r="B69" s="152" t="s">
        <v>136</v>
      </c>
      <c r="C69" s="20"/>
      <c r="D69" s="21">
        <f t="shared" ref="D69:Q69" si="6">D24*D$60*$C$14</f>
        <v>225448.18908208207</v>
      </c>
      <c r="E69" s="21">
        <f t="shared" si="6"/>
        <v>230093.28640915069</v>
      </c>
      <c r="F69" s="21">
        <f t="shared" si="6"/>
        <v>234830.36586150777</v>
      </c>
      <c r="G69" s="21">
        <f t="shared" si="6"/>
        <v>239797.40062708606</v>
      </c>
      <c r="H69" s="21">
        <f t="shared" si="6"/>
        <v>244534.48007944314</v>
      </c>
      <c r="I69" s="21">
        <f t="shared" si="6"/>
        <v>249639.48803295422</v>
      </c>
      <c r="J69" s="21">
        <f t="shared" si="6"/>
        <v>251479.13053872393</v>
      </c>
      <c r="K69" s="21">
        <f t="shared" si="6"/>
        <v>254560.53173588827</v>
      </c>
      <c r="L69" s="21">
        <f t="shared" si="6"/>
        <v>272083.12660334504</v>
      </c>
      <c r="M69" s="21">
        <f t="shared" si="6"/>
        <v>288225.98959147453</v>
      </c>
      <c r="N69" s="21">
        <f t="shared" si="6"/>
        <v>253513.24953796074</v>
      </c>
      <c r="O69" s="21">
        <f t="shared" si="6"/>
        <v>259347.4511155698</v>
      </c>
      <c r="P69" s="21">
        <f t="shared" si="6"/>
        <v>265316.59892550437</v>
      </c>
      <c r="Q69" s="118">
        <f t="shared" si="6"/>
        <v>271423.8265069467</v>
      </c>
    </row>
    <row r="70" spans="2:17" s="18" customFormat="1" x14ac:dyDescent="0.3">
      <c r="B70" s="152" t="s">
        <v>137</v>
      </c>
      <c r="C70" s="20"/>
      <c r="D70" s="21">
        <f t="shared" ref="D70:Q70" si="7">D25*D$60*$C$14</f>
        <v>0</v>
      </c>
      <c r="E70" s="21">
        <f t="shared" si="7"/>
        <v>0</v>
      </c>
      <c r="F70" s="21">
        <f t="shared" si="7"/>
        <v>0</v>
      </c>
      <c r="G70" s="21">
        <f t="shared" si="7"/>
        <v>0</v>
      </c>
      <c r="H70" s="21">
        <f t="shared" si="7"/>
        <v>0</v>
      </c>
      <c r="I70" s="21">
        <f t="shared" si="7"/>
        <v>0</v>
      </c>
      <c r="J70" s="21">
        <f t="shared" si="7"/>
        <v>0</v>
      </c>
      <c r="K70" s="21">
        <f t="shared" si="7"/>
        <v>0</v>
      </c>
      <c r="L70" s="21">
        <f t="shared" si="7"/>
        <v>0</v>
      </c>
      <c r="M70" s="21">
        <f t="shared" si="7"/>
        <v>0</v>
      </c>
      <c r="N70" s="21">
        <f t="shared" si="7"/>
        <v>0</v>
      </c>
      <c r="O70" s="21">
        <f t="shared" si="7"/>
        <v>0</v>
      </c>
      <c r="P70" s="21">
        <f t="shared" si="7"/>
        <v>0</v>
      </c>
      <c r="Q70" s="118">
        <f t="shared" si="7"/>
        <v>0</v>
      </c>
    </row>
    <row r="71" spans="2:17" s="18" customFormat="1" x14ac:dyDescent="0.3">
      <c r="B71" s="152" t="s">
        <v>138</v>
      </c>
      <c r="C71" s="20"/>
      <c r="D71" s="21">
        <f t="shared" ref="D71:Q71" si="8">D26*D$60*$C$14</f>
        <v>5623.9786864293792</v>
      </c>
      <c r="E71" s="21">
        <f t="shared" si="8"/>
        <v>5739.8542162803324</v>
      </c>
      <c r="F71" s="21">
        <f t="shared" si="8"/>
        <v>5858.0243110788269</v>
      </c>
      <c r="G71" s="21">
        <f t="shared" si="8"/>
        <v>5981.9308182461818</v>
      </c>
      <c r="H71" s="21">
        <f t="shared" si="8"/>
        <v>6100.1009130446773</v>
      </c>
      <c r="I71" s="21">
        <f t="shared" si="8"/>
        <v>6227.4492676333475</v>
      </c>
      <c r="J71" s="21">
        <f t="shared" si="8"/>
        <v>6273.3405665842201</v>
      </c>
      <c r="K71" s="21">
        <f t="shared" si="8"/>
        <v>6350.2084923269313</v>
      </c>
      <c r="L71" s="21">
        <f t="shared" si="8"/>
        <v>6787.3231148339883</v>
      </c>
      <c r="M71" s="21">
        <f t="shared" si="8"/>
        <v>7190.0192631278896</v>
      </c>
      <c r="N71" s="21">
        <f t="shared" si="8"/>
        <v>6324.0832314241843</v>
      </c>
      <c r="O71" s="21">
        <f t="shared" si="8"/>
        <v>6469.6218824925218</v>
      </c>
      <c r="P71" s="21">
        <f t="shared" si="8"/>
        <v>6618.5268712436009</v>
      </c>
      <c r="Q71" s="118">
        <f t="shared" si="8"/>
        <v>6770.8763662253523</v>
      </c>
    </row>
    <row r="72" spans="2:17" s="18" customFormat="1" x14ac:dyDescent="0.3">
      <c r="B72" s="152" t="s">
        <v>139</v>
      </c>
      <c r="C72" s="20"/>
      <c r="D72" s="21">
        <f t="shared" ref="D72:Q72" si="9">D27*D$60*$C$14</f>
        <v>0</v>
      </c>
      <c r="E72" s="21">
        <f t="shared" si="9"/>
        <v>0</v>
      </c>
      <c r="F72" s="21">
        <f t="shared" si="9"/>
        <v>0</v>
      </c>
      <c r="G72" s="21">
        <f t="shared" si="9"/>
        <v>0</v>
      </c>
      <c r="H72" s="21">
        <f t="shared" si="9"/>
        <v>0</v>
      </c>
      <c r="I72" s="21">
        <f t="shared" si="9"/>
        <v>0</v>
      </c>
      <c r="J72" s="21">
        <f t="shared" si="9"/>
        <v>0</v>
      </c>
      <c r="K72" s="21">
        <f t="shared" si="9"/>
        <v>0</v>
      </c>
      <c r="L72" s="21">
        <f t="shared" si="9"/>
        <v>0</v>
      </c>
      <c r="M72" s="21">
        <f t="shared" si="9"/>
        <v>0</v>
      </c>
      <c r="N72" s="21">
        <f t="shared" si="9"/>
        <v>0</v>
      </c>
      <c r="O72" s="21">
        <f t="shared" si="9"/>
        <v>0</v>
      </c>
      <c r="P72" s="21">
        <f t="shared" si="9"/>
        <v>0</v>
      </c>
      <c r="Q72" s="118">
        <f t="shared" si="9"/>
        <v>0</v>
      </c>
    </row>
    <row r="73" spans="2:17" s="18" customFormat="1" x14ac:dyDescent="0.3">
      <c r="B73" s="152" t="s">
        <v>140</v>
      </c>
      <c r="C73" s="20"/>
      <c r="D73" s="21">
        <f t="shared" ref="D73:Q73" si="10">D28*D$60*$C$14</f>
        <v>0</v>
      </c>
      <c r="E73" s="21">
        <f t="shared" si="10"/>
        <v>0</v>
      </c>
      <c r="F73" s="21">
        <f t="shared" si="10"/>
        <v>0</v>
      </c>
      <c r="G73" s="21">
        <f t="shared" si="10"/>
        <v>0</v>
      </c>
      <c r="H73" s="21">
        <f t="shared" si="10"/>
        <v>0</v>
      </c>
      <c r="I73" s="21">
        <f t="shared" si="10"/>
        <v>0</v>
      </c>
      <c r="J73" s="21">
        <f t="shared" si="10"/>
        <v>0</v>
      </c>
      <c r="K73" s="21">
        <f t="shared" si="10"/>
        <v>0</v>
      </c>
      <c r="L73" s="21">
        <f t="shared" si="10"/>
        <v>0</v>
      </c>
      <c r="M73" s="21">
        <f t="shared" si="10"/>
        <v>0</v>
      </c>
      <c r="N73" s="21">
        <f t="shared" si="10"/>
        <v>0</v>
      </c>
      <c r="O73" s="21">
        <f t="shared" si="10"/>
        <v>0</v>
      </c>
      <c r="P73" s="21">
        <f t="shared" si="10"/>
        <v>0</v>
      </c>
      <c r="Q73" s="118">
        <f t="shared" si="10"/>
        <v>0</v>
      </c>
    </row>
    <row r="74" spans="2:17" s="18" customFormat="1" x14ac:dyDescent="0.3">
      <c r="B74" s="152" t="s">
        <v>141</v>
      </c>
      <c r="C74" s="20"/>
      <c r="D74" s="21">
        <f t="shared" ref="D74:Q74" si="11">D29*D$60*$C$14</f>
        <v>0</v>
      </c>
      <c r="E74" s="21">
        <f t="shared" si="11"/>
        <v>0</v>
      </c>
      <c r="F74" s="21">
        <f t="shared" si="11"/>
        <v>0</v>
      </c>
      <c r="G74" s="21">
        <f t="shared" si="11"/>
        <v>0</v>
      </c>
      <c r="H74" s="21">
        <f t="shared" si="11"/>
        <v>0</v>
      </c>
      <c r="I74" s="21">
        <f t="shared" si="11"/>
        <v>0</v>
      </c>
      <c r="J74" s="21">
        <f t="shared" si="11"/>
        <v>0</v>
      </c>
      <c r="K74" s="21">
        <f t="shared" si="11"/>
        <v>0</v>
      </c>
      <c r="L74" s="21">
        <f t="shared" si="11"/>
        <v>0</v>
      </c>
      <c r="M74" s="21">
        <f t="shared" si="11"/>
        <v>0</v>
      </c>
      <c r="N74" s="21">
        <f t="shared" si="11"/>
        <v>0</v>
      </c>
      <c r="O74" s="21">
        <f t="shared" si="11"/>
        <v>0</v>
      </c>
      <c r="P74" s="21">
        <f t="shared" si="11"/>
        <v>0</v>
      </c>
      <c r="Q74" s="118">
        <f t="shared" si="11"/>
        <v>0</v>
      </c>
    </row>
    <row r="75" spans="2:17" s="18" customFormat="1" x14ac:dyDescent="0.3">
      <c r="B75" s="152" t="s">
        <v>142</v>
      </c>
      <c r="C75" s="20"/>
      <c r="D75" s="21">
        <f t="shared" ref="D75:Q75" si="12">D30*D$60*$C$14</f>
        <v>0</v>
      </c>
      <c r="E75" s="21">
        <f t="shared" si="12"/>
        <v>0</v>
      </c>
      <c r="F75" s="21">
        <f t="shared" si="12"/>
        <v>0</v>
      </c>
      <c r="G75" s="21">
        <f t="shared" si="12"/>
        <v>0</v>
      </c>
      <c r="H75" s="21">
        <f t="shared" si="12"/>
        <v>0</v>
      </c>
      <c r="I75" s="21">
        <f t="shared" si="12"/>
        <v>0</v>
      </c>
      <c r="J75" s="21">
        <f t="shared" si="12"/>
        <v>0</v>
      </c>
      <c r="K75" s="21">
        <f t="shared" si="12"/>
        <v>0</v>
      </c>
      <c r="L75" s="21">
        <f t="shared" si="12"/>
        <v>0</v>
      </c>
      <c r="M75" s="21">
        <f t="shared" si="12"/>
        <v>0</v>
      </c>
      <c r="N75" s="21">
        <f t="shared" si="12"/>
        <v>0</v>
      </c>
      <c r="O75" s="21">
        <f t="shared" si="12"/>
        <v>0</v>
      </c>
      <c r="P75" s="21">
        <f t="shared" si="12"/>
        <v>0</v>
      </c>
      <c r="Q75" s="118">
        <f t="shared" si="12"/>
        <v>0</v>
      </c>
    </row>
    <row r="76" spans="2:17" s="18" customFormat="1" x14ac:dyDescent="0.3">
      <c r="B76" s="152" t="s">
        <v>143</v>
      </c>
      <c r="C76" s="20"/>
      <c r="D76" s="21">
        <f t="shared" ref="D76:Q76" si="13">D31*D$60*$C$14</f>
        <v>242564.64595382364</v>
      </c>
      <c r="E76" s="21">
        <f t="shared" si="13"/>
        <v>247562.4079369604</v>
      </c>
      <c r="F76" s="21">
        <f t="shared" si="13"/>
        <v>252659.13550392157</v>
      </c>
      <c r="G76" s="21">
        <f t="shared" si="13"/>
        <v>258003.27703044403</v>
      </c>
      <c r="H76" s="21">
        <f t="shared" si="13"/>
        <v>263100.0045974052</v>
      </c>
      <c r="I76" s="21">
        <f t="shared" si="13"/>
        <v>268592.59449966438</v>
      </c>
      <c r="J76" s="21">
        <f t="shared" si="13"/>
        <v>270571.90617615415</v>
      </c>
      <c r="K76" s="21">
        <f t="shared" si="13"/>
        <v>273887.25323427463</v>
      </c>
      <c r="L76" s="21">
        <f t="shared" si="13"/>
        <v>292740.19695283979</v>
      </c>
      <c r="M76" s="21">
        <f t="shared" si="13"/>
        <v>310108.65691403771</v>
      </c>
      <c r="N76" s="21">
        <f t="shared" si="13"/>
        <v>272760.45937273005</v>
      </c>
      <c r="O76" s="21">
        <f t="shared" si="13"/>
        <v>279037.60467098182</v>
      </c>
      <c r="P76" s="21">
        <f t="shared" si="13"/>
        <v>285459.94157711533</v>
      </c>
      <c r="Q76" s="118">
        <f t="shared" si="13"/>
        <v>292030.84153458907</v>
      </c>
    </row>
    <row r="77" spans="2:17" s="18" customFormat="1" x14ac:dyDescent="0.3">
      <c r="B77" s="152" t="s">
        <v>144</v>
      </c>
      <c r="C77" s="20"/>
      <c r="D77" s="21">
        <f t="shared" ref="D77:Q77" si="14">D32*D$60*$C$14</f>
        <v>4574495.3593791658</v>
      </c>
      <c r="E77" s="21">
        <f t="shared" si="14"/>
        <v>4668747.5077466285</v>
      </c>
      <c r="F77" s="21">
        <f t="shared" si="14"/>
        <v>4764866.0352896824</v>
      </c>
      <c r="G77" s="21">
        <f t="shared" si="14"/>
        <v>4865650.5107717207</v>
      </c>
      <c r="H77" s="21">
        <f t="shared" si="14"/>
        <v>4961769.0383147756</v>
      </c>
      <c r="I77" s="21">
        <f t="shared" si="14"/>
        <v>5065353.082560203</v>
      </c>
      <c r="J77" s="21">
        <f t="shared" si="14"/>
        <v>5102680.6660720687</v>
      </c>
      <c r="K77" s="21">
        <f t="shared" si="14"/>
        <v>5165204.3684544442</v>
      </c>
      <c r="L77" s="21">
        <f t="shared" si="14"/>
        <v>5520749.6014049668</v>
      </c>
      <c r="M77" s="21">
        <f t="shared" si="14"/>
        <v>5848299.1467215912</v>
      </c>
      <c r="N77" s="21">
        <f t="shared" si="14"/>
        <v>5143954.3084123321</v>
      </c>
      <c r="O77" s="21">
        <f t="shared" si="14"/>
        <v>5262334.181637831</v>
      </c>
      <c r="P77" s="21">
        <f t="shared" si="14"/>
        <v>5383452.20466197</v>
      </c>
      <c r="Q77" s="118">
        <f t="shared" si="14"/>
        <v>5507371.9591019079</v>
      </c>
    </row>
    <row r="78" spans="2:17" s="18" customFormat="1" x14ac:dyDescent="0.3">
      <c r="B78" s="152" t="s">
        <v>145</v>
      </c>
      <c r="C78" s="20"/>
      <c r="D78" s="21">
        <f t="shared" ref="D78:Q78" si="15">D33*D$60*$C$14</f>
        <v>998378.47724744165</v>
      </c>
      <c r="E78" s="21">
        <f t="shared" si="15"/>
        <v>1018948.9028292432</v>
      </c>
      <c r="F78" s="21">
        <f t="shared" si="15"/>
        <v>1039926.6635710805</v>
      </c>
      <c r="G78" s="21">
        <f t="shared" si="15"/>
        <v>1061922.7622130071</v>
      </c>
      <c r="H78" s="21">
        <f t="shared" si="15"/>
        <v>1082900.5229548442</v>
      </c>
      <c r="I78" s="21">
        <f t="shared" si="15"/>
        <v>1105507.6243368243</v>
      </c>
      <c r="J78" s="21">
        <f t="shared" si="15"/>
        <v>1113654.3275375378</v>
      </c>
      <c r="K78" s="21">
        <f t="shared" si="15"/>
        <v>1127300.0553987331</v>
      </c>
      <c r="L78" s="21">
        <f t="shared" si="15"/>
        <v>1204897.4033855293</v>
      </c>
      <c r="M78" s="21">
        <f t="shared" si="15"/>
        <v>1276384.7239717904</v>
      </c>
      <c r="N78" s="21">
        <f t="shared" si="15"/>
        <v>1122662.253648041</v>
      </c>
      <c r="O78" s="21">
        <f t="shared" si="15"/>
        <v>1148498.52809639</v>
      </c>
      <c r="P78" s="21">
        <f t="shared" si="15"/>
        <v>1174932.4006646792</v>
      </c>
      <c r="Q78" s="118">
        <f t="shared" si="15"/>
        <v>1201977.747969483</v>
      </c>
    </row>
    <row r="79" spans="2:17" s="18" customFormat="1" x14ac:dyDescent="0.3">
      <c r="B79" s="152" t="s">
        <v>146</v>
      </c>
      <c r="C79" s="20"/>
      <c r="D79" s="21">
        <f t="shared" ref="D79:Q79" si="16">D34*D$60*$C$14</f>
        <v>0</v>
      </c>
      <c r="E79" s="21">
        <f t="shared" si="16"/>
        <v>0</v>
      </c>
      <c r="F79" s="21">
        <f t="shared" si="16"/>
        <v>0</v>
      </c>
      <c r="G79" s="21">
        <f t="shared" si="16"/>
        <v>0</v>
      </c>
      <c r="H79" s="21">
        <f t="shared" si="16"/>
        <v>0</v>
      </c>
      <c r="I79" s="21">
        <f t="shared" si="16"/>
        <v>0</v>
      </c>
      <c r="J79" s="21">
        <f t="shared" si="16"/>
        <v>0</v>
      </c>
      <c r="K79" s="21">
        <f t="shared" si="16"/>
        <v>0</v>
      </c>
      <c r="L79" s="21">
        <f t="shared" si="16"/>
        <v>0</v>
      </c>
      <c r="M79" s="21">
        <f t="shared" si="16"/>
        <v>0</v>
      </c>
      <c r="N79" s="21">
        <f t="shared" si="16"/>
        <v>0</v>
      </c>
      <c r="O79" s="21">
        <f t="shared" si="16"/>
        <v>0</v>
      </c>
      <c r="P79" s="21">
        <f t="shared" si="16"/>
        <v>0</v>
      </c>
      <c r="Q79" s="118">
        <f t="shared" si="16"/>
        <v>0</v>
      </c>
    </row>
    <row r="80" spans="2:17" s="18" customFormat="1" x14ac:dyDescent="0.3">
      <c r="B80" s="152" t="s">
        <v>147</v>
      </c>
      <c r="C80" s="20"/>
      <c r="D80" s="21">
        <f t="shared" ref="D80:Q80" si="17">D35*D$60*$C$14</f>
        <v>0</v>
      </c>
      <c r="E80" s="21">
        <f t="shared" si="17"/>
        <v>0</v>
      </c>
      <c r="F80" s="21">
        <f t="shared" si="17"/>
        <v>0</v>
      </c>
      <c r="G80" s="21">
        <f t="shared" si="17"/>
        <v>0</v>
      </c>
      <c r="H80" s="21">
        <f t="shared" si="17"/>
        <v>0</v>
      </c>
      <c r="I80" s="21">
        <f t="shared" si="17"/>
        <v>0</v>
      </c>
      <c r="J80" s="21">
        <f t="shared" si="17"/>
        <v>0</v>
      </c>
      <c r="K80" s="21">
        <f t="shared" si="17"/>
        <v>0</v>
      </c>
      <c r="L80" s="21">
        <f t="shared" si="17"/>
        <v>0</v>
      </c>
      <c r="M80" s="21">
        <f t="shared" si="17"/>
        <v>0</v>
      </c>
      <c r="N80" s="21">
        <f t="shared" si="17"/>
        <v>0</v>
      </c>
      <c r="O80" s="21">
        <f t="shared" si="17"/>
        <v>0</v>
      </c>
      <c r="P80" s="21">
        <f t="shared" si="17"/>
        <v>0</v>
      </c>
      <c r="Q80" s="118">
        <f t="shared" si="17"/>
        <v>0</v>
      </c>
    </row>
    <row r="81" spans="2:17" s="18" customFormat="1" x14ac:dyDescent="0.3">
      <c r="B81" s="152" t="s">
        <v>148</v>
      </c>
      <c r="C81" s="20"/>
      <c r="D81" s="21">
        <f t="shared" ref="D81:Q81" si="18">D36*D$60*$C$14</f>
        <v>1025031.2458048678</v>
      </c>
      <c r="E81" s="21">
        <f t="shared" si="18"/>
        <v>1046150.8206368326</v>
      </c>
      <c r="F81" s="21">
        <f t="shared" si="18"/>
        <v>1067688.6048714106</v>
      </c>
      <c r="G81" s="21">
        <f t="shared" si="18"/>
        <v>1090271.9126125218</v>
      </c>
      <c r="H81" s="21">
        <f t="shared" si="18"/>
        <v>1111809.6968470993</v>
      </c>
      <c r="I81" s="21">
        <f t="shared" si="18"/>
        <v>1135020.3186921303</v>
      </c>
      <c r="J81" s="21">
        <f t="shared" si="18"/>
        <v>1143384.5067443934</v>
      </c>
      <c r="K81" s="21">
        <f t="shared" si="18"/>
        <v>1157394.5217319345</v>
      </c>
      <c r="L81" s="21">
        <f t="shared" si="18"/>
        <v>1237063.4129297426</v>
      </c>
      <c r="M81" s="21">
        <f t="shared" si="18"/>
        <v>1310459.1630883531</v>
      </c>
      <c r="N81" s="21">
        <f t="shared" si="18"/>
        <v>1152632.9089621818</v>
      </c>
      <c r="O81" s="21">
        <f t="shared" si="18"/>
        <v>1179158.9100612458</v>
      </c>
      <c r="P81" s="21">
        <f t="shared" si="18"/>
        <v>1206298.4627936166</v>
      </c>
      <c r="Q81" s="118">
        <f t="shared" si="18"/>
        <v>1234065.814226812</v>
      </c>
    </row>
    <row r="82" spans="2:17" s="18" customFormat="1" x14ac:dyDescent="0.3">
      <c r="B82" s="152" t="s">
        <v>149</v>
      </c>
      <c r="C82" s="20"/>
      <c r="D82" s="21">
        <f t="shared" ref="D82:Q82" si="19">D37*D$60*$C$14</f>
        <v>1773509.4527248824</v>
      </c>
      <c r="E82" s="21">
        <f t="shared" si="19"/>
        <v>1810050.5491600542</v>
      </c>
      <c r="F82" s="21">
        <f t="shared" si="19"/>
        <v>1847315.2316632492</v>
      </c>
      <c r="G82" s="21">
        <f t="shared" si="19"/>
        <v>1886388.8793365029</v>
      </c>
      <c r="H82" s="21">
        <f t="shared" si="19"/>
        <v>1923653.5618396979</v>
      </c>
      <c r="I82" s="21">
        <f t="shared" si="19"/>
        <v>1963812.5886149856</v>
      </c>
      <c r="J82" s="21">
        <f t="shared" si="19"/>
        <v>1978284.3099754502</v>
      </c>
      <c r="K82" s="21">
        <f t="shared" si="19"/>
        <v>2002524.4432542278</v>
      </c>
      <c r="L82" s="21">
        <f t="shared" si="19"/>
        <v>2140367.5892126486</v>
      </c>
      <c r="M82" s="21">
        <f t="shared" si="19"/>
        <v>2267356.9441507217</v>
      </c>
      <c r="N82" s="21">
        <f t="shared" si="19"/>
        <v>1994285.8990225918</v>
      </c>
      <c r="O82" s="21">
        <f t="shared" si="19"/>
        <v>2040181.1962486205</v>
      </c>
      <c r="P82" s="21">
        <f t="shared" si="19"/>
        <v>2087138.0607447762</v>
      </c>
      <c r="Q82" s="118">
        <f t="shared" si="19"/>
        <v>2135181.1427927166</v>
      </c>
    </row>
    <row r="83" spans="2:17" s="18" customFormat="1" x14ac:dyDescent="0.3">
      <c r="B83" s="152" t="s">
        <v>150</v>
      </c>
      <c r="C83" s="20"/>
      <c r="D83" s="21">
        <f t="shared" ref="D83:Q83" si="20">D38*D$60*$C$14</f>
        <v>0</v>
      </c>
      <c r="E83" s="21">
        <f t="shared" si="20"/>
        <v>0</v>
      </c>
      <c r="F83" s="21">
        <f t="shared" si="20"/>
        <v>0</v>
      </c>
      <c r="G83" s="21">
        <f t="shared" si="20"/>
        <v>0</v>
      </c>
      <c r="H83" s="21">
        <f t="shared" si="20"/>
        <v>0</v>
      </c>
      <c r="I83" s="21">
        <f t="shared" si="20"/>
        <v>0</v>
      </c>
      <c r="J83" s="21">
        <f t="shared" si="20"/>
        <v>0</v>
      </c>
      <c r="K83" s="21">
        <f t="shared" si="20"/>
        <v>0</v>
      </c>
      <c r="L83" s="21">
        <f t="shared" si="20"/>
        <v>0</v>
      </c>
      <c r="M83" s="21">
        <f t="shared" si="20"/>
        <v>0</v>
      </c>
      <c r="N83" s="21">
        <f t="shared" si="20"/>
        <v>0</v>
      </c>
      <c r="O83" s="21">
        <f t="shared" si="20"/>
        <v>0</v>
      </c>
      <c r="P83" s="21">
        <f t="shared" si="20"/>
        <v>0</v>
      </c>
      <c r="Q83" s="118">
        <f t="shared" si="20"/>
        <v>0</v>
      </c>
    </row>
    <row r="84" spans="2:17" s="18" customFormat="1" x14ac:dyDescent="0.3">
      <c r="B84" s="152" t="s">
        <v>151</v>
      </c>
      <c r="C84" s="20"/>
      <c r="D84" s="21">
        <f t="shared" ref="D84:Q84" si="21">D39*D$60*$C$14</f>
        <v>1652960.6921853307</v>
      </c>
      <c r="E84" s="21">
        <f t="shared" si="21"/>
        <v>1687018.0218284801</v>
      </c>
      <c r="F84" s="21">
        <f t="shared" si="21"/>
        <v>1721749.7540388205</v>
      </c>
      <c r="G84" s="21">
        <f t="shared" si="21"/>
        <v>1758167.4926671388</v>
      </c>
      <c r="H84" s="21">
        <f t="shared" si="21"/>
        <v>1792899.2248774793</v>
      </c>
      <c r="I84" s="21">
        <f t="shared" si="21"/>
        <v>1830328.5673565839</v>
      </c>
      <c r="J84" s="21">
        <f t="shared" si="21"/>
        <v>1843816.6187004056</v>
      </c>
      <c r="K84" s="21">
        <f t="shared" si="21"/>
        <v>1866409.1047013064</v>
      </c>
      <c r="L84" s="21">
        <f t="shared" si="21"/>
        <v>1994882.7937512067</v>
      </c>
      <c r="M84" s="21">
        <f t="shared" si="21"/>
        <v>2113240.444293241</v>
      </c>
      <c r="N84" s="21">
        <f t="shared" si="21"/>
        <v>1858730.5497577167</v>
      </c>
      <c r="O84" s="21">
        <f t="shared" si="21"/>
        <v>1901506.2576369329</v>
      </c>
      <c r="P84" s="21">
        <f t="shared" si="21"/>
        <v>1945271.3760698587</v>
      </c>
      <c r="Q84" s="118">
        <f t="shared" si="21"/>
        <v>1990048.8798123207</v>
      </c>
    </row>
    <row r="85" spans="2:17" s="18" customFormat="1" x14ac:dyDescent="0.3">
      <c r="B85" s="152" t="s">
        <v>152</v>
      </c>
      <c r="C85" s="20"/>
      <c r="D85" s="21">
        <f t="shared" ref="D85:Q85" si="22">D40*D$60*$C$14</f>
        <v>1659807.2749340271</v>
      </c>
      <c r="E85" s="21">
        <f t="shared" si="22"/>
        <v>1694005.6704396037</v>
      </c>
      <c r="F85" s="21">
        <f t="shared" si="22"/>
        <v>1728881.261895786</v>
      </c>
      <c r="G85" s="21">
        <f t="shared" si="22"/>
        <v>1765449.8432284819</v>
      </c>
      <c r="H85" s="21">
        <f t="shared" si="22"/>
        <v>1800325.434684664</v>
      </c>
      <c r="I85" s="21">
        <f t="shared" si="22"/>
        <v>1837909.8099432681</v>
      </c>
      <c r="J85" s="21">
        <f t="shared" si="22"/>
        <v>1851453.7289553776</v>
      </c>
      <c r="K85" s="21">
        <f t="shared" si="22"/>
        <v>1874139.793300661</v>
      </c>
      <c r="L85" s="21">
        <f t="shared" si="22"/>
        <v>2003145.6218910047</v>
      </c>
      <c r="M85" s="21">
        <f t="shared" si="22"/>
        <v>2121993.5112222657</v>
      </c>
      <c r="N85" s="21">
        <f t="shared" si="22"/>
        <v>1866429.4336916243</v>
      </c>
      <c r="O85" s="21">
        <f t="shared" si="22"/>
        <v>1909382.3190590974</v>
      </c>
      <c r="P85" s="21">
        <f t="shared" si="22"/>
        <v>1953328.713130503</v>
      </c>
      <c r="Q85" s="118">
        <f t="shared" si="22"/>
        <v>1998291.6858233779</v>
      </c>
    </row>
    <row r="86" spans="2:17" s="18" customFormat="1" x14ac:dyDescent="0.3">
      <c r="B86" s="152" t="s">
        <v>153</v>
      </c>
      <c r="C86" s="20"/>
      <c r="D86" s="21">
        <f t="shared" ref="D86:Q86" si="23">D41*D$60*$C$14</f>
        <v>0</v>
      </c>
      <c r="E86" s="21">
        <f t="shared" si="23"/>
        <v>0</v>
      </c>
      <c r="F86" s="21">
        <f t="shared" si="23"/>
        <v>0</v>
      </c>
      <c r="G86" s="21">
        <f t="shared" si="23"/>
        <v>0</v>
      </c>
      <c r="H86" s="21">
        <f t="shared" si="23"/>
        <v>0</v>
      </c>
      <c r="I86" s="21">
        <f t="shared" si="23"/>
        <v>0</v>
      </c>
      <c r="J86" s="21">
        <f t="shared" si="23"/>
        <v>0</v>
      </c>
      <c r="K86" s="21">
        <f t="shared" si="23"/>
        <v>0</v>
      </c>
      <c r="L86" s="21">
        <f t="shared" si="23"/>
        <v>0</v>
      </c>
      <c r="M86" s="21">
        <f t="shared" si="23"/>
        <v>0</v>
      </c>
      <c r="N86" s="21">
        <f t="shared" si="23"/>
        <v>0</v>
      </c>
      <c r="O86" s="21">
        <f t="shared" si="23"/>
        <v>0</v>
      </c>
      <c r="P86" s="21">
        <f t="shared" si="23"/>
        <v>0</v>
      </c>
      <c r="Q86" s="118">
        <f t="shared" si="23"/>
        <v>0</v>
      </c>
    </row>
    <row r="87" spans="2:17" s="18" customFormat="1" x14ac:dyDescent="0.3">
      <c r="B87" s="152" t="s">
        <v>154</v>
      </c>
      <c r="C87" s="20"/>
      <c r="D87" s="21">
        <f t="shared" ref="D87:Q87" si="24">D42*D$60*$C$14</f>
        <v>0</v>
      </c>
      <c r="E87" s="21">
        <f t="shared" si="24"/>
        <v>0</v>
      </c>
      <c r="F87" s="21">
        <f t="shared" si="24"/>
        <v>0</v>
      </c>
      <c r="G87" s="21">
        <f t="shared" si="24"/>
        <v>0</v>
      </c>
      <c r="H87" s="21">
        <f t="shared" si="24"/>
        <v>0</v>
      </c>
      <c r="I87" s="21">
        <f t="shared" si="24"/>
        <v>0</v>
      </c>
      <c r="J87" s="21">
        <f t="shared" si="24"/>
        <v>0</v>
      </c>
      <c r="K87" s="21">
        <f t="shared" si="24"/>
        <v>0</v>
      </c>
      <c r="L87" s="21">
        <f t="shared" si="24"/>
        <v>0</v>
      </c>
      <c r="M87" s="21">
        <f t="shared" si="24"/>
        <v>0</v>
      </c>
      <c r="N87" s="21">
        <f t="shared" si="24"/>
        <v>0</v>
      </c>
      <c r="O87" s="21">
        <f t="shared" si="24"/>
        <v>0</v>
      </c>
      <c r="P87" s="21">
        <f t="shared" si="24"/>
        <v>0</v>
      </c>
      <c r="Q87" s="118">
        <f t="shared" si="24"/>
        <v>0</v>
      </c>
    </row>
    <row r="88" spans="2:17" s="18" customFormat="1" x14ac:dyDescent="0.3">
      <c r="B88" s="152" t="s">
        <v>155</v>
      </c>
      <c r="C88" s="20"/>
      <c r="D88" s="21">
        <f t="shared" ref="D88:Q88" si="25">D43*D$60*$C$14</f>
        <v>0</v>
      </c>
      <c r="E88" s="21">
        <f t="shared" si="25"/>
        <v>0</v>
      </c>
      <c r="F88" s="21">
        <f t="shared" si="25"/>
        <v>0</v>
      </c>
      <c r="G88" s="21">
        <f t="shared" si="25"/>
        <v>0</v>
      </c>
      <c r="H88" s="21">
        <f t="shared" si="25"/>
        <v>0</v>
      </c>
      <c r="I88" s="21">
        <f t="shared" si="25"/>
        <v>0</v>
      </c>
      <c r="J88" s="21">
        <f t="shared" si="25"/>
        <v>0</v>
      </c>
      <c r="K88" s="21">
        <f t="shared" si="25"/>
        <v>0</v>
      </c>
      <c r="L88" s="21">
        <f t="shared" si="25"/>
        <v>0</v>
      </c>
      <c r="M88" s="21">
        <f t="shared" si="25"/>
        <v>0</v>
      </c>
      <c r="N88" s="21">
        <f t="shared" si="25"/>
        <v>0</v>
      </c>
      <c r="O88" s="21">
        <f t="shared" si="25"/>
        <v>0</v>
      </c>
      <c r="P88" s="21">
        <f t="shared" si="25"/>
        <v>0</v>
      </c>
      <c r="Q88" s="118">
        <f t="shared" si="25"/>
        <v>0</v>
      </c>
    </row>
    <row r="89" spans="2:17" s="18" customFormat="1" x14ac:dyDescent="0.3">
      <c r="B89" s="152" t="s">
        <v>156</v>
      </c>
      <c r="C89" s="20"/>
      <c r="D89" s="21">
        <f t="shared" ref="D89:Q89" si="26">D44*D$60*$C$14</f>
        <v>0</v>
      </c>
      <c r="E89" s="21">
        <f t="shared" si="26"/>
        <v>0</v>
      </c>
      <c r="F89" s="21">
        <f t="shared" si="26"/>
        <v>0</v>
      </c>
      <c r="G89" s="21">
        <f t="shared" si="26"/>
        <v>0</v>
      </c>
      <c r="H89" s="21">
        <f t="shared" si="26"/>
        <v>0</v>
      </c>
      <c r="I89" s="21">
        <f t="shared" si="26"/>
        <v>0</v>
      </c>
      <c r="J89" s="21">
        <f t="shared" si="26"/>
        <v>0</v>
      </c>
      <c r="K89" s="21">
        <f t="shared" si="26"/>
        <v>0</v>
      </c>
      <c r="L89" s="21">
        <f t="shared" si="26"/>
        <v>0</v>
      </c>
      <c r="M89" s="21">
        <f t="shared" si="26"/>
        <v>0</v>
      </c>
      <c r="N89" s="21">
        <f t="shared" si="26"/>
        <v>0</v>
      </c>
      <c r="O89" s="21">
        <f t="shared" si="26"/>
        <v>0</v>
      </c>
      <c r="P89" s="21">
        <f t="shared" si="26"/>
        <v>0</v>
      </c>
      <c r="Q89" s="118">
        <f t="shared" si="26"/>
        <v>0</v>
      </c>
    </row>
    <row r="90" spans="2:17" s="18" customFormat="1" x14ac:dyDescent="0.3">
      <c r="B90" s="152" t="s">
        <v>157</v>
      </c>
      <c r="C90" s="20"/>
      <c r="D90" s="21">
        <f t="shared" ref="D90:Q90" si="27">D45*D$60*$C$14</f>
        <v>0</v>
      </c>
      <c r="E90" s="21">
        <f t="shared" si="27"/>
        <v>0</v>
      </c>
      <c r="F90" s="21">
        <f t="shared" si="27"/>
        <v>0</v>
      </c>
      <c r="G90" s="21">
        <f t="shared" si="27"/>
        <v>0</v>
      </c>
      <c r="H90" s="21">
        <f t="shared" si="27"/>
        <v>0</v>
      </c>
      <c r="I90" s="21">
        <f t="shared" si="27"/>
        <v>0</v>
      </c>
      <c r="J90" s="21">
        <f t="shared" si="27"/>
        <v>0</v>
      </c>
      <c r="K90" s="21">
        <f t="shared" si="27"/>
        <v>0</v>
      </c>
      <c r="L90" s="21">
        <f t="shared" si="27"/>
        <v>0</v>
      </c>
      <c r="M90" s="21">
        <f t="shared" si="27"/>
        <v>0</v>
      </c>
      <c r="N90" s="21">
        <f t="shared" si="27"/>
        <v>0</v>
      </c>
      <c r="O90" s="21">
        <f t="shared" si="27"/>
        <v>0</v>
      </c>
      <c r="P90" s="21">
        <f t="shared" si="27"/>
        <v>0</v>
      </c>
      <c r="Q90" s="118">
        <f t="shared" si="27"/>
        <v>0</v>
      </c>
    </row>
    <row r="91" spans="2:17" s="18" customFormat="1" x14ac:dyDescent="0.3">
      <c r="B91" s="152" t="s">
        <v>158</v>
      </c>
      <c r="C91" s="20"/>
      <c r="D91" s="21">
        <f t="shared" ref="D91:Q91" si="28">D46*D$60*$C$14</f>
        <v>0</v>
      </c>
      <c r="E91" s="21">
        <f t="shared" si="28"/>
        <v>0</v>
      </c>
      <c r="F91" s="21">
        <f t="shared" si="28"/>
        <v>0</v>
      </c>
      <c r="G91" s="21">
        <f t="shared" si="28"/>
        <v>0</v>
      </c>
      <c r="H91" s="21">
        <f t="shared" si="28"/>
        <v>0</v>
      </c>
      <c r="I91" s="21">
        <f t="shared" si="28"/>
        <v>0</v>
      </c>
      <c r="J91" s="21">
        <f t="shared" si="28"/>
        <v>0</v>
      </c>
      <c r="K91" s="21">
        <f t="shared" si="28"/>
        <v>0</v>
      </c>
      <c r="L91" s="21">
        <f t="shared" si="28"/>
        <v>0</v>
      </c>
      <c r="M91" s="21">
        <f t="shared" si="28"/>
        <v>0</v>
      </c>
      <c r="N91" s="21">
        <f t="shared" si="28"/>
        <v>0</v>
      </c>
      <c r="O91" s="21">
        <f t="shared" si="28"/>
        <v>0</v>
      </c>
      <c r="P91" s="21">
        <f t="shared" si="28"/>
        <v>0</v>
      </c>
      <c r="Q91" s="118">
        <f t="shared" si="28"/>
        <v>0</v>
      </c>
    </row>
    <row r="92" spans="2:17" s="18" customFormat="1" x14ac:dyDescent="0.3">
      <c r="B92" s="152" t="s">
        <v>159</v>
      </c>
      <c r="C92" s="20"/>
      <c r="D92" s="21">
        <f t="shared" ref="D92:Q92" si="29">D47*D$60*$C$14</f>
        <v>1258059.5800730069</v>
      </c>
      <c r="E92" s="21">
        <f t="shared" si="29"/>
        <v>1283980.4322940132</v>
      </c>
      <c r="F92" s="21">
        <f t="shared" si="29"/>
        <v>1310414.5687174161</v>
      </c>
      <c r="G92" s="21">
        <f t="shared" si="29"/>
        <v>1338131.9156468092</v>
      </c>
      <c r="H92" s="21">
        <f t="shared" si="29"/>
        <v>1364566.0520702119</v>
      </c>
      <c r="I92" s="21">
        <f t="shared" si="29"/>
        <v>1393053.325303199</v>
      </c>
      <c r="J92" s="21">
        <f t="shared" si="29"/>
        <v>1403319.0093511224</v>
      </c>
      <c r="K92" s="21">
        <f t="shared" si="29"/>
        <v>1420514.030131394</v>
      </c>
      <c r="L92" s="21">
        <f t="shared" si="29"/>
        <v>1518294.6706878641</v>
      </c>
      <c r="M92" s="21">
        <f t="shared" si="29"/>
        <v>1608376.0482083915</v>
      </c>
      <c r="N92" s="21">
        <f t="shared" si="29"/>
        <v>1414669.9228555404</v>
      </c>
      <c r="O92" s="21">
        <f t="shared" si="29"/>
        <v>1447226.2863227839</v>
      </c>
      <c r="P92" s="21">
        <f t="shared" si="29"/>
        <v>1480535.684893406</v>
      </c>
      <c r="Q92" s="118">
        <f t="shared" si="29"/>
        <v>1514615.6045317147</v>
      </c>
    </row>
    <row r="93" spans="2:17" s="18" customFormat="1" x14ac:dyDescent="0.3">
      <c r="B93" s="152" t="s">
        <v>160</v>
      </c>
      <c r="C93" s="20"/>
      <c r="D93" s="21">
        <f t="shared" ref="D93:Q93" si="30">D48*D$60*$C$14</f>
        <v>1170032.0875897645</v>
      </c>
      <c r="E93" s="21">
        <f t="shared" si="30"/>
        <v>1194139.2358652777</v>
      </c>
      <c r="F93" s="21">
        <f t="shared" si="30"/>
        <v>1218723.7534135736</v>
      </c>
      <c r="G93" s="21">
        <f t="shared" si="30"/>
        <v>1244501.6941438252</v>
      </c>
      <c r="H93" s="21">
        <f t="shared" si="30"/>
        <v>1269086.2116921211</v>
      </c>
      <c r="I93" s="21">
        <f t="shared" si="30"/>
        <v>1295580.2063315464</v>
      </c>
      <c r="J93" s="21">
        <f t="shared" si="30"/>
        <v>1305127.5917871953</v>
      </c>
      <c r="K93" s="21">
        <f t="shared" si="30"/>
        <v>1321119.462425407</v>
      </c>
      <c r="L93" s="21">
        <f t="shared" si="30"/>
        <v>1412058.3088904624</v>
      </c>
      <c r="M93" s="21">
        <f t="shared" si="30"/>
        <v>1495836.616263781</v>
      </c>
      <c r="N93" s="21">
        <f t="shared" si="30"/>
        <v>1315684.272276727</v>
      </c>
      <c r="O93" s="21">
        <f t="shared" si="30"/>
        <v>1345962.6394663791</v>
      </c>
      <c r="P93" s="21">
        <f t="shared" si="30"/>
        <v>1376941.3512565494</v>
      </c>
      <c r="Q93" s="118">
        <f t="shared" si="30"/>
        <v>1408636.6701038396</v>
      </c>
    </row>
    <row r="94" spans="2:17" s="18" customFormat="1" x14ac:dyDescent="0.3">
      <c r="B94" s="152" t="s">
        <v>161</v>
      </c>
      <c r="C94" s="20"/>
      <c r="D94" s="21">
        <f t="shared" ref="D94:Q94" si="31">D49*D$60*$C$14</f>
        <v>0</v>
      </c>
      <c r="E94" s="21">
        <f t="shared" si="31"/>
        <v>0</v>
      </c>
      <c r="F94" s="21">
        <f t="shared" si="31"/>
        <v>0</v>
      </c>
      <c r="G94" s="21">
        <f t="shared" si="31"/>
        <v>0</v>
      </c>
      <c r="H94" s="21">
        <f t="shared" si="31"/>
        <v>0</v>
      </c>
      <c r="I94" s="21">
        <f t="shared" si="31"/>
        <v>0</v>
      </c>
      <c r="J94" s="21">
        <f t="shared" si="31"/>
        <v>0</v>
      </c>
      <c r="K94" s="21">
        <f t="shared" si="31"/>
        <v>0</v>
      </c>
      <c r="L94" s="21">
        <f t="shared" si="31"/>
        <v>0</v>
      </c>
      <c r="M94" s="21">
        <f t="shared" si="31"/>
        <v>0</v>
      </c>
      <c r="N94" s="21">
        <f t="shared" si="31"/>
        <v>0</v>
      </c>
      <c r="O94" s="21">
        <f t="shared" si="31"/>
        <v>0</v>
      </c>
      <c r="P94" s="21">
        <f t="shared" si="31"/>
        <v>0</v>
      </c>
      <c r="Q94" s="118">
        <f t="shared" si="31"/>
        <v>0</v>
      </c>
    </row>
    <row r="95" spans="2:17" s="18" customFormat="1" x14ac:dyDescent="0.3">
      <c r="B95" s="152" t="s">
        <v>162</v>
      </c>
      <c r="C95" s="20"/>
      <c r="D95" s="21">
        <f t="shared" ref="D95:Q95" si="32">D50*D$60*$C$14</f>
        <v>15272036.383405205</v>
      </c>
      <c r="E95" s="21">
        <f t="shared" si="32"/>
        <v>15586698.903748725</v>
      </c>
      <c r="F95" s="21">
        <f t="shared" si="32"/>
        <v>15907592.365089143</v>
      </c>
      <c r="G95" s="21">
        <f t="shared" si="32"/>
        <v>16244063.178921817</v>
      </c>
      <c r="H95" s="21">
        <f t="shared" si="32"/>
        <v>16564956.640262237</v>
      </c>
      <c r="I95" s="21">
        <f t="shared" si="32"/>
        <v>16910773.865590263</v>
      </c>
      <c r="J95" s="21">
        <f t="shared" si="32"/>
        <v>17035392.68552829</v>
      </c>
      <c r="K95" s="21">
        <f t="shared" si="32"/>
        <v>17244129.208924484</v>
      </c>
      <c r="L95" s="21">
        <f t="shared" si="32"/>
        <v>18431123.468834188</v>
      </c>
      <c r="M95" s="21">
        <f t="shared" si="32"/>
        <v>19524653.613790378</v>
      </c>
      <c r="N95" s="21">
        <f t="shared" si="32"/>
        <v>17173185.49500262</v>
      </c>
      <c r="O95" s="21">
        <f t="shared" si="32"/>
        <v>17568398.865862411</v>
      </c>
      <c r="P95" s="21">
        <f t="shared" si="32"/>
        <v>17972753.599880941</v>
      </c>
      <c r="Q95" s="118">
        <f t="shared" si="32"/>
        <v>18386461.965449426</v>
      </c>
    </row>
    <row r="96" spans="2:17" s="18" customFormat="1" x14ac:dyDescent="0.3">
      <c r="B96" s="152" t="s">
        <v>182</v>
      </c>
      <c r="C96" s="20"/>
      <c r="D96" s="21">
        <f t="shared" ref="D96:Q96" si="33">D51*D$60*$C$14</f>
        <v>0</v>
      </c>
      <c r="E96" s="21">
        <f t="shared" si="33"/>
        <v>0</v>
      </c>
      <c r="F96" s="21">
        <f t="shared" si="33"/>
        <v>0</v>
      </c>
      <c r="G96" s="21">
        <f t="shared" si="33"/>
        <v>0</v>
      </c>
      <c r="H96" s="21">
        <f t="shared" si="33"/>
        <v>0</v>
      </c>
      <c r="I96" s="21">
        <f t="shared" si="33"/>
        <v>0</v>
      </c>
      <c r="J96" s="21">
        <f t="shared" si="33"/>
        <v>0</v>
      </c>
      <c r="K96" s="21">
        <f t="shared" si="33"/>
        <v>0</v>
      </c>
      <c r="L96" s="21">
        <f t="shared" si="33"/>
        <v>0</v>
      </c>
      <c r="M96" s="21">
        <f t="shared" si="33"/>
        <v>0</v>
      </c>
      <c r="N96" s="21">
        <f t="shared" si="33"/>
        <v>0</v>
      </c>
      <c r="O96" s="21">
        <f t="shared" si="33"/>
        <v>0</v>
      </c>
      <c r="P96" s="21">
        <f t="shared" si="33"/>
        <v>0</v>
      </c>
      <c r="Q96" s="118">
        <f t="shared" si="33"/>
        <v>0</v>
      </c>
    </row>
    <row r="97" spans="2:17" s="18" customFormat="1" x14ac:dyDescent="0.3">
      <c r="B97" s="152" t="s">
        <v>163</v>
      </c>
      <c r="C97" s="20"/>
      <c r="D97" s="21">
        <f t="shared" ref="D97:Q97" si="34">D52*D$60*$C$14</f>
        <v>0</v>
      </c>
      <c r="E97" s="21">
        <f t="shared" si="34"/>
        <v>0</v>
      </c>
      <c r="F97" s="21">
        <f t="shared" si="34"/>
        <v>0</v>
      </c>
      <c r="G97" s="21">
        <f t="shared" si="34"/>
        <v>0</v>
      </c>
      <c r="H97" s="21">
        <f t="shared" si="34"/>
        <v>0</v>
      </c>
      <c r="I97" s="21">
        <f t="shared" si="34"/>
        <v>0</v>
      </c>
      <c r="J97" s="21">
        <f t="shared" si="34"/>
        <v>0</v>
      </c>
      <c r="K97" s="21">
        <f t="shared" si="34"/>
        <v>0</v>
      </c>
      <c r="L97" s="21">
        <f t="shared" si="34"/>
        <v>0</v>
      </c>
      <c r="M97" s="21">
        <f t="shared" si="34"/>
        <v>0</v>
      </c>
      <c r="N97" s="21">
        <f t="shared" si="34"/>
        <v>0</v>
      </c>
      <c r="O97" s="21">
        <f t="shared" si="34"/>
        <v>0</v>
      </c>
      <c r="P97" s="21">
        <f t="shared" si="34"/>
        <v>0</v>
      </c>
      <c r="Q97" s="118">
        <f t="shared" si="34"/>
        <v>0</v>
      </c>
    </row>
    <row r="98" spans="2:17" s="18" customFormat="1" x14ac:dyDescent="0.3">
      <c r="B98" s="152" t="s">
        <v>164</v>
      </c>
      <c r="C98" s="20"/>
      <c r="D98" s="21">
        <f t="shared" ref="D98:Q98" si="35">D53*D$60*$C$14</f>
        <v>14489569.783554165</v>
      </c>
      <c r="E98" s="21">
        <f t="shared" si="35"/>
        <v>14788110.491048852</v>
      </c>
      <c r="F98" s="21">
        <f t="shared" si="35"/>
        <v>15092562.895721657</v>
      </c>
      <c r="G98" s="21">
        <f t="shared" si="35"/>
        <v>15411794.54333974</v>
      </c>
      <c r="H98" s="21">
        <f t="shared" si="35"/>
        <v>15716246.948012542</v>
      </c>
      <c r="I98" s="21">
        <f t="shared" si="35"/>
        <v>16044346.141397797</v>
      </c>
      <c r="J98" s="21">
        <f t="shared" si="35"/>
        <v>16162580.084960051</v>
      </c>
      <c r="K98" s="21">
        <f t="shared" si="35"/>
        <v>16360621.940426823</v>
      </c>
      <c r="L98" s="21">
        <f t="shared" si="35"/>
        <v>17486800.25285729</v>
      </c>
      <c r="M98" s="21">
        <f t="shared" si="35"/>
        <v>18524303.107616063</v>
      </c>
      <c r="N98" s="21">
        <f t="shared" si="35"/>
        <v>16293313.04541317</v>
      </c>
      <c r="O98" s="21">
        <f t="shared" si="35"/>
        <v>16668277.560472149</v>
      </c>
      <c r="P98" s="21">
        <f t="shared" si="35"/>
        <v>17051915.078664441</v>
      </c>
      <c r="Q98" s="118">
        <f t="shared" si="35"/>
        <v>17444426.992757205</v>
      </c>
    </row>
    <row r="99" spans="2:17" s="18" customFormat="1" x14ac:dyDescent="0.3">
      <c r="B99" s="152" t="s">
        <v>165</v>
      </c>
      <c r="C99" s="20"/>
      <c r="D99" s="21">
        <f t="shared" ref="D99:Q99" si="36">D54*D$60*$C$14</f>
        <v>639177.40375332162</v>
      </c>
      <c r="E99" s="21">
        <f t="shared" si="36"/>
        <v>652346.909624208</v>
      </c>
      <c r="F99" s="21">
        <f t="shared" si="36"/>
        <v>665777.19778956764</v>
      </c>
      <c r="G99" s="21">
        <f t="shared" si="36"/>
        <v>679859.44169110956</v>
      </c>
      <c r="H99" s="21">
        <f t="shared" si="36"/>
        <v>693289.72985646897</v>
      </c>
      <c r="I99" s="21">
        <f t="shared" si="36"/>
        <v>707763.14719972049</v>
      </c>
      <c r="J99" s="21">
        <f t="shared" si="36"/>
        <v>712978.79308918049</v>
      </c>
      <c r="K99" s="21">
        <f t="shared" si="36"/>
        <v>721714.99995402596</v>
      </c>
      <c r="L99" s="21">
        <f t="shared" si="36"/>
        <v>771394.02705113241</v>
      </c>
      <c r="M99" s="21">
        <f t="shared" si="36"/>
        <v>817161.31973114365</v>
      </c>
      <c r="N99" s="21">
        <f t="shared" si="36"/>
        <v>718745.80725838337</v>
      </c>
      <c r="O99" s="21">
        <f t="shared" si="36"/>
        <v>735286.59134067188</v>
      </c>
      <c r="P99" s="21">
        <f t="shared" si="36"/>
        <v>752209.96701872931</v>
      </c>
      <c r="Q99" s="118">
        <f t="shared" si="36"/>
        <v>769524.81831795955</v>
      </c>
    </row>
    <row r="100" spans="2:17" s="18" customFormat="1" x14ac:dyDescent="0.3">
      <c r="B100" s="152" t="s">
        <v>166</v>
      </c>
      <c r="C100" s="20"/>
      <c r="D100" s="21">
        <f t="shared" ref="D100:Q100" si="37">D55*D$60*$C$14</f>
        <v>8010990.8575999718</v>
      </c>
      <c r="E100" s="21">
        <f t="shared" si="37"/>
        <v>8176047.9927728791</v>
      </c>
      <c r="F100" s="21">
        <f t="shared" si="37"/>
        <v>8344373.5860680239</v>
      </c>
      <c r="G100" s="21">
        <f t="shared" si="37"/>
        <v>8520870.3246687576</v>
      </c>
      <c r="H100" s="21">
        <f t="shared" si="37"/>
        <v>8689195.9179639015</v>
      </c>
      <c r="I100" s="21">
        <f t="shared" si="37"/>
        <v>8870595.3437479883</v>
      </c>
      <c r="J100" s="21">
        <f t="shared" si="37"/>
        <v>8935964.5061927065</v>
      </c>
      <c r="K100" s="21">
        <f t="shared" si="37"/>
        <v>9045457.8532876056</v>
      </c>
      <c r="L100" s="21">
        <f t="shared" si="37"/>
        <v>9668099.1255735252</v>
      </c>
      <c r="M100" s="21">
        <f t="shared" si="37"/>
        <v>10241713.526025912</v>
      </c>
      <c r="N100" s="21">
        <f t="shared" si="37"/>
        <v>9008244.122953007</v>
      </c>
      <c r="O100" s="21">
        <f t="shared" si="37"/>
        <v>9215554.439748697</v>
      </c>
      <c r="P100" s="21">
        <f t="shared" si="37"/>
        <v>9427659.8850296903</v>
      </c>
      <c r="Q100" s="118">
        <f t="shared" si="37"/>
        <v>9644671.8047945648</v>
      </c>
    </row>
    <row r="101" spans="2:17" x14ac:dyDescent="0.3">
      <c r="B101" s="22" t="s">
        <v>169</v>
      </c>
      <c r="C101" s="23" t="s">
        <v>167</v>
      </c>
      <c r="D101" s="592">
        <f>SUM(D65:D100)</f>
        <v>53186700</v>
      </c>
      <c r="E101" s="39">
        <f t="shared" ref="E101:L101" si="38">SUM(E64:E100)</f>
        <v>54282550</v>
      </c>
      <c r="F101" s="39">
        <f t="shared" si="38"/>
        <v>55400100</v>
      </c>
      <c r="G101" s="39">
        <f t="shared" si="38"/>
        <v>56571900</v>
      </c>
      <c r="H101" s="39">
        <f t="shared" si="38"/>
        <v>57689450</v>
      </c>
      <c r="I101" s="39">
        <f t="shared" si="38"/>
        <v>58893800</v>
      </c>
      <c r="J101" s="39">
        <f t="shared" si="38"/>
        <v>59327800.000000007</v>
      </c>
      <c r="K101" s="39">
        <f t="shared" si="38"/>
        <v>60054750.000000007</v>
      </c>
      <c r="L101" s="24">
        <f t="shared" si="38"/>
        <v>64188600</v>
      </c>
      <c r="M101" s="24">
        <f t="shared" ref="M101:Q101" si="39">SUM(M64:M100)</f>
        <v>67996950</v>
      </c>
      <c r="N101" s="649">
        <f t="shared" si="39"/>
        <v>59807680.000000007</v>
      </c>
      <c r="O101" s="39">
        <f t="shared" si="39"/>
        <v>61184058.006455585</v>
      </c>
      <c r="P101" s="39">
        <f t="shared" si="39"/>
        <v>62592271.907464378</v>
      </c>
      <c r="Q101" s="40">
        <f t="shared" si="39"/>
        <v>64033060.953180052</v>
      </c>
    </row>
    <row r="102" spans="2:17" x14ac:dyDescent="0.3">
      <c r="B102" s="41"/>
      <c r="C102" s="41"/>
      <c r="D102" s="41"/>
      <c r="E102" s="41"/>
      <c r="F102" s="42"/>
      <c r="G102" s="42"/>
      <c r="H102" s="42"/>
      <c r="I102" s="42"/>
      <c r="J102" s="42"/>
      <c r="K102" s="42"/>
    </row>
    <row r="103" spans="2:17" x14ac:dyDescent="0.3">
      <c r="B103" s="14"/>
      <c r="C103" s="14"/>
      <c r="D103" s="14"/>
      <c r="E103" s="14"/>
      <c r="F103" s="49"/>
      <c r="G103" s="49"/>
      <c r="H103" s="49"/>
      <c r="I103" s="49"/>
      <c r="J103" s="49"/>
      <c r="K103" s="49"/>
    </row>
    <row r="104" spans="2:17" ht="90.75" customHeight="1" x14ac:dyDescent="0.3">
      <c r="B104" s="393" t="s">
        <v>557</v>
      </c>
      <c r="C104" s="43" t="s">
        <v>55</v>
      </c>
      <c r="D104" s="26"/>
      <c r="E104" s="26"/>
      <c r="F104" s="26"/>
      <c r="G104" s="26"/>
      <c r="H104" s="44"/>
      <c r="I104" s="44"/>
      <c r="J104" s="44"/>
      <c r="K104" s="44"/>
    </row>
    <row r="105" spans="2:17" x14ac:dyDescent="0.3">
      <c r="B105" s="45" t="s">
        <v>56</v>
      </c>
      <c r="C105" s="46">
        <v>0.1</v>
      </c>
      <c r="D105" s="112"/>
      <c r="E105" s="112"/>
      <c r="F105" s="115"/>
      <c r="G105" s="44"/>
      <c r="H105" s="42"/>
      <c r="I105" s="42"/>
      <c r="J105" s="42"/>
      <c r="K105" s="42"/>
    </row>
    <row r="106" spans="2:17" x14ac:dyDescent="0.3">
      <c r="B106" s="45" t="s">
        <v>57</v>
      </c>
      <c r="C106" s="46">
        <v>0</v>
      </c>
      <c r="D106" s="112"/>
      <c r="E106" s="112"/>
      <c r="F106" s="13"/>
      <c r="G106" s="44"/>
      <c r="H106" s="42"/>
      <c r="I106" s="42"/>
      <c r="J106" s="42"/>
      <c r="K106" s="42"/>
    </row>
    <row r="107" spans="2:17" x14ac:dyDescent="0.3">
      <c r="B107" s="45" t="s">
        <v>58</v>
      </c>
      <c r="C107" s="46">
        <v>0.3</v>
      </c>
      <c r="D107" s="112"/>
      <c r="E107" s="112"/>
      <c r="F107" s="13"/>
      <c r="G107" s="44"/>
      <c r="H107" s="42"/>
      <c r="I107" s="42"/>
      <c r="J107" s="42"/>
      <c r="K107" s="42"/>
    </row>
    <row r="108" spans="2:17" x14ac:dyDescent="0.3">
      <c r="B108" s="45" t="s">
        <v>59</v>
      </c>
      <c r="C108" s="46">
        <v>0.8</v>
      </c>
      <c r="D108" s="112"/>
      <c r="E108" s="112"/>
      <c r="F108" s="13"/>
      <c r="G108" s="44"/>
      <c r="H108" s="42"/>
      <c r="I108" s="42"/>
      <c r="J108" s="42"/>
      <c r="K108" s="42"/>
    </row>
    <row r="109" spans="2:17" x14ac:dyDescent="0.3">
      <c r="B109" s="45" t="s">
        <v>60</v>
      </c>
      <c r="C109" s="46">
        <v>0.8</v>
      </c>
      <c r="D109" s="112"/>
      <c r="E109" s="112"/>
      <c r="F109" s="13"/>
      <c r="G109" s="44"/>
      <c r="H109" s="42"/>
      <c r="I109" s="42"/>
      <c r="J109" s="42"/>
      <c r="K109" s="42"/>
    </row>
    <row r="110" spans="2:17" x14ac:dyDescent="0.3">
      <c r="B110" s="45" t="s">
        <v>61</v>
      </c>
      <c r="C110" s="46">
        <v>0.2</v>
      </c>
      <c r="D110" s="112"/>
      <c r="E110" s="112"/>
      <c r="F110" s="13"/>
      <c r="G110" s="44"/>
      <c r="H110" s="42"/>
      <c r="I110" s="42"/>
      <c r="J110" s="42"/>
      <c r="K110" s="42"/>
    </row>
    <row r="111" spans="2:17" x14ac:dyDescent="0.3">
      <c r="B111" s="47" t="s">
        <v>62</v>
      </c>
      <c r="C111" s="48">
        <v>0.8</v>
      </c>
      <c r="D111" s="112"/>
      <c r="E111" s="112"/>
      <c r="F111" s="13"/>
      <c r="G111" s="44"/>
      <c r="H111" s="42"/>
      <c r="I111" s="42"/>
      <c r="J111" s="42"/>
      <c r="K111" s="42"/>
    </row>
    <row r="112" spans="2:17" x14ac:dyDescent="0.3">
      <c r="B112" s="71"/>
      <c r="C112" s="72"/>
      <c r="D112" s="112"/>
      <c r="E112" s="112"/>
      <c r="F112" s="13"/>
      <c r="G112" s="44"/>
      <c r="H112" s="42"/>
      <c r="I112" s="42"/>
      <c r="J112" s="42"/>
      <c r="K112" s="42"/>
    </row>
    <row r="113" spans="2:11" ht="16.2" thickBot="1" x14ac:dyDescent="0.35">
      <c r="B113" s="71"/>
      <c r="C113" s="72"/>
      <c r="D113" s="112"/>
      <c r="E113" s="112"/>
      <c r="F113" s="13"/>
      <c r="G113" s="44"/>
      <c r="H113" s="42"/>
      <c r="I113" s="42"/>
      <c r="J113" s="42"/>
      <c r="K113" s="42"/>
    </row>
    <row r="114" spans="2:11" ht="44.25" customHeight="1" x14ac:dyDescent="0.3">
      <c r="B114" s="672" t="s">
        <v>954</v>
      </c>
      <c r="C114" s="673"/>
      <c r="D114" s="562"/>
      <c r="E114" s="562"/>
      <c r="F114" s="110"/>
    </row>
    <row r="115" spans="2:11" x14ac:dyDescent="0.3">
      <c r="B115" s="6" t="s">
        <v>3</v>
      </c>
      <c r="C115" s="7">
        <f>C106</f>
        <v>0</v>
      </c>
      <c r="D115" s="13"/>
      <c r="E115" s="12"/>
      <c r="F115" s="110"/>
    </row>
    <row r="116" spans="2:11" x14ac:dyDescent="0.3">
      <c r="B116" s="6" t="s">
        <v>4</v>
      </c>
      <c r="C116" s="7">
        <f>C107</f>
        <v>0.3</v>
      </c>
      <c r="D116" s="13"/>
      <c r="E116" s="12"/>
      <c r="F116" s="110"/>
    </row>
    <row r="117" spans="2:11" x14ac:dyDescent="0.3">
      <c r="B117" s="6" t="s">
        <v>1</v>
      </c>
      <c r="C117" s="7">
        <f>C111+C106</f>
        <v>0.8</v>
      </c>
      <c r="D117" s="13"/>
      <c r="E117" s="12"/>
      <c r="F117" s="110"/>
    </row>
    <row r="118" spans="2:11" x14ac:dyDescent="0.3">
      <c r="B118" s="8" t="s">
        <v>5</v>
      </c>
      <c r="C118" s="7">
        <f>C111+C106</f>
        <v>0.8</v>
      </c>
      <c r="D118" s="13"/>
      <c r="E118" s="12"/>
      <c r="F118" s="110"/>
    </row>
    <row r="119" spans="2:11" x14ac:dyDescent="0.3">
      <c r="B119" s="8" t="s">
        <v>49</v>
      </c>
      <c r="C119" s="7">
        <f>C107</f>
        <v>0.3</v>
      </c>
      <c r="D119" s="13"/>
      <c r="E119" s="12"/>
      <c r="F119" s="110"/>
    </row>
    <row r="120" spans="2:11" x14ac:dyDescent="0.3">
      <c r="B120" s="8" t="s">
        <v>6</v>
      </c>
      <c r="C120" s="7">
        <f>C110+C107</f>
        <v>0.5</v>
      </c>
      <c r="D120" s="13"/>
      <c r="E120" s="12"/>
      <c r="F120" s="110"/>
    </row>
    <row r="121" spans="2:11" x14ac:dyDescent="0.3">
      <c r="B121" s="6" t="s">
        <v>11</v>
      </c>
      <c r="C121" s="7">
        <f>C111+C106</f>
        <v>0.8</v>
      </c>
      <c r="D121" s="13"/>
      <c r="E121" s="12"/>
      <c r="F121" s="110"/>
    </row>
    <row r="122" spans="2:11" x14ac:dyDescent="0.3">
      <c r="B122" s="6" t="s">
        <v>7</v>
      </c>
      <c r="C122" s="7">
        <f>C111+C106</f>
        <v>0.8</v>
      </c>
      <c r="D122" s="13"/>
      <c r="E122" s="12"/>
      <c r="F122" s="110"/>
    </row>
    <row r="123" spans="2:11" s="13" customFormat="1" x14ac:dyDescent="0.3">
      <c r="B123" s="8" t="s">
        <v>8</v>
      </c>
      <c r="C123" s="7">
        <f>C106</f>
        <v>0</v>
      </c>
      <c r="E123" s="12"/>
      <c r="F123" s="110"/>
      <c r="G123" s="2"/>
      <c r="H123" s="2"/>
      <c r="I123" s="2"/>
      <c r="J123" s="2"/>
      <c r="K123" s="2"/>
    </row>
    <row r="124" spans="2:11" s="13" customFormat="1" x14ac:dyDescent="0.3">
      <c r="B124" s="4" t="s">
        <v>9</v>
      </c>
      <c r="C124" s="5">
        <f>C111+C106</f>
        <v>0.8</v>
      </c>
      <c r="E124" s="12"/>
      <c r="F124" s="110"/>
      <c r="G124" s="2"/>
      <c r="H124" s="2"/>
      <c r="I124" s="2"/>
      <c r="J124" s="2"/>
      <c r="K124" s="2"/>
    </row>
    <row r="125" spans="2:11" s="13" customFormat="1" ht="16.2" thickBot="1" x14ac:dyDescent="0.35">
      <c r="B125" s="9" t="s">
        <v>831</v>
      </c>
      <c r="C125" s="10">
        <f>C107</f>
        <v>0.3</v>
      </c>
      <c r="E125" s="12"/>
      <c r="F125" s="110"/>
      <c r="G125" s="2"/>
      <c r="H125" s="2"/>
      <c r="I125" s="2"/>
      <c r="J125" s="2"/>
      <c r="K125" s="2"/>
    </row>
    <row r="126" spans="2:11" x14ac:dyDescent="0.3">
      <c r="B126" s="13"/>
      <c r="C126" s="14"/>
      <c r="D126" s="14"/>
      <c r="E126" s="14"/>
      <c r="F126" s="110"/>
    </row>
    <row r="127" spans="2:11" ht="16.2" thickBot="1" x14ac:dyDescent="0.35">
      <c r="B127" s="13"/>
      <c r="C127" s="14"/>
      <c r="D127" s="14"/>
      <c r="E127" s="14"/>
      <c r="F127" s="110"/>
    </row>
    <row r="128" spans="2:11" ht="46.8" x14ac:dyDescent="0.3">
      <c r="B128" s="344" t="s">
        <v>560</v>
      </c>
      <c r="C128" s="345" t="s">
        <v>12</v>
      </c>
      <c r="D128" s="27"/>
      <c r="E128" s="27"/>
      <c r="F128" s="110"/>
    </row>
    <row r="129" spans="2:11" ht="16.2" thickBot="1" x14ac:dyDescent="0.35">
      <c r="B129" s="9"/>
      <c r="C129" s="51">
        <v>0.25</v>
      </c>
      <c r="D129" s="69"/>
      <c r="E129" s="69"/>
      <c r="F129" s="110"/>
    </row>
    <row r="130" spans="2:11" x14ac:dyDescent="0.3">
      <c r="B130" s="11"/>
      <c r="C130" s="52"/>
      <c r="D130" s="52"/>
      <c r="E130" s="52"/>
      <c r="F130" s="110"/>
    </row>
    <row r="131" spans="2:11" ht="16.2" thickBot="1" x14ac:dyDescent="0.35">
      <c r="B131" s="13"/>
      <c r="C131" s="14"/>
      <c r="D131" s="14"/>
      <c r="E131" s="14"/>
      <c r="F131" s="110"/>
    </row>
    <row r="132" spans="2:11" ht="18" x14ac:dyDescent="0.4">
      <c r="B132" s="53" t="s">
        <v>950</v>
      </c>
      <c r="C132" s="54" t="s">
        <v>0</v>
      </c>
      <c r="D132" s="603"/>
      <c r="E132" s="57"/>
      <c r="F132" s="110"/>
    </row>
    <row r="133" spans="2:11" x14ac:dyDescent="0.3">
      <c r="B133" s="8" t="s">
        <v>3</v>
      </c>
      <c r="C133" s="7">
        <f t="shared" ref="C133:C143" si="40">C115*$C$129</f>
        <v>0</v>
      </c>
      <c r="D133" s="13"/>
      <c r="E133" s="12"/>
      <c r="F133" s="110"/>
    </row>
    <row r="134" spans="2:11" x14ac:dyDescent="0.3">
      <c r="B134" s="6" t="s">
        <v>4</v>
      </c>
      <c r="C134" s="7">
        <f t="shared" si="40"/>
        <v>7.4999999999999997E-2</v>
      </c>
      <c r="D134" s="13"/>
      <c r="E134" s="12"/>
      <c r="F134" s="110"/>
    </row>
    <row r="135" spans="2:11" s="13" customFormat="1" x14ac:dyDescent="0.3">
      <c r="B135" s="6" t="s">
        <v>1</v>
      </c>
      <c r="C135" s="7">
        <f t="shared" si="40"/>
        <v>0.2</v>
      </c>
      <c r="E135" s="12"/>
      <c r="F135" s="110"/>
      <c r="G135" s="2"/>
      <c r="H135" s="2"/>
      <c r="I135" s="2"/>
      <c r="J135" s="2"/>
      <c r="K135" s="2"/>
    </row>
    <row r="136" spans="2:11" s="13" customFormat="1" x14ac:dyDescent="0.3">
      <c r="B136" s="6" t="s">
        <v>5</v>
      </c>
      <c r="C136" s="7">
        <f t="shared" si="40"/>
        <v>0.2</v>
      </c>
      <c r="E136" s="12"/>
      <c r="F136" s="110"/>
      <c r="G136" s="2"/>
      <c r="H136" s="2"/>
      <c r="I136" s="2"/>
      <c r="J136" s="2"/>
      <c r="K136" s="2"/>
    </row>
    <row r="137" spans="2:11" x14ac:dyDescent="0.3">
      <c r="B137" s="8" t="s">
        <v>49</v>
      </c>
      <c r="C137" s="7">
        <f t="shared" si="40"/>
        <v>7.4999999999999997E-2</v>
      </c>
      <c r="D137" s="13"/>
      <c r="E137" s="12"/>
      <c r="F137" s="110"/>
    </row>
    <row r="138" spans="2:11" x14ac:dyDescent="0.3">
      <c r="B138" s="8" t="s">
        <v>6</v>
      </c>
      <c r="C138" s="7">
        <f t="shared" si="40"/>
        <v>0.125</v>
      </c>
      <c r="D138" s="13"/>
      <c r="E138" s="12"/>
      <c r="F138" s="110"/>
    </row>
    <row r="139" spans="2:11" x14ac:dyDescent="0.3">
      <c r="B139" s="6" t="s">
        <v>11</v>
      </c>
      <c r="C139" s="7">
        <f t="shared" si="40"/>
        <v>0.2</v>
      </c>
      <c r="D139" s="13"/>
      <c r="E139" s="12"/>
      <c r="F139" s="110"/>
    </row>
    <row r="140" spans="2:11" x14ac:dyDescent="0.3">
      <c r="B140" s="6" t="s">
        <v>7</v>
      </c>
      <c r="C140" s="7">
        <f t="shared" si="40"/>
        <v>0.2</v>
      </c>
      <c r="D140" s="13"/>
      <c r="E140" s="12"/>
      <c r="F140" s="110"/>
    </row>
    <row r="141" spans="2:11" x14ac:dyDescent="0.3">
      <c r="B141" s="6" t="s">
        <v>8</v>
      </c>
      <c r="C141" s="7">
        <f t="shared" si="40"/>
        <v>0</v>
      </c>
      <c r="D141" s="13"/>
      <c r="E141" s="12"/>
      <c r="F141" s="110"/>
    </row>
    <row r="142" spans="2:11" x14ac:dyDescent="0.3">
      <c r="B142" s="4" t="s">
        <v>9</v>
      </c>
      <c r="C142" s="5">
        <f t="shared" si="40"/>
        <v>0.2</v>
      </c>
      <c r="D142" s="13"/>
      <c r="E142" s="12"/>
      <c r="F142" s="116"/>
      <c r="G142" s="55"/>
      <c r="H142" s="55"/>
      <c r="I142" s="55"/>
    </row>
    <row r="143" spans="2:11" ht="16.2" thickBot="1" x14ac:dyDescent="0.35">
      <c r="B143" s="9" t="s">
        <v>831</v>
      </c>
      <c r="C143" s="10">
        <f t="shared" si="40"/>
        <v>7.4999999999999997E-2</v>
      </c>
      <c r="D143" s="13"/>
      <c r="E143" s="12"/>
      <c r="F143" s="116"/>
      <c r="G143" s="55"/>
      <c r="H143" s="55"/>
      <c r="I143" s="55"/>
    </row>
    <row r="144" spans="2:11" x14ac:dyDescent="0.3">
      <c r="B144" s="11"/>
      <c r="C144" s="52"/>
      <c r="D144" s="52"/>
      <c r="E144" s="52"/>
      <c r="F144" s="116"/>
      <c r="G144" s="55"/>
      <c r="H144" s="55"/>
      <c r="I144" s="55"/>
    </row>
    <row r="145" spans="2:17" ht="16.2" thickBot="1" x14ac:dyDescent="0.35">
      <c r="B145" s="56"/>
      <c r="C145" s="57"/>
      <c r="D145" s="57"/>
      <c r="E145" s="57"/>
      <c r="F145" s="110"/>
      <c r="H145" s="58"/>
      <c r="I145" s="58"/>
    </row>
    <row r="146" spans="2:17" ht="49.2" x14ac:dyDescent="0.3">
      <c r="B146" s="343" t="s">
        <v>559</v>
      </c>
      <c r="C146" s="50" t="s">
        <v>18</v>
      </c>
      <c r="D146" s="27"/>
      <c r="E146" s="27"/>
      <c r="F146" s="110"/>
    </row>
    <row r="147" spans="2:17" ht="16.2" thickBot="1" x14ac:dyDescent="0.35">
      <c r="B147" s="9"/>
      <c r="C147" s="51">
        <v>0.35</v>
      </c>
      <c r="D147" s="69"/>
      <c r="E147" s="69"/>
      <c r="F147" s="110"/>
    </row>
    <row r="148" spans="2:17" x14ac:dyDescent="0.3">
      <c r="B148" s="13"/>
      <c r="C148" s="14"/>
      <c r="D148" s="14"/>
      <c r="E148" s="14"/>
    </row>
    <row r="149" spans="2:17" s="18" customFormat="1" x14ac:dyDescent="0.3">
      <c r="B149" s="441" t="s">
        <v>98</v>
      </c>
      <c r="C149" s="16" t="s">
        <v>86</v>
      </c>
      <c r="D149" s="16">
        <v>2005</v>
      </c>
      <c r="E149" s="16">
        <v>2006</v>
      </c>
      <c r="F149" s="16">
        <v>2007</v>
      </c>
      <c r="G149" s="16">
        <v>2008</v>
      </c>
      <c r="H149" s="16">
        <v>2009</v>
      </c>
      <c r="I149" s="16">
        <v>2010</v>
      </c>
      <c r="J149" s="16">
        <v>2011</v>
      </c>
      <c r="K149" s="16">
        <v>2012</v>
      </c>
      <c r="L149" s="16">
        <v>2013</v>
      </c>
      <c r="M149" s="16">
        <v>2014</v>
      </c>
      <c r="N149" s="16">
        <v>2015</v>
      </c>
      <c r="O149" s="417">
        <v>2016</v>
      </c>
      <c r="P149" s="16">
        <v>2017</v>
      </c>
      <c r="Q149" s="17">
        <v>2018</v>
      </c>
    </row>
    <row r="150" spans="2:17" s="18" customFormat="1" x14ac:dyDescent="0.3">
      <c r="B150" s="19" t="s">
        <v>30</v>
      </c>
      <c r="C150" s="155"/>
      <c r="D150" s="176"/>
      <c r="E150" s="176"/>
      <c r="F150" s="176"/>
      <c r="G150" s="176"/>
      <c r="H150" s="176"/>
      <c r="I150" s="176"/>
      <c r="J150" s="176"/>
      <c r="K150" s="176"/>
      <c r="L150" s="175"/>
      <c r="M150" s="175"/>
      <c r="N150" s="176"/>
      <c r="O150" s="35"/>
      <c r="P150" s="160"/>
      <c r="Q150" s="416"/>
    </row>
    <row r="151" spans="2:17" s="18" customFormat="1" x14ac:dyDescent="0.3">
      <c r="B151" s="152" t="s">
        <v>132</v>
      </c>
      <c r="C151" s="20"/>
      <c r="D151" s="184">
        <f>((D65-$C$147)*$C$142)/10^3</f>
        <v>-6.9999999999999994E-5</v>
      </c>
      <c r="E151" s="184">
        <f t="shared" ref="E151:Q151" si="41">((E65-$C$147)*$C$142)/10^3</f>
        <v>-6.9999999999999994E-5</v>
      </c>
      <c r="F151" s="184">
        <f t="shared" si="41"/>
        <v>-6.9999999999999994E-5</v>
      </c>
      <c r="G151" s="184">
        <f t="shared" si="41"/>
        <v>-6.9999999999999994E-5</v>
      </c>
      <c r="H151" s="184">
        <f t="shared" si="41"/>
        <v>-6.9999999999999994E-5</v>
      </c>
      <c r="I151" s="184">
        <f t="shared" si="41"/>
        <v>-6.9999999999999994E-5</v>
      </c>
      <c r="J151" s="184">
        <f t="shared" si="41"/>
        <v>-6.9999999999999994E-5</v>
      </c>
      <c r="K151" s="184">
        <f t="shared" si="41"/>
        <v>-6.9999999999999994E-5</v>
      </c>
      <c r="L151" s="184">
        <f t="shared" si="41"/>
        <v>-6.9999999999999994E-5</v>
      </c>
      <c r="M151" s="184">
        <f t="shared" si="41"/>
        <v>-6.9999999999999994E-5</v>
      </c>
      <c r="N151" s="184">
        <f t="shared" si="41"/>
        <v>-6.9999999999999994E-5</v>
      </c>
      <c r="O151" s="184">
        <f t="shared" si="41"/>
        <v>-6.9999999999999994E-5</v>
      </c>
      <c r="P151" s="184">
        <f t="shared" si="41"/>
        <v>-6.9999999999999994E-5</v>
      </c>
      <c r="Q151" s="185">
        <f t="shared" si="41"/>
        <v>-6.9999999999999994E-5</v>
      </c>
    </row>
    <row r="152" spans="2:17" s="18" customFormat="1" x14ac:dyDescent="0.3">
      <c r="B152" s="152" t="s">
        <v>133</v>
      </c>
      <c r="C152" s="20"/>
      <c r="D152" s="184">
        <f t="shared" ref="D152:K186" si="42">((D66-$C$147)*$C$142)/10^3</f>
        <v>37.802847605303562</v>
      </c>
      <c r="E152" s="184">
        <f t="shared" si="42"/>
        <v>38.581732688562582</v>
      </c>
      <c r="F152" s="184">
        <f t="shared" si="42"/>
        <v>39.376041238816811</v>
      </c>
      <c r="G152" s="184">
        <f t="shared" si="42"/>
        <v>40.208908456559115</v>
      </c>
      <c r="H152" s="184">
        <f t="shared" si="42"/>
        <v>41.003217006813358</v>
      </c>
      <c r="I152" s="184">
        <f t="shared" si="42"/>
        <v>41.859219425048508</v>
      </c>
      <c r="J152" s="184">
        <f t="shared" si="42"/>
        <v>42.167688764953063</v>
      </c>
      <c r="K152" s="184">
        <f t="shared" si="42"/>
        <v>42.684374909293197</v>
      </c>
      <c r="L152" s="184">
        <f t="shared" ref="L152:Q152" si="43">((L66-$C$147)*$C$142)/10^3</f>
        <v>45.622545371884108</v>
      </c>
      <c r="M152" s="184">
        <f t="shared" si="43"/>
        <v>48.329363829546608</v>
      </c>
      <c r="N152" s="184">
        <f t="shared" si="43"/>
        <v>42.508767720790381</v>
      </c>
      <c r="O152" s="184">
        <f t="shared" si="43"/>
        <v>43.487040566667126</v>
      </c>
      <c r="P152" s="184">
        <f t="shared" si="43"/>
        <v>44.487941056272213</v>
      </c>
      <c r="Q152" s="185">
        <f t="shared" si="43"/>
        <v>45.511994618193022</v>
      </c>
    </row>
    <row r="153" spans="2:17" s="18" customFormat="1" x14ac:dyDescent="0.3">
      <c r="B153" s="152" t="s">
        <v>134</v>
      </c>
      <c r="C153" s="20"/>
      <c r="D153" s="184">
        <f t="shared" si="42"/>
        <v>-6.9999999999999994E-5</v>
      </c>
      <c r="E153" s="184">
        <f t="shared" si="42"/>
        <v>-6.9999999999999994E-5</v>
      </c>
      <c r="F153" s="184">
        <f t="shared" si="42"/>
        <v>-6.9999999999999994E-5</v>
      </c>
      <c r="G153" s="184">
        <f t="shared" si="42"/>
        <v>-6.9999999999999994E-5</v>
      </c>
      <c r="H153" s="184">
        <f t="shared" si="42"/>
        <v>-6.9999999999999994E-5</v>
      </c>
      <c r="I153" s="184">
        <f t="shared" si="42"/>
        <v>-6.9999999999999994E-5</v>
      </c>
      <c r="J153" s="184">
        <f t="shared" si="42"/>
        <v>-6.9999999999999994E-5</v>
      </c>
      <c r="K153" s="184">
        <f t="shared" si="42"/>
        <v>-6.9999999999999994E-5</v>
      </c>
      <c r="L153" s="184">
        <f t="shared" ref="L153:Q153" si="44">((L67-$C$147)*$C$142)/10^3</f>
        <v>-6.9999999999999994E-5</v>
      </c>
      <c r="M153" s="184">
        <f t="shared" si="44"/>
        <v>-6.9999999999999994E-5</v>
      </c>
      <c r="N153" s="184">
        <f t="shared" si="44"/>
        <v>-6.9999999999999994E-5</v>
      </c>
      <c r="O153" s="184">
        <f t="shared" si="44"/>
        <v>-6.9999999999999994E-5</v>
      </c>
      <c r="P153" s="184">
        <f t="shared" si="44"/>
        <v>-6.9999999999999994E-5</v>
      </c>
      <c r="Q153" s="185">
        <f t="shared" si="44"/>
        <v>-6.9999999999999994E-5</v>
      </c>
    </row>
    <row r="154" spans="2:17" s="18" customFormat="1" x14ac:dyDescent="0.3">
      <c r="B154" s="152" t="s">
        <v>135</v>
      </c>
      <c r="C154" s="20"/>
      <c r="D154" s="184">
        <f t="shared" si="42"/>
        <v>-6.9999999999999994E-5</v>
      </c>
      <c r="E154" s="184">
        <f t="shared" si="42"/>
        <v>-6.9999999999999994E-5</v>
      </c>
      <c r="F154" s="184">
        <f t="shared" si="42"/>
        <v>-6.9999999999999994E-5</v>
      </c>
      <c r="G154" s="184">
        <f t="shared" si="42"/>
        <v>-6.9999999999999994E-5</v>
      </c>
      <c r="H154" s="184">
        <f t="shared" si="42"/>
        <v>-6.9999999999999994E-5</v>
      </c>
      <c r="I154" s="184">
        <f t="shared" si="42"/>
        <v>-6.9999999999999994E-5</v>
      </c>
      <c r="J154" s="184">
        <f t="shared" si="42"/>
        <v>-6.9999999999999994E-5</v>
      </c>
      <c r="K154" s="184">
        <f t="shared" si="42"/>
        <v>-6.9999999999999994E-5</v>
      </c>
      <c r="L154" s="184">
        <f t="shared" ref="L154:Q154" si="45">((L68-$C$147)*$C$142)/10^3</f>
        <v>-6.9999999999999994E-5</v>
      </c>
      <c r="M154" s="184">
        <f t="shared" si="45"/>
        <v>-6.9999999999999994E-5</v>
      </c>
      <c r="N154" s="184">
        <f t="shared" si="45"/>
        <v>-6.9999999999999994E-5</v>
      </c>
      <c r="O154" s="184">
        <f t="shared" si="45"/>
        <v>-6.9999999999999994E-5</v>
      </c>
      <c r="P154" s="184">
        <f t="shared" si="45"/>
        <v>-6.9999999999999994E-5</v>
      </c>
      <c r="Q154" s="185">
        <f t="shared" si="45"/>
        <v>-6.9999999999999994E-5</v>
      </c>
    </row>
    <row r="155" spans="2:17" s="18" customFormat="1" x14ac:dyDescent="0.3">
      <c r="B155" s="152" t="s">
        <v>136</v>
      </c>
      <c r="C155" s="20"/>
      <c r="D155" s="184">
        <f t="shared" si="42"/>
        <v>45.089567816416412</v>
      </c>
      <c r="E155" s="184">
        <f t="shared" si="42"/>
        <v>46.018587281830143</v>
      </c>
      <c r="F155" s="184">
        <f t="shared" si="42"/>
        <v>46.966003172301555</v>
      </c>
      <c r="G155" s="184">
        <f t="shared" si="42"/>
        <v>47.959410125417214</v>
      </c>
      <c r="H155" s="184">
        <f t="shared" si="42"/>
        <v>48.906826015888626</v>
      </c>
      <c r="I155" s="184">
        <f t="shared" si="42"/>
        <v>49.927827606590846</v>
      </c>
      <c r="J155" s="184">
        <f t="shared" si="42"/>
        <v>50.295756107744793</v>
      </c>
      <c r="K155" s="184">
        <f t="shared" si="42"/>
        <v>50.912036347177661</v>
      </c>
      <c r="L155" s="184">
        <f t="shared" ref="L155:Q155" si="46">((L69-$C$147)*$C$142)/10^3</f>
        <v>54.416555320669019</v>
      </c>
      <c r="M155" s="184">
        <f t="shared" si="46"/>
        <v>57.645127918294918</v>
      </c>
      <c r="N155" s="184">
        <f t="shared" si="46"/>
        <v>50.702579907592153</v>
      </c>
      <c r="O155" s="184">
        <f t="shared" si="46"/>
        <v>51.869420223113963</v>
      </c>
      <c r="P155" s="184">
        <f t="shared" si="46"/>
        <v>53.063249785100879</v>
      </c>
      <c r="Q155" s="185">
        <f t="shared" si="46"/>
        <v>54.284695301389348</v>
      </c>
    </row>
    <row r="156" spans="2:17" s="18" customFormat="1" x14ac:dyDescent="0.3">
      <c r="B156" s="152" t="s">
        <v>137</v>
      </c>
      <c r="C156" s="20"/>
      <c r="D156" s="184">
        <f t="shared" si="42"/>
        <v>-6.9999999999999994E-5</v>
      </c>
      <c r="E156" s="184">
        <f t="shared" si="42"/>
        <v>-6.9999999999999994E-5</v>
      </c>
      <c r="F156" s="184">
        <f t="shared" si="42"/>
        <v>-6.9999999999999994E-5</v>
      </c>
      <c r="G156" s="184">
        <f t="shared" si="42"/>
        <v>-6.9999999999999994E-5</v>
      </c>
      <c r="H156" s="184">
        <f t="shared" si="42"/>
        <v>-6.9999999999999994E-5</v>
      </c>
      <c r="I156" s="184">
        <f t="shared" si="42"/>
        <v>-6.9999999999999994E-5</v>
      </c>
      <c r="J156" s="184">
        <f t="shared" si="42"/>
        <v>-6.9999999999999994E-5</v>
      </c>
      <c r="K156" s="184">
        <f t="shared" si="42"/>
        <v>-6.9999999999999994E-5</v>
      </c>
      <c r="L156" s="184">
        <f t="shared" ref="L156:Q156" si="47">((L70-$C$147)*$C$142)/10^3</f>
        <v>-6.9999999999999994E-5</v>
      </c>
      <c r="M156" s="184">
        <f t="shared" si="47"/>
        <v>-6.9999999999999994E-5</v>
      </c>
      <c r="N156" s="184">
        <f t="shared" si="47"/>
        <v>-6.9999999999999994E-5</v>
      </c>
      <c r="O156" s="184">
        <f t="shared" si="47"/>
        <v>-6.9999999999999994E-5</v>
      </c>
      <c r="P156" s="184">
        <f t="shared" si="47"/>
        <v>-6.9999999999999994E-5</v>
      </c>
      <c r="Q156" s="185">
        <f t="shared" si="47"/>
        <v>-6.9999999999999994E-5</v>
      </c>
    </row>
    <row r="157" spans="2:17" s="18" customFormat="1" x14ac:dyDescent="0.3">
      <c r="B157" s="152" t="s">
        <v>138</v>
      </c>
      <c r="C157" s="20"/>
      <c r="D157" s="184">
        <f t="shared" si="42"/>
        <v>1.1247257372858757</v>
      </c>
      <c r="E157" s="184">
        <f t="shared" si="42"/>
        <v>1.1479008432560664</v>
      </c>
      <c r="F157" s="184">
        <f t="shared" si="42"/>
        <v>1.1715348622157653</v>
      </c>
      <c r="G157" s="184">
        <f t="shared" si="42"/>
        <v>1.1963161636492363</v>
      </c>
      <c r="H157" s="184">
        <f t="shared" si="42"/>
        <v>1.2199501826089354</v>
      </c>
      <c r="I157" s="184">
        <f t="shared" si="42"/>
        <v>1.2454198535266696</v>
      </c>
      <c r="J157" s="184">
        <f t="shared" si="42"/>
        <v>1.254598113316844</v>
      </c>
      <c r="K157" s="184">
        <f t="shared" si="42"/>
        <v>1.2699716984653862</v>
      </c>
      <c r="L157" s="184">
        <f t="shared" ref="L157:Q157" si="48">((L71-$C$147)*$C$142)/10^3</f>
        <v>1.3573946229667977</v>
      </c>
      <c r="M157" s="184">
        <f t="shared" si="48"/>
        <v>1.4379338526255778</v>
      </c>
      <c r="N157" s="184">
        <f t="shared" si="48"/>
        <v>1.2647466462848369</v>
      </c>
      <c r="O157" s="184">
        <f t="shared" si="48"/>
        <v>1.2938543764985042</v>
      </c>
      <c r="P157" s="184">
        <f t="shared" si="48"/>
        <v>1.3236353742487201</v>
      </c>
      <c r="Q157" s="185">
        <f t="shared" si="48"/>
        <v>1.3541052732450705</v>
      </c>
    </row>
    <row r="158" spans="2:17" s="18" customFormat="1" x14ac:dyDescent="0.3">
      <c r="B158" s="152" t="s">
        <v>139</v>
      </c>
      <c r="C158" s="20"/>
      <c r="D158" s="184">
        <f t="shared" si="42"/>
        <v>-6.9999999999999994E-5</v>
      </c>
      <c r="E158" s="184">
        <f t="shared" si="42"/>
        <v>-6.9999999999999994E-5</v>
      </c>
      <c r="F158" s="184">
        <f t="shared" si="42"/>
        <v>-6.9999999999999994E-5</v>
      </c>
      <c r="G158" s="184">
        <f t="shared" si="42"/>
        <v>-6.9999999999999994E-5</v>
      </c>
      <c r="H158" s="184">
        <f t="shared" si="42"/>
        <v>-6.9999999999999994E-5</v>
      </c>
      <c r="I158" s="184">
        <f t="shared" si="42"/>
        <v>-6.9999999999999994E-5</v>
      </c>
      <c r="J158" s="184">
        <f t="shared" si="42"/>
        <v>-6.9999999999999994E-5</v>
      </c>
      <c r="K158" s="184">
        <f t="shared" si="42"/>
        <v>-6.9999999999999994E-5</v>
      </c>
      <c r="L158" s="184">
        <f t="shared" ref="L158:Q158" si="49">((L72-$C$147)*$C$142)/10^3</f>
        <v>-6.9999999999999994E-5</v>
      </c>
      <c r="M158" s="184">
        <f t="shared" si="49"/>
        <v>-6.9999999999999994E-5</v>
      </c>
      <c r="N158" s="184">
        <f t="shared" si="49"/>
        <v>-6.9999999999999994E-5</v>
      </c>
      <c r="O158" s="184">
        <f t="shared" si="49"/>
        <v>-6.9999999999999994E-5</v>
      </c>
      <c r="P158" s="184">
        <f t="shared" si="49"/>
        <v>-6.9999999999999994E-5</v>
      </c>
      <c r="Q158" s="185">
        <f t="shared" si="49"/>
        <v>-6.9999999999999994E-5</v>
      </c>
    </row>
    <row r="159" spans="2:17" s="18" customFormat="1" x14ac:dyDescent="0.3">
      <c r="B159" s="152" t="s">
        <v>140</v>
      </c>
      <c r="C159" s="20"/>
      <c r="D159" s="184">
        <f t="shared" si="42"/>
        <v>-6.9999999999999994E-5</v>
      </c>
      <c r="E159" s="184">
        <f t="shared" si="42"/>
        <v>-6.9999999999999994E-5</v>
      </c>
      <c r="F159" s="184">
        <f t="shared" si="42"/>
        <v>-6.9999999999999994E-5</v>
      </c>
      <c r="G159" s="184">
        <f t="shared" si="42"/>
        <v>-6.9999999999999994E-5</v>
      </c>
      <c r="H159" s="184">
        <f t="shared" si="42"/>
        <v>-6.9999999999999994E-5</v>
      </c>
      <c r="I159" s="184">
        <f t="shared" si="42"/>
        <v>-6.9999999999999994E-5</v>
      </c>
      <c r="J159" s="184">
        <f t="shared" si="42"/>
        <v>-6.9999999999999994E-5</v>
      </c>
      <c r="K159" s="184">
        <f t="shared" si="42"/>
        <v>-6.9999999999999994E-5</v>
      </c>
      <c r="L159" s="184">
        <f t="shared" ref="L159:Q159" si="50">((L73-$C$147)*$C$142)/10^3</f>
        <v>-6.9999999999999994E-5</v>
      </c>
      <c r="M159" s="184">
        <f t="shared" si="50"/>
        <v>-6.9999999999999994E-5</v>
      </c>
      <c r="N159" s="184">
        <f t="shared" si="50"/>
        <v>-6.9999999999999994E-5</v>
      </c>
      <c r="O159" s="184">
        <f t="shared" si="50"/>
        <v>-6.9999999999999994E-5</v>
      </c>
      <c r="P159" s="184">
        <f t="shared" si="50"/>
        <v>-6.9999999999999994E-5</v>
      </c>
      <c r="Q159" s="185">
        <f t="shared" si="50"/>
        <v>-6.9999999999999994E-5</v>
      </c>
    </row>
    <row r="160" spans="2:17" s="18" customFormat="1" x14ac:dyDescent="0.3">
      <c r="B160" s="152" t="s">
        <v>141</v>
      </c>
      <c r="C160" s="20"/>
      <c r="D160" s="184">
        <f t="shared" si="42"/>
        <v>-6.9999999999999994E-5</v>
      </c>
      <c r="E160" s="184">
        <f t="shared" si="42"/>
        <v>-6.9999999999999994E-5</v>
      </c>
      <c r="F160" s="184">
        <f t="shared" si="42"/>
        <v>-6.9999999999999994E-5</v>
      </c>
      <c r="G160" s="184">
        <f t="shared" si="42"/>
        <v>-6.9999999999999994E-5</v>
      </c>
      <c r="H160" s="184">
        <f t="shared" si="42"/>
        <v>-6.9999999999999994E-5</v>
      </c>
      <c r="I160" s="184">
        <f t="shared" si="42"/>
        <v>-6.9999999999999994E-5</v>
      </c>
      <c r="J160" s="184">
        <f t="shared" si="42"/>
        <v>-6.9999999999999994E-5</v>
      </c>
      <c r="K160" s="184">
        <f t="shared" si="42"/>
        <v>-6.9999999999999994E-5</v>
      </c>
      <c r="L160" s="184">
        <f t="shared" ref="L160:Q160" si="51">((L74-$C$147)*$C$142)/10^3</f>
        <v>-6.9999999999999994E-5</v>
      </c>
      <c r="M160" s="184">
        <f t="shared" si="51"/>
        <v>-6.9999999999999994E-5</v>
      </c>
      <c r="N160" s="184">
        <f t="shared" si="51"/>
        <v>-6.9999999999999994E-5</v>
      </c>
      <c r="O160" s="184">
        <f t="shared" si="51"/>
        <v>-6.9999999999999994E-5</v>
      </c>
      <c r="P160" s="184">
        <f t="shared" si="51"/>
        <v>-6.9999999999999994E-5</v>
      </c>
      <c r="Q160" s="185">
        <f t="shared" si="51"/>
        <v>-6.9999999999999994E-5</v>
      </c>
    </row>
    <row r="161" spans="2:17" s="18" customFormat="1" x14ac:dyDescent="0.3">
      <c r="B161" s="152" t="s">
        <v>142</v>
      </c>
      <c r="C161" s="20"/>
      <c r="D161" s="184">
        <f t="shared" si="42"/>
        <v>-6.9999999999999994E-5</v>
      </c>
      <c r="E161" s="184">
        <f t="shared" si="42"/>
        <v>-6.9999999999999994E-5</v>
      </c>
      <c r="F161" s="184">
        <f t="shared" si="42"/>
        <v>-6.9999999999999994E-5</v>
      </c>
      <c r="G161" s="184">
        <f t="shared" si="42"/>
        <v>-6.9999999999999994E-5</v>
      </c>
      <c r="H161" s="184">
        <f t="shared" si="42"/>
        <v>-6.9999999999999994E-5</v>
      </c>
      <c r="I161" s="184">
        <f t="shared" si="42"/>
        <v>-6.9999999999999994E-5</v>
      </c>
      <c r="J161" s="184">
        <f t="shared" si="42"/>
        <v>-6.9999999999999994E-5</v>
      </c>
      <c r="K161" s="184">
        <f t="shared" si="42"/>
        <v>-6.9999999999999994E-5</v>
      </c>
      <c r="L161" s="184">
        <f t="shared" ref="L161:Q161" si="52">((L75-$C$147)*$C$142)/10^3</f>
        <v>-6.9999999999999994E-5</v>
      </c>
      <c r="M161" s="184">
        <f t="shared" si="52"/>
        <v>-6.9999999999999994E-5</v>
      </c>
      <c r="N161" s="184">
        <f t="shared" si="52"/>
        <v>-6.9999999999999994E-5</v>
      </c>
      <c r="O161" s="184">
        <f t="shared" si="52"/>
        <v>-6.9999999999999994E-5</v>
      </c>
      <c r="P161" s="184">
        <f t="shared" si="52"/>
        <v>-6.9999999999999994E-5</v>
      </c>
      <c r="Q161" s="185">
        <f t="shared" si="52"/>
        <v>-6.9999999999999994E-5</v>
      </c>
    </row>
    <row r="162" spans="2:17" s="18" customFormat="1" x14ac:dyDescent="0.3">
      <c r="B162" s="152" t="s">
        <v>143</v>
      </c>
      <c r="C162" s="20"/>
      <c r="D162" s="184">
        <f t="shared" si="42"/>
        <v>48.512859190764729</v>
      </c>
      <c r="E162" s="184">
        <f t="shared" si="42"/>
        <v>49.51241158739208</v>
      </c>
      <c r="F162" s="184">
        <f t="shared" si="42"/>
        <v>50.531757100784311</v>
      </c>
      <c r="G162" s="184">
        <f t="shared" si="42"/>
        <v>51.600585406088811</v>
      </c>
      <c r="H162" s="184">
        <f t="shared" si="42"/>
        <v>52.61993091948105</v>
      </c>
      <c r="I162" s="184">
        <f t="shared" si="42"/>
        <v>53.718448899932881</v>
      </c>
      <c r="J162" s="184">
        <f t="shared" si="42"/>
        <v>54.114311235230836</v>
      </c>
      <c r="K162" s="184">
        <f t="shared" ref="K162:Q162" si="53">((K76-$C$147)*$C$142)/10^3</f>
        <v>54.77738064685493</v>
      </c>
      <c r="L162" s="184">
        <f t="shared" si="53"/>
        <v>58.547969390567964</v>
      </c>
      <c r="M162" s="184">
        <f t="shared" si="53"/>
        <v>62.021661382807551</v>
      </c>
      <c r="N162" s="184">
        <f t="shared" si="53"/>
        <v>54.552021874546014</v>
      </c>
      <c r="O162" s="184">
        <f t="shared" si="53"/>
        <v>55.807450934196375</v>
      </c>
      <c r="P162" s="184">
        <f t="shared" si="53"/>
        <v>57.091918315423072</v>
      </c>
      <c r="Q162" s="185">
        <f t="shared" si="53"/>
        <v>58.406098306917819</v>
      </c>
    </row>
    <row r="163" spans="2:17" s="18" customFormat="1" x14ac:dyDescent="0.3">
      <c r="B163" s="152" t="s">
        <v>144</v>
      </c>
      <c r="C163" s="20"/>
      <c r="D163" s="184">
        <f t="shared" si="42"/>
        <v>914.89900187583328</v>
      </c>
      <c r="E163" s="184">
        <f t="shared" si="42"/>
        <v>933.74943154932578</v>
      </c>
      <c r="F163" s="184">
        <f t="shared" si="42"/>
        <v>952.97313705793658</v>
      </c>
      <c r="G163" s="184">
        <f t="shared" si="42"/>
        <v>973.13003215434424</v>
      </c>
      <c r="H163" s="184">
        <f t="shared" si="42"/>
        <v>992.35373766295515</v>
      </c>
      <c r="I163" s="184">
        <f t="shared" si="42"/>
        <v>1013.0705465120408</v>
      </c>
      <c r="J163" s="184">
        <f t="shared" si="42"/>
        <v>1020.5360632144138</v>
      </c>
      <c r="K163" s="184">
        <f t="shared" ref="K163:Q163" si="54">((K77-$C$147)*$C$142)/10^3</f>
        <v>1033.0408036908889</v>
      </c>
      <c r="L163" s="184">
        <f t="shared" si="54"/>
        <v>1104.1498502809934</v>
      </c>
      <c r="M163" s="184">
        <f t="shared" si="54"/>
        <v>1169.6597593443184</v>
      </c>
      <c r="N163" s="184">
        <f t="shared" si="54"/>
        <v>1028.7907916824665</v>
      </c>
      <c r="O163" s="184">
        <f t="shared" si="54"/>
        <v>1052.4667663275663</v>
      </c>
      <c r="P163" s="184">
        <f t="shared" si="54"/>
        <v>1076.6903709323942</v>
      </c>
      <c r="Q163" s="185">
        <f t="shared" si="54"/>
        <v>1101.4743218203819</v>
      </c>
    </row>
    <row r="164" spans="2:17" s="18" customFormat="1" x14ac:dyDescent="0.3">
      <c r="B164" s="152" t="s">
        <v>145</v>
      </c>
      <c r="C164" s="20"/>
      <c r="D164" s="184">
        <f t="shared" si="42"/>
        <v>199.67562544948834</v>
      </c>
      <c r="E164" s="184">
        <f t="shared" si="42"/>
        <v>203.78971056584865</v>
      </c>
      <c r="F164" s="184">
        <f t="shared" si="42"/>
        <v>207.98526271421613</v>
      </c>
      <c r="G164" s="184">
        <f t="shared" si="42"/>
        <v>212.38448244260141</v>
      </c>
      <c r="H164" s="184">
        <f t="shared" si="42"/>
        <v>216.58003459096884</v>
      </c>
      <c r="I164" s="184">
        <f t="shared" si="42"/>
        <v>221.10145486736485</v>
      </c>
      <c r="J164" s="184">
        <f t="shared" si="42"/>
        <v>222.73079550750754</v>
      </c>
      <c r="K164" s="184">
        <f t="shared" ref="K164:Q164" si="55">((K78-$C$147)*$C$142)/10^3</f>
        <v>225.45994107974661</v>
      </c>
      <c r="L164" s="184">
        <f t="shared" si="55"/>
        <v>240.97941067710585</v>
      </c>
      <c r="M164" s="184">
        <f t="shared" si="55"/>
        <v>255.27687479435806</v>
      </c>
      <c r="N164" s="184">
        <f t="shared" si="55"/>
        <v>224.53238072960821</v>
      </c>
      <c r="O164" s="184">
        <f t="shared" si="55"/>
        <v>229.69963561927798</v>
      </c>
      <c r="P164" s="184">
        <f t="shared" si="55"/>
        <v>234.98641013293584</v>
      </c>
      <c r="Q164" s="185">
        <f t="shared" si="55"/>
        <v>240.3954795938966</v>
      </c>
    </row>
    <row r="165" spans="2:17" s="18" customFormat="1" x14ac:dyDescent="0.3">
      <c r="B165" s="152" t="s">
        <v>146</v>
      </c>
      <c r="C165" s="20"/>
      <c r="D165" s="184">
        <f t="shared" si="42"/>
        <v>-6.9999999999999994E-5</v>
      </c>
      <c r="E165" s="184">
        <f t="shared" si="42"/>
        <v>-6.9999999999999994E-5</v>
      </c>
      <c r="F165" s="184">
        <f t="shared" si="42"/>
        <v>-6.9999999999999994E-5</v>
      </c>
      <c r="G165" s="184">
        <f t="shared" si="42"/>
        <v>-6.9999999999999994E-5</v>
      </c>
      <c r="H165" s="184">
        <f t="shared" si="42"/>
        <v>-6.9999999999999994E-5</v>
      </c>
      <c r="I165" s="184">
        <f t="shared" si="42"/>
        <v>-6.9999999999999994E-5</v>
      </c>
      <c r="J165" s="184">
        <f t="shared" si="42"/>
        <v>-6.9999999999999994E-5</v>
      </c>
      <c r="K165" s="184">
        <f t="shared" ref="K165:Q165" si="56">((K79-$C$147)*$C$142)/10^3</f>
        <v>-6.9999999999999994E-5</v>
      </c>
      <c r="L165" s="184">
        <f t="shared" si="56"/>
        <v>-6.9999999999999994E-5</v>
      </c>
      <c r="M165" s="184">
        <f t="shared" si="56"/>
        <v>-6.9999999999999994E-5</v>
      </c>
      <c r="N165" s="184">
        <f t="shared" si="56"/>
        <v>-6.9999999999999994E-5</v>
      </c>
      <c r="O165" s="184">
        <f t="shared" si="56"/>
        <v>-6.9999999999999994E-5</v>
      </c>
      <c r="P165" s="184">
        <f t="shared" si="56"/>
        <v>-6.9999999999999994E-5</v>
      </c>
      <c r="Q165" s="185">
        <f t="shared" si="56"/>
        <v>-6.9999999999999994E-5</v>
      </c>
    </row>
    <row r="166" spans="2:17" s="18" customFormat="1" x14ac:dyDescent="0.3">
      <c r="B166" s="152" t="s">
        <v>147</v>
      </c>
      <c r="C166" s="20"/>
      <c r="D166" s="184">
        <f t="shared" si="42"/>
        <v>-6.9999999999999994E-5</v>
      </c>
      <c r="E166" s="184">
        <f t="shared" si="42"/>
        <v>-6.9999999999999994E-5</v>
      </c>
      <c r="F166" s="184">
        <f t="shared" si="42"/>
        <v>-6.9999999999999994E-5</v>
      </c>
      <c r="G166" s="184">
        <f t="shared" si="42"/>
        <v>-6.9999999999999994E-5</v>
      </c>
      <c r="H166" s="184">
        <f t="shared" si="42"/>
        <v>-6.9999999999999994E-5</v>
      </c>
      <c r="I166" s="184">
        <f t="shared" si="42"/>
        <v>-6.9999999999999994E-5</v>
      </c>
      <c r="J166" s="184">
        <f t="shared" si="42"/>
        <v>-6.9999999999999994E-5</v>
      </c>
      <c r="K166" s="184">
        <f t="shared" ref="K166:Q166" si="57">((K80-$C$147)*$C$142)/10^3</f>
        <v>-6.9999999999999994E-5</v>
      </c>
      <c r="L166" s="184">
        <f t="shared" si="57"/>
        <v>-6.9999999999999994E-5</v>
      </c>
      <c r="M166" s="184">
        <f t="shared" si="57"/>
        <v>-6.9999999999999994E-5</v>
      </c>
      <c r="N166" s="184">
        <f t="shared" si="57"/>
        <v>-6.9999999999999994E-5</v>
      </c>
      <c r="O166" s="184">
        <f t="shared" si="57"/>
        <v>-6.9999999999999994E-5</v>
      </c>
      <c r="P166" s="184">
        <f t="shared" si="57"/>
        <v>-6.9999999999999994E-5</v>
      </c>
      <c r="Q166" s="185">
        <f t="shared" si="57"/>
        <v>-6.9999999999999994E-5</v>
      </c>
    </row>
    <row r="167" spans="2:17" s="18" customFormat="1" x14ac:dyDescent="0.3">
      <c r="B167" s="152" t="s">
        <v>148</v>
      </c>
      <c r="C167" s="20"/>
      <c r="D167" s="184">
        <f t="shared" si="42"/>
        <v>205.00617916097357</v>
      </c>
      <c r="E167" s="184">
        <f t="shared" si="42"/>
        <v>209.23009412736656</v>
      </c>
      <c r="F167" s="184">
        <f t="shared" si="42"/>
        <v>213.53765097428212</v>
      </c>
      <c r="G167" s="184">
        <f t="shared" si="42"/>
        <v>218.05431252250438</v>
      </c>
      <c r="H167" s="184">
        <f t="shared" si="42"/>
        <v>222.36186936941988</v>
      </c>
      <c r="I167" s="184">
        <f t="shared" si="42"/>
        <v>227.00399373842603</v>
      </c>
      <c r="J167" s="184">
        <f t="shared" si="42"/>
        <v>228.67683134887869</v>
      </c>
      <c r="K167" s="184">
        <f t="shared" ref="K167:Q167" si="58">((K81-$C$147)*$C$142)/10^3</f>
        <v>231.47883434638689</v>
      </c>
      <c r="L167" s="184">
        <f t="shared" si="58"/>
        <v>247.41261258594852</v>
      </c>
      <c r="M167" s="184">
        <f t="shared" si="58"/>
        <v>262.09176261767061</v>
      </c>
      <c r="N167" s="184">
        <f t="shared" si="58"/>
        <v>230.52651179243637</v>
      </c>
      <c r="O167" s="184">
        <f t="shared" si="58"/>
        <v>235.83171201224917</v>
      </c>
      <c r="P167" s="184">
        <f t="shared" si="58"/>
        <v>241.25962255872332</v>
      </c>
      <c r="Q167" s="185">
        <f t="shared" si="58"/>
        <v>246.81309284536238</v>
      </c>
    </row>
    <row r="168" spans="2:17" s="18" customFormat="1" x14ac:dyDescent="0.3">
      <c r="B168" s="152" t="s">
        <v>149</v>
      </c>
      <c r="C168" s="20"/>
      <c r="D168" s="184">
        <f t="shared" si="42"/>
        <v>354.7018205449765</v>
      </c>
      <c r="E168" s="184">
        <f t="shared" si="42"/>
        <v>362.01003983201088</v>
      </c>
      <c r="F168" s="184">
        <f t="shared" si="42"/>
        <v>369.46297633264982</v>
      </c>
      <c r="G168" s="184">
        <f t="shared" si="42"/>
        <v>377.27770586730054</v>
      </c>
      <c r="H168" s="184">
        <f t="shared" si="42"/>
        <v>384.73064236793959</v>
      </c>
      <c r="I168" s="184">
        <f t="shared" si="42"/>
        <v>392.76244772299708</v>
      </c>
      <c r="J168" s="184">
        <f t="shared" si="42"/>
        <v>395.65679199509003</v>
      </c>
      <c r="K168" s="184">
        <f t="shared" ref="K168:Q168" si="59">((K82-$C$147)*$C$142)/10^3</f>
        <v>400.50481865084555</v>
      </c>
      <c r="L168" s="184">
        <f t="shared" si="59"/>
        <v>428.07344784252973</v>
      </c>
      <c r="M168" s="184">
        <f t="shared" si="59"/>
        <v>453.47131883014436</v>
      </c>
      <c r="N168" s="184">
        <f t="shared" si="59"/>
        <v>398.85710980451836</v>
      </c>
      <c r="O168" s="184">
        <f t="shared" si="59"/>
        <v>408.03616924972414</v>
      </c>
      <c r="P168" s="184">
        <f t="shared" si="59"/>
        <v>417.42754214895524</v>
      </c>
      <c r="Q168" s="185">
        <f t="shared" si="59"/>
        <v>427.03615855854332</v>
      </c>
    </row>
    <row r="169" spans="2:17" s="18" customFormat="1" x14ac:dyDescent="0.3">
      <c r="B169" s="152" t="s">
        <v>150</v>
      </c>
      <c r="C169" s="20"/>
      <c r="D169" s="184">
        <f t="shared" si="42"/>
        <v>-6.9999999999999994E-5</v>
      </c>
      <c r="E169" s="184">
        <f t="shared" si="42"/>
        <v>-6.9999999999999994E-5</v>
      </c>
      <c r="F169" s="184">
        <f t="shared" si="42"/>
        <v>-6.9999999999999994E-5</v>
      </c>
      <c r="G169" s="184">
        <f t="shared" si="42"/>
        <v>-6.9999999999999994E-5</v>
      </c>
      <c r="H169" s="184">
        <f t="shared" si="42"/>
        <v>-6.9999999999999994E-5</v>
      </c>
      <c r="I169" s="184">
        <f t="shared" si="42"/>
        <v>-6.9999999999999994E-5</v>
      </c>
      <c r="J169" s="184">
        <f t="shared" si="42"/>
        <v>-6.9999999999999994E-5</v>
      </c>
      <c r="K169" s="184">
        <f t="shared" ref="K169:Q169" si="60">((K83-$C$147)*$C$142)/10^3</f>
        <v>-6.9999999999999994E-5</v>
      </c>
      <c r="L169" s="184">
        <f t="shared" si="60"/>
        <v>-6.9999999999999994E-5</v>
      </c>
      <c r="M169" s="184">
        <f t="shared" si="60"/>
        <v>-6.9999999999999994E-5</v>
      </c>
      <c r="N169" s="184">
        <f t="shared" si="60"/>
        <v>-6.9999999999999994E-5</v>
      </c>
      <c r="O169" s="184">
        <f t="shared" si="60"/>
        <v>-6.9999999999999994E-5</v>
      </c>
      <c r="P169" s="184">
        <f t="shared" si="60"/>
        <v>-6.9999999999999994E-5</v>
      </c>
      <c r="Q169" s="185">
        <f t="shared" si="60"/>
        <v>-6.9999999999999994E-5</v>
      </c>
    </row>
    <row r="170" spans="2:17" s="18" customFormat="1" x14ac:dyDescent="0.3">
      <c r="B170" s="152" t="s">
        <v>151</v>
      </c>
      <c r="C170" s="20"/>
      <c r="D170" s="184">
        <f t="shared" si="42"/>
        <v>330.59206843706619</v>
      </c>
      <c r="E170" s="184">
        <f t="shared" si="42"/>
        <v>337.40353436569603</v>
      </c>
      <c r="F170" s="184">
        <f t="shared" si="42"/>
        <v>344.34988080776412</v>
      </c>
      <c r="G170" s="184">
        <f t="shared" si="42"/>
        <v>351.63342853342778</v>
      </c>
      <c r="H170" s="184">
        <f t="shared" si="42"/>
        <v>358.57977497549587</v>
      </c>
      <c r="I170" s="184">
        <f t="shared" si="42"/>
        <v>366.06564347131678</v>
      </c>
      <c r="J170" s="184">
        <f t="shared" si="42"/>
        <v>368.7632537400811</v>
      </c>
      <c r="K170" s="184">
        <f t="shared" ref="K170:Q170" si="61">((K84-$C$147)*$C$142)/10^3</f>
        <v>373.2817509402613</v>
      </c>
      <c r="L170" s="184">
        <f t="shared" si="61"/>
        <v>398.97648875024134</v>
      </c>
      <c r="M170" s="184">
        <f t="shared" si="61"/>
        <v>422.64801885864819</v>
      </c>
      <c r="N170" s="184">
        <f t="shared" si="61"/>
        <v>371.74603995154331</v>
      </c>
      <c r="O170" s="184">
        <f t="shared" si="61"/>
        <v>380.30118152738657</v>
      </c>
      <c r="P170" s="184">
        <f t="shared" si="61"/>
        <v>389.05420521397173</v>
      </c>
      <c r="Q170" s="185">
        <f t="shared" si="61"/>
        <v>398.00970596246418</v>
      </c>
    </row>
    <row r="171" spans="2:17" s="18" customFormat="1" x14ac:dyDescent="0.3">
      <c r="B171" s="152" t="s">
        <v>152</v>
      </c>
      <c r="C171" s="20"/>
      <c r="D171" s="184">
        <f t="shared" si="42"/>
        <v>331.96138498680546</v>
      </c>
      <c r="E171" s="184">
        <f t="shared" si="42"/>
        <v>338.80106408792074</v>
      </c>
      <c r="F171" s="184">
        <f t="shared" si="42"/>
        <v>345.77618237915721</v>
      </c>
      <c r="G171" s="184">
        <f t="shared" si="42"/>
        <v>353.08989864569639</v>
      </c>
      <c r="H171" s="184">
        <f t="shared" si="42"/>
        <v>360.06501693693281</v>
      </c>
      <c r="I171" s="184">
        <f t="shared" si="42"/>
        <v>367.58189198865364</v>
      </c>
      <c r="J171" s="184">
        <f t="shared" si="42"/>
        <v>370.2906757910755</v>
      </c>
      <c r="K171" s="184">
        <f t="shared" ref="K171:Q171" si="62">((K85-$C$147)*$C$142)/10^3</f>
        <v>374.8278886601322</v>
      </c>
      <c r="L171" s="184">
        <f t="shared" si="62"/>
        <v>400.62905437820098</v>
      </c>
      <c r="M171" s="184">
        <f t="shared" si="62"/>
        <v>424.3986322444531</v>
      </c>
      <c r="N171" s="184">
        <f t="shared" si="62"/>
        <v>373.28581673832485</v>
      </c>
      <c r="O171" s="184">
        <f t="shared" si="62"/>
        <v>381.87639381181947</v>
      </c>
      <c r="P171" s="184">
        <f t="shared" si="62"/>
        <v>390.66567262610062</v>
      </c>
      <c r="Q171" s="185">
        <f t="shared" si="62"/>
        <v>399.65826716467558</v>
      </c>
    </row>
    <row r="172" spans="2:17" s="18" customFormat="1" x14ac:dyDescent="0.3">
      <c r="B172" s="152" t="s">
        <v>153</v>
      </c>
      <c r="C172" s="20"/>
      <c r="D172" s="184">
        <f t="shared" si="42"/>
        <v>-6.9999999999999994E-5</v>
      </c>
      <c r="E172" s="184">
        <f t="shared" si="42"/>
        <v>-6.9999999999999994E-5</v>
      </c>
      <c r="F172" s="184">
        <f t="shared" si="42"/>
        <v>-6.9999999999999994E-5</v>
      </c>
      <c r="G172" s="184">
        <f t="shared" si="42"/>
        <v>-6.9999999999999994E-5</v>
      </c>
      <c r="H172" s="184">
        <f t="shared" si="42"/>
        <v>-6.9999999999999994E-5</v>
      </c>
      <c r="I172" s="184">
        <f t="shared" si="42"/>
        <v>-6.9999999999999994E-5</v>
      </c>
      <c r="J172" s="184">
        <f t="shared" si="42"/>
        <v>-6.9999999999999994E-5</v>
      </c>
      <c r="K172" s="184">
        <f t="shared" ref="K172:Q172" si="63">((K86-$C$147)*$C$142)/10^3</f>
        <v>-6.9999999999999994E-5</v>
      </c>
      <c r="L172" s="184">
        <f t="shared" si="63"/>
        <v>-6.9999999999999994E-5</v>
      </c>
      <c r="M172" s="184">
        <f t="shared" si="63"/>
        <v>-6.9999999999999994E-5</v>
      </c>
      <c r="N172" s="184">
        <f t="shared" si="63"/>
        <v>-6.9999999999999994E-5</v>
      </c>
      <c r="O172" s="184">
        <f t="shared" si="63"/>
        <v>-6.9999999999999994E-5</v>
      </c>
      <c r="P172" s="184">
        <f t="shared" si="63"/>
        <v>-6.9999999999999994E-5</v>
      </c>
      <c r="Q172" s="185">
        <f t="shared" si="63"/>
        <v>-6.9999999999999994E-5</v>
      </c>
    </row>
    <row r="173" spans="2:17" s="18" customFormat="1" x14ac:dyDescent="0.3">
      <c r="B173" s="152" t="s">
        <v>154</v>
      </c>
      <c r="C173" s="20"/>
      <c r="D173" s="184">
        <f t="shared" si="42"/>
        <v>-6.9999999999999994E-5</v>
      </c>
      <c r="E173" s="184">
        <f t="shared" si="42"/>
        <v>-6.9999999999999994E-5</v>
      </c>
      <c r="F173" s="184">
        <f t="shared" si="42"/>
        <v>-6.9999999999999994E-5</v>
      </c>
      <c r="G173" s="184">
        <f t="shared" si="42"/>
        <v>-6.9999999999999994E-5</v>
      </c>
      <c r="H173" s="184">
        <f t="shared" si="42"/>
        <v>-6.9999999999999994E-5</v>
      </c>
      <c r="I173" s="184">
        <f t="shared" si="42"/>
        <v>-6.9999999999999994E-5</v>
      </c>
      <c r="J173" s="184">
        <f t="shared" si="42"/>
        <v>-6.9999999999999994E-5</v>
      </c>
      <c r="K173" s="184">
        <f t="shared" ref="K173:Q173" si="64">((K87-$C$147)*$C$142)/10^3</f>
        <v>-6.9999999999999994E-5</v>
      </c>
      <c r="L173" s="184">
        <f t="shared" si="64"/>
        <v>-6.9999999999999994E-5</v>
      </c>
      <c r="M173" s="184">
        <f t="shared" si="64"/>
        <v>-6.9999999999999994E-5</v>
      </c>
      <c r="N173" s="184">
        <f t="shared" si="64"/>
        <v>-6.9999999999999994E-5</v>
      </c>
      <c r="O173" s="184">
        <f t="shared" si="64"/>
        <v>-6.9999999999999994E-5</v>
      </c>
      <c r="P173" s="184">
        <f t="shared" si="64"/>
        <v>-6.9999999999999994E-5</v>
      </c>
      <c r="Q173" s="185">
        <f t="shared" si="64"/>
        <v>-6.9999999999999994E-5</v>
      </c>
    </row>
    <row r="174" spans="2:17" s="18" customFormat="1" x14ac:dyDescent="0.3">
      <c r="B174" s="152" t="s">
        <v>155</v>
      </c>
      <c r="C174" s="20"/>
      <c r="D174" s="184">
        <f t="shared" si="42"/>
        <v>-6.9999999999999994E-5</v>
      </c>
      <c r="E174" s="184">
        <f t="shared" si="42"/>
        <v>-6.9999999999999994E-5</v>
      </c>
      <c r="F174" s="184">
        <f t="shared" si="42"/>
        <v>-6.9999999999999994E-5</v>
      </c>
      <c r="G174" s="184">
        <f t="shared" si="42"/>
        <v>-6.9999999999999994E-5</v>
      </c>
      <c r="H174" s="184">
        <f t="shared" si="42"/>
        <v>-6.9999999999999994E-5</v>
      </c>
      <c r="I174" s="184">
        <f t="shared" si="42"/>
        <v>-6.9999999999999994E-5</v>
      </c>
      <c r="J174" s="184">
        <f t="shared" si="42"/>
        <v>-6.9999999999999994E-5</v>
      </c>
      <c r="K174" s="184">
        <f t="shared" ref="K174:Q174" si="65">((K88-$C$147)*$C$142)/10^3</f>
        <v>-6.9999999999999994E-5</v>
      </c>
      <c r="L174" s="184">
        <f t="shared" si="65"/>
        <v>-6.9999999999999994E-5</v>
      </c>
      <c r="M174" s="184">
        <f t="shared" si="65"/>
        <v>-6.9999999999999994E-5</v>
      </c>
      <c r="N174" s="184">
        <f t="shared" si="65"/>
        <v>-6.9999999999999994E-5</v>
      </c>
      <c r="O174" s="184">
        <f t="shared" si="65"/>
        <v>-6.9999999999999994E-5</v>
      </c>
      <c r="P174" s="184">
        <f t="shared" si="65"/>
        <v>-6.9999999999999994E-5</v>
      </c>
      <c r="Q174" s="185">
        <f t="shared" si="65"/>
        <v>-6.9999999999999994E-5</v>
      </c>
    </row>
    <row r="175" spans="2:17" s="18" customFormat="1" x14ac:dyDescent="0.3">
      <c r="B175" s="152" t="s">
        <v>156</v>
      </c>
      <c r="C175" s="20"/>
      <c r="D175" s="184">
        <f t="shared" si="42"/>
        <v>-6.9999999999999994E-5</v>
      </c>
      <c r="E175" s="184">
        <f t="shared" si="42"/>
        <v>-6.9999999999999994E-5</v>
      </c>
      <c r="F175" s="184">
        <f t="shared" si="42"/>
        <v>-6.9999999999999994E-5</v>
      </c>
      <c r="G175" s="184">
        <f t="shared" si="42"/>
        <v>-6.9999999999999994E-5</v>
      </c>
      <c r="H175" s="184">
        <f t="shared" si="42"/>
        <v>-6.9999999999999994E-5</v>
      </c>
      <c r="I175" s="184">
        <f t="shared" si="42"/>
        <v>-6.9999999999999994E-5</v>
      </c>
      <c r="J175" s="184">
        <f t="shared" si="42"/>
        <v>-6.9999999999999994E-5</v>
      </c>
      <c r="K175" s="184">
        <f t="shared" ref="K175:Q175" si="66">((K89-$C$147)*$C$142)/10^3</f>
        <v>-6.9999999999999994E-5</v>
      </c>
      <c r="L175" s="184">
        <f t="shared" si="66"/>
        <v>-6.9999999999999994E-5</v>
      </c>
      <c r="M175" s="184">
        <f t="shared" si="66"/>
        <v>-6.9999999999999994E-5</v>
      </c>
      <c r="N175" s="184">
        <f t="shared" si="66"/>
        <v>-6.9999999999999994E-5</v>
      </c>
      <c r="O175" s="184">
        <f t="shared" si="66"/>
        <v>-6.9999999999999994E-5</v>
      </c>
      <c r="P175" s="184">
        <f t="shared" si="66"/>
        <v>-6.9999999999999994E-5</v>
      </c>
      <c r="Q175" s="185">
        <f t="shared" si="66"/>
        <v>-6.9999999999999994E-5</v>
      </c>
    </row>
    <row r="176" spans="2:17" s="18" customFormat="1" x14ac:dyDescent="0.3">
      <c r="B176" s="152" t="s">
        <v>157</v>
      </c>
      <c r="C176" s="20"/>
      <c r="D176" s="184">
        <f t="shared" si="42"/>
        <v>-6.9999999999999994E-5</v>
      </c>
      <c r="E176" s="184">
        <f t="shared" si="42"/>
        <v>-6.9999999999999994E-5</v>
      </c>
      <c r="F176" s="184">
        <f t="shared" si="42"/>
        <v>-6.9999999999999994E-5</v>
      </c>
      <c r="G176" s="184">
        <f t="shared" si="42"/>
        <v>-6.9999999999999994E-5</v>
      </c>
      <c r="H176" s="184">
        <f t="shared" si="42"/>
        <v>-6.9999999999999994E-5</v>
      </c>
      <c r="I176" s="184">
        <f t="shared" si="42"/>
        <v>-6.9999999999999994E-5</v>
      </c>
      <c r="J176" s="184">
        <f t="shared" si="42"/>
        <v>-6.9999999999999994E-5</v>
      </c>
      <c r="K176" s="184">
        <f t="shared" ref="K176:Q176" si="67">((K90-$C$147)*$C$142)/10^3</f>
        <v>-6.9999999999999994E-5</v>
      </c>
      <c r="L176" s="184">
        <f t="shared" si="67"/>
        <v>-6.9999999999999994E-5</v>
      </c>
      <c r="M176" s="184">
        <f t="shared" si="67"/>
        <v>-6.9999999999999994E-5</v>
      </c>
      <c r="N176" s="184">
        <f t="shared" si="67"/>
        <v>-6.9999999999999994E-5</v>
      </c>
      <c r="O176" s="184">
        <f t="shared" si="67"/>
        <v>-6.9999999999999994E-5</v>
      </c>
      <c r="P176" s="184">
        <f t="shared" si="67"/>
        <v>-6.9999999999999994E-5</v>
      </c>
      <c r="Q176" s="185">
        <f t="shared" si="67"/>
        <v>-6.9999999999999994E-5</v>
      </c>
    </row>
    <row r="177" spans="2:17" s="18" customFormat="1" x14ac:dyDescent="0.3">
      <c r="B177" s="152" t="s">
        <v>158</v>
      </c>
      <c r="C177" s="20"/>
      <c r="D177" s="184">
        <f t="shared" si="42"/>
        <v>-6.9999999999999994E-5</v>
      </c>
      <c r="E177" s="184">
        <f t="shared" si="42"/>
        <v>-6.9999999999999994E-5</v>
      </c>
      <c r="F177" s="184">
        <f t="shared" si="42"/>
        <v>-6.9999999999999994E-5</v>
      </c>
      <c r="G177" s="184">
        <f t="shared" si="42"/>
        <v>-6.9999999999999994E-5</v>
      </c>
      <c r="H177" s="184">
        <f t="shared" si="42"/>
        <v>-6.9999999999999994E-5</v>
      </c>
      <c r="I177" s="184">
        <f t="shared" si="42"/>
        <v>-6.9999999999999994E-5</v>
      </c>
      <c r="J177" s="184">
        <f t="shared" si="42"/>
        <v>-6.9999999999999994E-5</v>
      </c>
      <c r="K177" s="184">
        <f t="shared" ref="K177:Q177" si="68">((K91-$C$147)*$C$142)/10^3</f>
        <v>-6.9999999999999994E-5</v>
      </c>
      <c r="L177" s="184">
        <f t="shared" si="68"/>
        <v>-6.9999999999999994E-5</v>
      </c>
      <c r="M177" s="184">
        <f t="shared" si="68"/>
        <v>-6.9999999999999994E-5</v>
      </c>
      <c r="N177" s="184">
        <f t="shared" si="68"/>
        <v>-6.9999999999999994E-5</v>
      </c>
      <c r="O177" s="184">
        <f t="shared" si="68"/>
        <v>-6.9999999999999994E-5</v>
      </c>
      <c r="P177" s="184">
        <f t="shared" si="68"/>
        <v>-6.9999999999999994E-5</v>
      </c>
      <c r="Q177" s="185">
        <f t="shared" si="68"/>
        <v>-6.9999999999999994E-5</v>
      </c>
    </row>
    <row r="178" spans="2:17" s="18" customFormat="1" x14ac:dyDescent="0.3">
      <c r="B178" s="152" t="s">
        <v>159</v>
      </c>
      <c r="C178" s="20"/>
      <c r="D178" s="184">
        <f t="shared" si="42"/>
        <v>251.61184601460138</v>
      </c>
      <c r="E178" s="184">
        <f t="shared" si="42"/>
        <v>256.79601645880263</v>
      </c>
      <c r="F178" s="184">
        <f t="shared" si="42"/>
        <v>262.08284374348324</v>
      </c>
      <c r="G178" s="184">
        <f t="shared" si="42"/>
        <v>267.62631312936185</v>
      </c>
      <c r="H178" s="184">
        <f t="shared" si="42"/>
        <v>272.91314041404235</v>
      </c>
      <c r="I178" s="184">
        <f t="shared" si="42"/>
        <v>278.61059506063981</v>
      </c>
      <c r="J178" s="184">
        <f t="shared" si="42"/>
        <v>280.66373187022447</v>
      </c>
      <c r="K178" s="184">
        <f t="shared" ref="K178:Q178" si="69">((K92-$C$147)*$C$142)/10^3</f>
        <v>284.10273602627882</v>
      </c>
      <c r="L178" s="184">
        <f t="shared" si="69"/>
        <v>303.65886413757283</v>
      </c>
      <c r="M178" s="184">
        <f t="shared" si="69"/>
        <v>321.6751396416783</v>
      </c>
      <c r="N178" s="184">
        <f t="shared" si="69"/>
        <v>282.93391457110806</v>
      </c>
      <c r="O178" s="184">
        <f t="shared" si="69"/>
        <v>289.44518726455675</v>
      </c>
      <c r="P178" s="184">
        <f t="shared" si="69"/>
        <v>296.10706697868119</v>
      </c>
      <c r="Q178" s="185">
        <f t="shared" si="69"/>
        <v>302.92305090634289</v>
      </c>
    </row>
    <row r="179" spans="2:17" s="18" customFormat="1" x14ac:dyDescent="0.3">
      <c r="B179" s="152" t="s">
        <v>160</v>
      </c>
      <c r="C179" s="20"/>
      <c r="D179" s="184">
        <f t="shared" si="42"/>
        <v>234.00634751795292</v>
      </c>
      <c r="E179" s="184">
        <f t="shared" si="42"/>
        <v>238.82777717305555</v>
      </c>
      <c r="F179" s="184">
        <f t="shared" si="42"/>
        <v>243.74468068271472</v>
      </c>
      <c r="G179" s="184">
        <f t="shared" si="42"/>
        <v>248.90026882876504</v>
      </c>
      <c r="H179" s="184">
        <f t="shared" si="42"/>
        <v>253.81717233842423</v>
      </c>
      <c r="I179" s="184">
        <f t="shared" si="42"/>
        <v>259.11597126630926</v>
      </c>
      <c r="J179" s="184">
        <f t="shared" si="42"/>
        <v>261.02544835743907</v>
      </c>
      <c r="K179" s="184">
        <f t="shared" ref="K179:Q179" si="70">((K93-$C$147)*$C$142)/10^3</f>
        <v>264.22382248508137</v>
      </c>
      <c r="L179" s="184">
        <f t="shared" si="70"/>
        <v>282.41159177809249</v>
      </c>
      <c r="M179" s="184">
        <f t="shared" si="70"/>
        <v>299.16725325275621</v>
      </c>
      <c r="N179" s="184">
        <f t="shared" si="70"/>
        <v>263.13678445534543</v>
      </c>
      <c r="O179" s="184">
        <f t="shared" si="70"/>
        <v>269.19245789327584</v>
      </c>
      <c r="P179" s="184">
        <f t="shared" si="70"/>
        <v>275.38820025130985</v>
      </c>
      <c r="Q179" s="185">
        <f t="shared" si="70"/>
        <v>281.72726402076796</v>
      </c>
    </row>
    <row r="180" spans="2:17" s="18" customFormat="1" x14ac:dyDescent="0.3">
      <c r="B180" s="152" t="s">
        <v>161</v>
      </c>
      <c r="C180" s="20"/>
      <c r="D180" s="184">
        <f t="shared" si="42"/>
        <v>-6.9999999999999994E-5</v>
      </c>
      <c r="E180" s="184">
        <f t="shared" si="42"/>
        <v>-6.9999999999999994E-5</v>
      </c>
      <c r="F180" s="184">
        <f t="shared" si="42"/>
        <v>-6.9999999999999994E-5</v>
      </c>
      <c r="G180" s="184">
        <f t="shared" si="42"/>
        <v>-6.9999999999999994E-5</v>
      </c>
      <c r="H180" s="184">
        <f t="shared" si="42"/>
        <v>-6.9999999999999994E-5</v>
      </c>
      <c r="I180" s="184">
        <f t="shared" si="42"/>
        <v>-6.9999999999999994E-5</v>
      </c>
      <c r="J180" s="184">
        <f t="shared" si="42"/>
        <v>-6.9999999999999994E-5</v>
      </c>
      <c r="K180" s="184">
        <f t="shared" ref="K180:Q180" si="71">((K94-$C$147)*$C$142)/10^3</f>
        <v>-6.9999999999999994E-5</v>
      </c>
      <c r="L180" s="184">
        <f t="shared" si="71"/>
        <v>-6.9999999999999994E-5</v>
      </c>
      <c r="M180" s="184">
        <f t="shared" si="71"/>
        <v>-6.9999999999999994E-5</v>
      </c>
      <c r="N180" s="184">
        <f t="shared" si="71"/>
        <v>-6.9999999999999994E-5</v>
      </c>
      <c r="O180" s="184">
        <f t="shared" si="71"/>
        <v>-6.9999999999999994E-5</v>
      </c>
      <c r="P180" s="184">
        <f t="shared" si="71"/>
        <v>-6.9999999999999994E-5</v>
      </c>
      <c r="Q180" s="185">
        <f t="shared" si="71"/>
        <v>-6.9999999999999994E-5</v>
      </c>
    </row>
    <row r="181" spans="2:17" s="18" customFormat="1" x14ac:dyDescent="0.3">
      <c r="B181" s="152" t="s">
        <v>162</v>
      </c>
      <c r="C181" s="20"/>
      <c r="D181" s="184">
        <f t="shared" si="42"/>
        <v>3054.4072066810409</v>
      </c>
      <c r="E181" s="184">
        <f t="shared" si="42"/>
        <v>3117.3397107497453</v>
      </c>
      <c r="F181" s="184">
        <f t="shared" si="42"/>
        <v>3181.5184030178289</v>
      </c>
      <c r="G181" s="184">
        <f t="shared" si="42"/>
        <v>3248.8125657843634</v>
      </c>
      <c r="H181" s="184">
        <f t="shared" si="42"/>
        <v>3312.9912580524478</v>
      </c>
      <c r="I181" s="184">
        <f t="shared" si="42"/>
        <v>3382.1547031180521</v>
      </c>
      <c r="J181" s="184">
        <f t="shared" si="42"/>
        <v>3407.0784671056576</v>
      </c>
      <c r="K181" s="184">
        <f t="shared" ref="K181:Q181" si="72">((K95-$C$147)*$C$142)/10^3</f>
        <v>3448.8257717848965</v>
      </c>
      <c r="L181" s="184">
        <f t="shared" si="72"/>
        <v>3686.2246237668378</v>
      </c>
      <c r="M181" s="184">
        <f t="shared" si="72"/>
        <v>3904.9306527580752</v>
      </c>
      <c r="N181" s="184">
        <f t="shared" si="72"/>
        <v>3434.6370290005239</v>
      </c>
      <c r="O181" s="184">
        <f t="shared" si="72"/>
        <v>3513.6797031724823</v>
      </c>
      <c r="P181" s="184">
        <f t="shared" si="72"/>
        <v>3594.5506499761882</v>
      </c>
      <c r="Q181" s="185">
        <f t="shared" si="72"/>
        <v>3677.292323089885</v>
      </c>
    </row>
    <row r="182" spans="2:17" s="18" customFormat="1" x14ac:dyDescent="0.3">
      <c r="B182" s="152" t="s">
        <v>182</v>
      </c>
      <c r="C182" s="20"/>
      <c r="D182" s="184">
        <f t="shared" si="42"/>
        <v>-6.9999999999999994E-5</v>
      </c>
      <c r="E182" s="184">
        <f t="shared" si="42"/>
        <v>-6.9999999999999994E-5</v>
      </c>
      <c r="F182" s="184">
        <f t="shared" si="42"/>
        <v>-6.9999999999999994E-5</v>
      </c>
      <c r="G182" s="184">
        <f t="shared" si="42"/>
        <v>-6.9999999999999994E-5</v>
      </c>
      <c r="H182" s="184">
        <f t="shared" si="42"/>
        <v>-6.9999999999999994E-5</v>
      </c>
      <c r="I182" s="184">
        <f t="shared" si="42"/>
        <v>-6.9999999999999994E-5</v>
      </c>
      <c r="J182" s="184">
        <f t="shared" si="42"/>
        <v>-6.9999999999999994E-5</v>
      </c>
      <c r="K182" s="184">
        <f t="shared" ref="K182:Q182" si="73">((K96-$C$147)*$C$142)/10^3</f>
        <v>-6.9999999999999994E-5</v>
      </c>
      <c r="L182" s="184">
        <f t="shared" si="73"/>
        <v>-6.9999999999999994E-5</v>
      </c>
      <c r="M182" s="184">
        <f t="shared" si="73"/>
        <v>-6.9999999999999994E-5</v>
      </c>
      <c r="N182" s="184">
        <f t="shared" si="73"/>
        <v>-6.9999999999999994E-5</v>
      </c>
      <c r="O182" s="184">
        <f t="shared" si="73"/>
        <v>-6.9999999999999994E-5</v>
      </c>
      <c r="P182" s="184">
        <f t="shared" si="73"/>
        <v>-6.9999999999999994E-5</v>
      </c>
      <c r="Q182" s="185">
        <f t="shared" si="73"/>
        <v>-6.9999999999999994E-5</v>
      </c>
    </row>
    <row r="183" spans="2:17" s="18" customFormat="1" x14ac:dyDescent="0.3">
      <c r="B183" s="152" t="s">
        <v>163</v>
      </c>
      <c r="C183" s="20"/>
      <c r="D183" s="184">
        <f t="shared" si="42"/>
        <v>-6.9999999999999994E-5</v>
      </c>
      <c r="E183" s="184">
        <f t="shared" si="42"/>
        <v>-6.9999999999999994E-5</v>
      </c>
      <c r="F183" s="184">
        <f t="shared" si="42"/>
        <v>-6.9999999999999994E-5</v>
      </c>
      <c r="G183" s="184">
        <f t="shared" si="42"/>
        <v>-6.9999999999999994E-5</v>
      </c>
      <c r="H183" s="184">
        <f t="shared" si="42"/>
        <v>-6.9999999999999994E-5</v>
      </c>
      <c r="I183" s="184">
        <f t="shared" si="42"/>
        <v>-6.9999999999999994E-5</v>
      </c>
      <c r="J183" s="184">
        <f t="shared" si="42"/>
        <v>-6.9999999999999994E-5</v>
      </c>
      <c r="K183" s="184">
        <f t="shared" ref="K183:Q183" si="74">((K97-$C$147)*$C$142)/10^3</f>
        <v>-6.9999999999999994E-5</v>
      </c>
      <c r="L183" s="184">
        <f t="shared" si="74"/>
        <v>-6.9999999999999994E-5</v>
      </c>
      <c r="M183" s="184">
        <f t="shared" si="74"/>
        <v>-6.9999999999999994E-5</v>
      </c>
      <c r="N183" s="184">
        <f t="shared" si="74"/>
        <v>-6.9999999999999994E-5</v>
      </c>
      <c r="O183" s="184">
        <f t="shared" si="74"/>
        <v>-6.9999999999999994E-5</v>
      </c>
      <c r="P183" s="184">
        <f t="shared" si="74"/>
        <v>-6.9999999999999994E-5</v>
      </c>
      <c r="Q183" s="185">
        <f t="shared" si="74"/>
        <v>-6.9999999999999994E-5</v>
      </c>
    </row>
    <row r="184" spans="2:17" s="18" customFormat="1" x14ac:dyDescent="0.3">
      <c r="B184" s="152" t="s">
        <v>164</v>
      </c>
      <c r="C184" s="20"/>
      <c r="D184" s="184">
        <f t="shared" si="42"/>
        <v>2897.9138867108331</v>
      </c>
      <c r="E184" s="184">
        <f t="shared" si="42"/>
        <v>2957.6220282097706</v>
      </c>
      <c r="F184" s="184">
        <f t="shared" si="42"/>
        <v>3018.5125091443319</v>
      </c>
      <c r="G184" s="184">
        <f t="shared" si="42"/>
        <v>3082.3588386679485</v>
      </c>
      <c r="H184" s="184">
        <f t="shared" si="42"/>
        <v>3143.2493196025084</v>
      </c>
      <c r="I184" s="184">
        <f t="shared" si="42"/>
        <v>3208.8691582795595</v>
      </c>
      <c r="J184" s="184">
        <f t="shared" si="42"/>
        <v>3232.5159469920104</v>
      </c>
      <c r="K184" s="184">
        <f t="shared" ref="K184:Q184" si="75">((K98-$C$147)*$C$142)/10^3</f>
        <v>3272.1243180853648</v>
      </c>
      <c r="L184" s="184">
        <f t="shared" si="75"/>
        <v>3497.359980571458</v>
      </c>
      <c r="M184" s="184">
        <f t="shared" si="75"/>
        <v>3704.8605515232125</v>
      </c>
      <c r="N184" s="184">
        <f t="shared" si="75"/>
        <v>3258.6625390826343</v>
      </c>
      <c r="O184" s="184">
        <f t="shared" si="75"/>
        <v>3333.6554420944303</v>
      </c>
      <c r="P184" s="184">
        <f t="shared" si="75"/>
        <v>3410.3829457328879</v>
      </c>
      <c r="Q184" s="185">
        <f t="shared" si="75"/>
        <v>3488.885328551441</v>
      </c>
    </row>
    <row r="185" spans="2:17" s="18" customFormat="1" x14ac:dyDescent="0.3">
      <c r="B185" s="152" t="s">
        <v>165</v>
      </c>
      <c r="C185" s="20"/>
      <c r="D185" s="184">
        <f t="shared" si="42"/>
        <v>127.83541075066434</v>
      </c>
      <c r="E185" s="184">
        <f t="shared" si="42"/>
        <v>130.46931192484161</v>
      </c>
      <c r="F185" s="184">
        <f t="shared" si="42"/>
        <v>133.15536955791353</v>
      </c>
      <c r="G185" s="184">
        <f t="shared" si="42"/>
        <v>135.97181833822194</v>
      </c>
      <c r="H185" s="184">
        <f t="shared" si="42"/>
        <v>138.65787597129381</v>
      </c>
      <c r="I185" s="184">
        <f t="shared" si="42"/>
        <v>141.5525594399441</v>
      </c>
      <c r="J185" s="184">
        <f t="shared" si="42"/>
        <v>142.59568861783609</v>
      </c>
      <c r="K185" s="184">
        <f t="shared" ref="K185:Q186" si="76">((K99-$C$147)*$C$142)/10^3</f>
        <v>144.3429299908052</v>
      </c>
      <c r="L185" s="184">
        <f t="shared" si="76"/>
        <v>154.27873541022649</v>
      </c>
      <c r="M185" s="184">
        <f t="shared" si="76"/>
        <v>163.43219394622875</v>
      </c>
      <c r="N185" s="184">
        <f t="shared" si="76"/>
        <v>143.74909145167669</v>
      </c>
      <c r="O185" s="184">
        <f t="shared" si="76"/>
        <v>147.0572482681344</v>
      </c>
      <c r="P185" s="184">
        <f t="shared" si="76"/>
        <v>150.44192340374588</v>
      </c>
      <c r="Q185" s="185">
        <f t="shared" si="76"/>
        <v>153.90489366359191</v>
      </c>
    </row>
    <row r="186" spans="2:17" s="18" customFormat="1" x14ac:dyDescent="0.3">
      <c r="B186" s="152" t="s">
        <v>166</v>
      </c>
      <c r="C186" s="20"/>
      <c r="D186" s="184">
        <f t="shared" si="42"/>
        <v>1602.1981015199945</v>
      </c>
      <c r="E186" s="184">
        <f t="shared" si="42"/>
        <v>1635.2095285545761</v>
      </c>
      <c r="F186" s="184">
        <f t="shared" si="42"/>
        <v>1668.8746472136049</v>
      </c>
      <c r="G186" s="184">
        <f t="shared" si="42"/>
        <v>1704.1739949337516</v>
      </c>
      <c r="H186" s="184">
        <f t="shared" si="42"/>
        <v>1737.8391135927804</v>
      </c>
      <c r="I186" s="184">
        <f t="shared" si="42"/>
        <v>1774.1189987495979</v>
      </c>
      <c r="J186" s="184">
        <f t="shared" si="42"/>
        <v>1787.1928312385414</v>
      </c>
      <c r="K186" s="184">
        <f t="shared" ref="K186" si="77">((K100-$C$147)*$C$142)/10^3</f>
        <v>1809.0915006575212</v>
      </c>
      <c r="L186" s="184">
        <f t="shared" si="76"/>
        <v>1933.6197551147054</v>
      </c>
      <c r="M186" s="184">
        <f t="shared" si="76"/>
        <v>2048.3426352051824</v>
      </c>
      <c r="N186" s="184">
        <f t="shared" si="76"/>
        <v>1801.6487545906016</v>
      </c>
      <c r="O186" s="184">
        <f t="shared" si="76"/>
        <v>1843.1108179497396</v>
      </c>
      <c r="P186" s="184">
        <f t="shared" si="76"/>
        <v>1885.5319070059381</v>
      </c>
      <c r="Q186" s="185">
        <f t="shared" si="76"/>
        <v>1928.9342909589132</v>
      </c>
    </row>
    <row r="187" spans="2:17" s="60" customFormat="1" x14ac:dyDescent="0.3">
      <c r="B187" s="22" t="s">
        <v>169</v>
      </c>
      <c r="C187" s="23" t="s">
        <v>167</v>
      </c>
      <c r="D187" s="594">
        <f>SUM(D151:D186)</f>
        <v>10637.33748</v>
      </c>
      <c r="E187" s="594">
        <f t="shared" ref="E187:L187" si="78">SUM(E151:E186)</f>
        <v>10856.507480000002</v>
      </c>
      <c r="F187" s="594">
        <f t="shared" si="78"/>
        <v>11080.01748</v>
      </c>
      <c r="G187" s="594">
        <f t="shared" si="78"/>
        <v>11314.377480000001</v>
      </c>
      <c r="H187" s="594">
        <f t="shared" si="78"/>
        <v>11537.887480000001</v>
      </c>
      <c r="I187" s="594">
        <f t="shared" si="78"/>
        <v>11778.75748</v>
      </c>
      <c r="J187" s="594">
        <f t="shared" si="78"/>
        <v>11865.557479999999</v>
      </c>
      <c r="K187" s="594">
        <f t="shared" si="78"/>
        <v>12010.947480000001</v>
      </c>
      <c r="L187" s="650">
        <f t="shared" si="78"/>
        <v>12837.717479999999</v>
      </c>
      <c r="M187" s="650">
        <f t="shared" ref="M187:Q187" si="79">SUM(M151:M186)</f>
        <v>13599.387479999999</v>
      </c>
      <c r="N187" s="594">
        <f t="shared" si="79"/>
        <v>11961.53348</v>
      </c>
      <c r="O187" s="594">
        <f t="shared" si="79"/>
        <v>12236.809081291118</v>
      </c>
      <c r="P187" s="594">
        <f t="shared" si="79"/>
        <v>12518.451861492877</v>
      </c>
      <c r="Q187" s="651">
        <f t="shared" si="79"/>
        <v>12806.609670636011</v>
      </c>
    </row>
    <row r="188" spans="2:17" s="60" customFormat="1" x14ac:dyDescent="0.3">
      <c r="B188" s="41"/>
      <c r="C188" s="41"/>
      <c r="D188" s="41"/>
      <c r="E188" s="41"/>
      <c r="F188" s="61"/>
      <c r="G188" s="61"/>
      <c r="H188" s="61"/>
      <c r="I188" s="61"/>
      <c r="J188" s="61"/>
      <c r="K188" s="61"/>
      <c r="L188" s="61"/>
      <c r="M188" s="61"/>
      <c r="N188" s="61"/>
      <c r="O188" s="75"/>
    </row>
    <row r="189" spans="2:17" x14ac:dyDescent="0.3">
      <c r="B189" s="13"/>
      <c r="C189" s="14"/>
      <c r="D189" s="14"/>
      <c r="E189" s="14"/>
      <c r="O189" s="11"/>
    </row>
    <row r="190" spans="2:17" s="18" customFormat="1" x14ac:dyDescent="0.3">
      <c r="B190" s="15" t="s">
        <v>51</v>
      </c>
      <c r="C190" s="417" t="s">
        <v>52</v>
      </c>
      <c r="D190" s="417">
        <v>2005</v>
      </c>
      <c r="E190" s="417">
        <v>2006</v>
      </c>
      <c r="F190" s="410">
        <v>2007</v>
      </c>
      <c r="G190" s="417">
        <v>2008</v>
      </c>
      <c r="H190" s="417">
        <v>2009</v>
      </c>
      <c r="I190" s="417">
        <v>2010</v>
      </c>
      <c r="J190" s="417">
        <v>2011</v>
      </c>
      <c r="K190" s="417">
        <v>2012</v>
      </c>
      <c r="L190" s="417">
        <v>2013</v>
      </c>
      <c r="M190" s="417">
        <v>2014</v>
      </c>
      <c r="N190" s="417">
        <v>2015</v>
      </c>
      <c r="O190" s="417">
        <v>2016</v>
      </c>
      <c r="P190" s="417">
        <v>2017</v>
      </c>
      <c r="Q190" s="418">
        <v>2018</v>
      </c>
    </row>
    <row r="191" spans="2:17" s="60" customFormat="1" x14ac:dyDescent="0.3">
      <c r="B191" s="440" t="s">
        <v>30</v>
      </c>
      <c r="C191" s="23" t="s">
        <v>10</v>
      </c>
      <c r="D191" s="80">
        <f>((D105-$C$147)*$C$142)/10^9</f>
        <v>-6.9999999999999991E-11</v>
      </c>
      <c r="E191" s="80">
        <f>((E105-$C$147)*$C$142)/10^9</f>
        <v>-6.9999999999999991E-11</v>
      </c>
      <c r="F191" s="62">
        <v>0</v>
      </c>
      <c r="G191" s="62">
        <v>0</v>
      </c>
      <c r="H191" s="62">
        <v>0</v>
      </c>
      <c r="I191" s="62">
        <v>0</v>
      </c>
      <c r="J191" s="62">
        <v>0</v>
      </c>
      <c r="K191" s="62">
        <v>0</v>
      </c>
      <c r="L191" s="62">
        <v>0</v>
      </c>
      <c r="M191" s="62">
        <v>0</v>
      </c>
      <c r="N191" s="62">
        <v>0</v>
      </c>
      <c r="O191" s="62">
        <v>0</v>
      </c>
      <c r="P191" s="62">
        <v>0</v>
      </c>
      <c r="Q191" s="63">
        <v>0</v>
      </c>
    </row>
    <row r="192" spans="2:17" x14ac:dyDescent="0.3">
      <c r="B192" s="64"/>
      <c r="C192" s="65"/>
      <c r="D192" s="65"/>
      <c r="E192" s="65"/>
      <c r="F192" s="34"/>
      <c r="G192" s="34"/>
      <c r="H192" s="34"/>
      <c r="I192" s="34"/>
      <c r="J192" s="34"/>
      <c r="K192" s="34"/>
      <c r="L192" s="34"/>
      <c r="M192" s="34"/>
      <c r="N192" s="34"/>
      <c r="O192" s="11"/>
    </row>
    <row r="193" spans="2:17" x14ac:dyDescent="0.3">
      <c r="B193" s="34"/>
      <c r="C193" s="34"/>
      <c r="D193" s="34"/>
      <c r="E193" s="34"/>
      <c r="F193" s="34"/>
      <c r="G193" s="34"/>
      <c r="H193" s="34"/>
      <c r="I193" s="34"/>
      <c r="J193" s="34"/>
      <c r="K193" s="34"/>
      <c r="L193" s="34"/>
      <c r="M193" s="34"/>
      <c r="N193" s="34"/>
      <c r="O193" s="11"/>
    </row>
    <row r="194" spans="2:17" s="18" customFormat="1" x14ac:dyDescent="0.3">
      <c r="B194" s="439" t="s">
        <v>96</v>
      </c>
      <c r="C194" s="16" t="s">
        <v>86</v>
      </c>
      <c r="D194" s="417">
        <v>2005</v>
      </c>
      <c r="E194" s="16">
        <v>2006</v>
      </c>
      <c r="F194" s="16">
        <v>2007</v>
      </c>
      <c r="G194" s="16">
        <v>2008</v>
      </c>
      <c r="H194" s="16">
        <v>2009</v>
      </c>
      <c r="I194" s="16">
        <v>2010</v>
      </c>
      <c r="J194" s="16">
        <v>2011</v>
      </c>
      <c r="K194" s="16">
        <v>2012</v>
      </c>
      <c r="L194" s="16">
        <v>2013</v>
      </c>
      <c r="M194" s="16">
        <v>2014</v>
      </c>
      <c r="N194" s="417">
        <v>2015</v>
      </c>
      <c r="O194" s="417">
        <v>2016</v>
      </c>
      <c r="P194" s="417">
        <v>2017</v>
      </c>
      <c r="Q194" s="17">
        <v>2018</v>
      </c>
    </row>
    <row r="195" spans="2:17" s="18" customFormat="1" x14ac:dyDescent="0.3">
      <c r="B195" s="19" t="s">
        <v>30</v>
      </c>
      <c r="C195" s="305"/>
      <c r="D195" s="173"/>
      <c r="E195" s="435"/>
      <c r="F195" s="435"/>
      <c r="G195" s="435"/>
      <c r="H195" s="435"/>
      <c r="I195" s="435"/>
      <c r="J195" s="435"/>
      <c r="K195" s="435"/>
      <c r="L195" s="175"/>
      <c r="M195" s="175"/>
      <c r="N195" s="173"/>
      <c r="O195" s="35"/>
      <c r="P195" s="160"/>
      <c r="Q195" s="416"/>
    </row>
    <row r="196" spans="2:17" s="18" customFormat="1" x14ac:dyDescent="0.3">
      <c r="B196" s="152" t="s">
        <v>132</v>
      </c>
      <c r="C196" s="20"/>
      <c r="D196" s="184">
        <f>D151*(1-$D$191)</f>
        <v>-7.0000000004899991E-5</v>
      </c>
      <c r="E196" s="184">
        <f>E151*(1-$E$191)</f>
        <v>-7.0000000004899991E-5</v>
      </c>
      <c r="F196" s="184">
        <f t="shared" ref="F196:F215" si="80">F151*(1-$F$191)</f>
        <v>-6.9999999999999994E-5</v>
      </c>
      <c r="G196" s="184">
        <f t="shared" ref="G196:G231" si="81">G151*(1-$G$191)</f>
        <v>-6.9999999999999994E-5</v>
      </c>
      <c r="H196" s="184">
        <f t="shared" ref="H196:H231" si="82">H151*(1-$H$191)</f>
        <v>-6.9999999999999994E-5</v>
      </c>
      <c r="I196" s="184">
        <f t="shared" ref="I196:I231" si="83">I151*(1-$I$191)</f>
        <v>-6.9999999999999994E-5</v>
      </c>
      <c r="J196" s="184">
        <f t="shared" ref="J196:J231" si="84">J151*(1-$J$191)</f>
        <v>-6.9999999999999994E-5</v>
      </c>
      <c r="K196" s="184">
        <f t="shared" ref="K196:K215" si="85">K151*(1-$K$191)</f>
        <v>-6.9999999999999994E-5</v>
      </c>
      <c r="L196" s="184">
        <f>L151*(1-$L$191)</f>
        <v>-6.9999999999999994E-5</v>
      </c>
      <c r="M196" s="184">
        <f>M151*(1-$M$191)</f>
        <v>-6.9999999999999994E-5</v>
      </c>
      <c r="N196" s="184">
        <f>N151*(1-$N$191)</f>
        <v>-6.9999999999999994E-5</v>
      </c>
      <c r="O196" s="184">
        <f>O151*(1-$O$191)</f>
        <v>-6.9999999999999994E-5</v>
      </c>
      <c r="P196" s="184">
        <f>P151*(1-$P$191)</f>
        <v>-6.9999999999999994E-5</v>
      </c>
      <c r="Q196" s="185">
        <f>Q151*(1-$Q$191)</f>
        <v>-6.9999999999999994E-5</v>
      </c>
    </row>
    <row r="197" spans="2:17" s="18" customFormat="1" x14ac:dyDescent="0.3">
      <c r="B197" s="152" t="s">
        <v>133</v>
      </c>
      <c r="C197" s="20"/>
      <c r="D197" s="184">
        <f t="shared" ref="D197:D230" si="86">D152*(1-$D$191)</f>
        <v>37.802847607949758</v>
      </c>
      <c r="E197" s="184">
        <f t="shared" ref="E197:E231" si="87">E152*(1-$E$191)</f>
        <v>38.581732691263305</v>
      </c>
      <c r="F197" s="184">
        <f t="shared" si="80"/>
        <v>39.376041238816811</v>
      </c>
      <c r="G197" s="184">
        <f t="shared" si="81"/>
        <v>40.208908456559115</v>
      </c>
      <c r="H197" s="184">
        <f t="shared" si="82"/>
        <v>41.003217006813358</v>
      </c>
      <c r="I197" s="184">
        <f t="shared" si="83"/>
        <v>41.859219425048508</v>
      </c>
      <c r="J197" s="184">
        <f t="shared" si="84"/>
        <v>42.167688764953063</v>
      </c>
      <c r="K197" s="184">
        <f t="shared" si="85"/>
        <v>42.684374909293197</v>
      </c>
      <c r="L197" s="184">
        <f t="shared" ref="L197:L231" si="88">L152*(1-$L$191)</f>
        <v>45.622545371884108</v>
      </c>
      <c r="M197" s="184">
        <f t="shared" ref="M197:M231" si="89">M152*(1-$M$191)</f>
        <v>48.329363829546608</v>
      </c>
      <c r="N197" s="184">
        <f t="shared" ref="N197:N231" si="90">N152*(1-$N$191)</f>
        <v>42.508767720790381</v>
      </c>
      <c r="O197" s="184">
        <f t="shared" ref="O197:O231" si="91">O152*(1-$O$191)</f>
        <v>43.487040566667126</v>
      </c>
      <c r="P197" s="184">
        <f t="shared" ref="P197:P231" si="92">P152*(1-$P$191)</f>
        <v>44.487941056272213</v>
      </c>
      <c r="Q197" s="185">
        <f t="shared" ref="Q197:Q231" si="93">Q152*(1-$Q$191)</f>
        <v>45.511994618193022</v>
      </c>
    </row>
    <row r="198" spans="2:17" s="18" customFormat="1" x14ac:dyDescent="0.3">
      <c r="B198" s="152" t="s">
        <v>134</v>
      </c>
      <c r="C198" s="20"/>
      <c r="D198" s="184">
        <f t="shared" si="86"/>
        <v>-7.0000000004899991E-5</v>
      </c>
      <c r="E198" s="184">
        <f t="shared" si="87"/>
        <v>-7.0000000004899991E-5</v>
      </c>
      <c r="F198" s="184">
        <f t="shared" si="80"/>
        <v>-6.9999999999999994E-5</v>
      </c>
      <c r="G198" s="184">
        <f t="shared" si="81"/>
        <v>-6.9999999999999994E-5</v>
      </c>
      <c r="H198" s="184">
        <f t="shared" si="82"/>
        <v>-6.9999999999999994E-5</v>
      </c>
      <c r="I198" s="184">
        <f t="shared" si="83"/>
        <v>-6.9999999999999994E-5</v>
      </c>
      <c r="J198" s="184">
        <f t="shared" si="84"/>
        <v>-6.9999999999999994E-5</v>
      </c>
      <c r="K198" s="184">
        <f t="shared" si="85"/>
        <v>-6.9999999999999994E-5</v>
      </c>
      <c r="L198" s="184">
        <f t="shared" si="88"/>
        <v>-6.9999999999999994E-5</v>
      </c>
      <c r="M198" s="184">
        <f t="shared" si="89"/>
        <v>-6.9999999999999994E-5</v>
      </c>
      <c r="N198" s="184">
        <f t="shared" si="90"/>
        <v>-6.9999999999999994E-5</v>
      </c>
      <c r="O198" s="184">
        <f t="shared" si="91"/>
        <v>-6.9999999999999994E-5</v>
      </c>
      <c r="P198" s="184">
        <f t="shared" si="92"/>
        <v>-6.9999999999999994E-5</v>
      </c>
      <c r="Q198" s="185">
        <f t="shared" si="93"/>
        <v>-6.9999999999999994E-5</v>
      </c>
    </row>
    <row r="199" spans="2:17" s="18" customFormat="1" x14ac:dyDescent="0.3">
      <c r="B199" s="152" t="s">
        <v>135</v>
      </c>
      <c r="C199" s="20"/>
      <c r="D199" s="184">
        <f t="shared" si="86"/>
        <v>-7.0000000004899991E-5</v>
      </c>
      <c r="E199" s="184">
        <f t="shared" si="87"/>
        <v>-7.0000000004899991E-5</v>
      </c>
      <c r="F199" s="184">
        <f t="shared" si="80"/>
        <v>-6.9999999999999994E-5</v>
      </c>
      <c r="G199" s="184">
        <f t="shared" si="81"/>
        <v>-6.9999999999999994E-5</v>
      </c>
      <c r="H199" s="184">
        <f t="shared" si="82"/>
        <v>-6.9999999999999994E-5</v>
      </c>
      <c r="I199" s="184">
        <f t="shared" si="83"/>
        <v>-6.9999999999999994E-5</v>
      </c>
      <c r="J199" s="184">
        <f t="shared" si="84"/>
        <v>-6.9999999999999994E-5</v>
      </c>
      <c r="K199" s="184">
        <f t="shared" si="85"/>
        <v>-6.9999999999999994E-5</v>
      </c>
      <c r="L199" s="184">
        <f t="shared" si="88"/>
        <v>-6.9999999999999994E-5</v>
      </c>
      <c r="M199" s="184">
        <f t="shared" si="89"/>
        <v>-6.9999999999999994E-5</v>
      </c>
      <c r="N199" s="184">
        <f t="shared" si="90"/>
        <v>-6.9999999999999994E-5</v>
      </c>
      <c r="O199" s="184">
        <f t="shared" si="91"/>
        <v>-6.9999999999999994E-5</v>
      </c>
      <c r="P199" s="184">
        <f t="shared" si="92"/>
        <v>-6.9999999999999994E-5</v>
      </c>
      <c r="Q199" s="185">
        <f t="shared" si="93"/>
        <v>-6.9999999999999994E-5</v>
      </c>
    </row>
    <row r="200" spans="2:17" s="18" customFormat="1" x14ac:dyDescent="0.3">
      <c r="B200" s="152" t="s">
        <v>136</v>
      </c>
      <c r="C200" s="20"/>
      <c r="D200" s="184">
        <f t="shared" si="86"/>
        <v>45.089567819572686</v>
      </c>
      <c r="E200" s="184">
        <f t="shared" si="87"/>
        <v>46.018587285051446</v>
      </c>
      <c r="F200" s="184">
        <f t="shared" si="80"/>
        <v>46.966003172301555</v>
      </c>
      <c r="G200" s="184">
        <f t="shared" si="81"/>
        <v>47.959410125417214</v>
      </c>
      <c r="H200" s="184">
        <f t="shared" si="82"/>
        <v>48.906826015888626</v>
      </c>
      <c r="I200" s="184">
        <f t="shared" si="83"/>
        <v>49.927827606590846</v>
      </c>
      <c r="J200" s="184">
        <f t="shared" si="84"/>
        <v>50.295756107744793</v>
      </c>
      <c r="K200" s="184">
        <f t="shared" si="85"/>
        <v>50.912036347177661</v>
      </c>
      <c r="L200" s="184">
        <f t="shared" si="88"/>
        <v>54.416555320669019</v>
      </c>
      <c r="M200" s="184">
        <f t="shared" si="89"/>
        <v>57.645127918294918</v>
      </c>
      <c r="N200" s="184">
        <f t="shared" si="90"/>
        <v>50.702579907592153</v>
      </c>
      <c r="O200" s="184">
        <f t="shared" si="91"/>
        <v>51.869420223113963</v>
      </c>
      <c r="P200" s="184">
        <f t="shared" si="92"/>
        <v>53.063249785100879</v>
      </c>
      <c r="Q200" s="185">
        <f t="shared" si="93"/>
        <v>54.284695301389348</v>
      </c>
    </row>
    <row r="201" spans="2:17" s="18" customFormat="1" x14ac:dyDescent="0.3">
      <c r="B201" s="152" t="s">
        <v>137</v>
      </c>
      <c r="C201" s="20"/>
      <c r="D201" s="184">
        <f t="shared" si="86"/>
        <v>-7.0000000004899991E-5</v>
      </c>
      <c r="E201" s="184">
        <f t="shared" si="87"/>
        <v>-7.0000000004899991E-5</v>
      </c>
      <c r="F201" s="184">
        <f t="shared" si="80"/>
        <v>-6.9999999999999994E-5</v>
      </c>
      <c r="G201" s="184">
        <f t="shared" si="81"/>
        <v>-6.9999999999999994E-5</v>
      </c>
      <c r="H201" s="184">
        <f t="shared" si="82"/>
        <v>-6.9999999999999994E-5</v>
      </c>
      <c r="I201" s="184">
        <f t="shared" si="83"/>
        <v>-6.9999999999999994E-5</v>
      </c>
      <c r="J201" s="184">
        <f t="shared" si="84"/>
        <v>-6.9999999999999994E-5</v>
      </c>
      <c r="K201" s="184">
        <f t="shared" si="85"/>
        <v>-6.9999999999999994E-5</v>
      </c>
      <c r="L201" s="184">
        <f t="shared" si="88"/>
        <v>-6.9999999999999994E-5</v>
      </c>
      <c r="M201" s="184">
        <f t="shared" si="89"/>
        <v>-6.9999999999999994E-5</v>
      </c>
      <c r="N201" s="184">
        <f t="shared" si="90"/>
        <v>-6.9999999999999994E-5</v>
      </c>
      <c r="O201" s="184">
        <f t="shared" si="91"/>
        <v>-6.9999999999999994E-5</v>
      </c>
      <c r="P201" s="184">
        <f t="shared" si="92"/>
        <v>-6.9999999999999994E-5</v>
      </c>
      <c r="Q201" s="185">
        <f t="shared" si="93"/>
        <v>-6.9999999999999994E-5</v>
      </c>
    </row>
    <row r="202" spans="2:17" s="18" customFormat="1" x14ac:dyDescent="0.3">
      <c r="B202" s="152" t="s">
        <v>138</v>
      </c>
      <c r="C202" s="20"/>
      <c r="D202" s="184">
        <f t="shared" si="86"/>
        <v>1.1247257373646065</v>
      </c>
      <c r="E202" s="184">
        <f t="shared" si="87"/>
        <v>1.1479008433364195</v>
      </c>
      <c r="F202" s="184">
        <f t="shared" si="80"/>
        <v>1.1715348622157653</v>
      </c>
      <c r="G202" s="184">
        <f t="shared" si="81"/>
        <v>1.1963161636492363</v>
      </c>
      <c r="H202" s="184">
        <f t="shared" si="82"/>
        <v>1.2199501826089354</v>
      </c>
      <c r="I202" s="184">
        <f t="shared" si="83"/>
        <v>1.2454198535266696</v>
      </c>
      <c r="J202" s="184">
        <f t="shared" si="84"/>
        <v>1.254598113316844</v>
      </c>
      <c r="K202" s="184">
        <f t="shared" si="85"/>
        <v>1.2699716984653862</v>
      </c>
      <c r="L202" s="184">
        <f t="shared" si="88"/>
        <v>1.3573946229667977</v>
      </c>
      <c r="M202" s="184">
        <f t="shared" si="89"/>
        <v>1.4379338526255778</v>
      </c>
      <c r="N202" s="184">
        <f t="shared" si="90"/>
        <v>1.2647466462848369</v>
      </c>
      <c r="O202" s="184">
        <f t="shared" si="91"/>
        <v>1.2938543764985042</v>
      </c>
      <c r="P202" s="184">
        <f t="shared" si="92"/>
        <v>1.3236353742487201</v>
      </c>
      <c r="Q202" s="185">
        <f t="shared" si="93"/>
        <v>1.3541052732450705</v>
      </c>
    </row>
    <row r="203" spans="2:17" s="18" customFormat="1" x14ac:dyDescent="0.3">
      <c r="B203" s="152" t="s">
        <v>139</v>
      </c>
      <c r="C203" s="20"/>
      <c r="D203" s="184">
        <f t="shared" si="86"/>
        <v>-7.0000000004899991E-5</v>
      </c>
      <c r="E203" s="184">
        <f t="shared" si="87"/>
        <v>-7.0000000004899991E-5</v>
      </c>
      <c r="F203" s="184">
        <f t="shared" si="80"/>
        <v>-6.9999999999999994E-5</v>
      </c>
      <c r="G203" s="184">
        <f t="shared" si="81"/>
        <v>-6.9999999999999994E-5</v>
      </c>
      <c r="H203" s="184">
        <f t="shared" si="82"/>
        <v>-6.9999999999999994E-5</v>
      </c>
      <c r="I203" s="184">
        <f t="shared" si="83"/>
        <v>-6.9999999999999994E-5</v>
      </c>
      <c r="J203" s="184">
        <f t="shared" si="84"/>
        <v>-6.9999999999999994E-5</v>
      </c>
      <c r="K203" s="184">
        <f t="shared" si="85"/>
        <v>-6.9999999999999994E-5</v>
      </c>
      <c r="L203" s="184">
        <f t="shared" si="88"/>
        <v>-6.9999999999999994E-5</v>
      </c>
      <c r="M203" s="184">
        <f t="shared" si="89"/>
        <v>-6.9999999999999994E-5</v>
      </c>
      <c r="N203" s="184">
        <f t="shared" si="90"/>
        <v>-6.9999999999999994E-5</v>
      </c>
      <c r="O203" s="184">
        <f t="shared" si="91"/>
        <v>-6.9999999999999994E-5</v>
      </c>
      <c r="P203" s="184">
        <f t="shared" si="92"/>
        <v>-6.9999999999999994E-5</v>
      </c>
      <c r="Q203" s="185">
        <f t="shared" si="93"/>
        <v>-6.9999999999999994E-5</v>
      </c>
    </row>
    <row r="204" spans="2:17" s="18" customFormat="1" x14ac:dyDescent="0.3">
      <c r="B204" s="152" t="s">
        <v>140</v>
      </c>
      <c r="C204" s="20"/>
      <c r="D204" s="184">
        <f t="shared" si="86"/>
        <v>-7.0000000004899991E-5</v>
      </c>
      <c r="E204" s="184">
        <f t="shared" si="87"/>
        <v>-7.0000000004899991E-5</v>
      </c>
      <c r="F204" s="184">
        <f t="shared" si="80"/>
        <v>-6.9999999999999994E-5</v>
      </c>
      <c r="G204" s="184">
        <f t="shared" si="81"/>
        <v>-6.9999999999999994E-5</v>
      </c>
      <c r="H204" s="184">
        <f t="shared" si="82"/>
        <v>-6.9999999999999994E-5</v>
      </c>
      <c r="I204" s="184">
        <f t="shared" si="83"/>
        <v>-6.9999999999999994E-5</v>
      </c>
      <c r="J204" s="184">
        <f t="shared" si="84"/>
        <v>-6.9999999999999994E-5</v>
      </c>
      <c r="K204" s="184">
        <f t="shared" si="85"/>
        <v>-6.9999999999999994E-5</v>
      </c>
      <c r="L204" s="184">
        <f t="shared" si="88"/>
        <v>-6.9999999999999994E-5</v>
      </c>
      <c r="M204" s="184">
        <f t="shared" si="89"/>
        <v>-6.9999999999999994E-5</v>
      </c>
      <c r="N204" s="184">
        <f t="shared" si="90"/>
        <v>-6.9999999999999994E-5</v>
      </c>
      <c r="O204" s="184">
        <f t="shared" si="91"/>
        <v>-6.9999999999999994E-5</v>
      </c>
      <c r="P204" s="184">
        <f t="shared" si="92"/>
        <v>-6.9999999999999994E-5</v>
      </c>
      <c r="Q204" s="185">
        <f t="shared" si="93"/>
        <v>-6.9999999999999994E-5</v>
      </c>
    </row>
    <row r="205" spans="2:17" s="18" customFormat="1" x14ac:dyDescent="0.3">
      <c r="B205" s="152" t="s">
        <v>141</v>
      </c>
      <c r="C205" s="20"/>
      <c r="D205" s="184">
        <f t="shared" si="86"/>
        <v>-7.0000000004899991E-5</v>
      </c>
      <c r="E205" s="184">
        <f t="shared" si="87"/>
        <v>-7.0000000004899991E-5</v>
      </c>
      <c r="F205" s="184">
        <f t="shared" si="80"/>
        <v>-6.9999999999999994E-5</v>
      </c>
      <c r="G205" s="184">
        <f t="shared" si="81"/>
        <v>-6.9999999999999994E-5</v>
      </c>
      <c r="H205" s="184">
        <f t="shared" si="82"/>
        <v>-6.9999999999999994E-5</v>
      </c>
      <c r="I205" s="184">
        <f t="shared" si="83"/>
        <v>-6.9999999999999994E-5</v>
      </c>
      <c r="J205" s="184">
        <f t="shared" si="84"/>
        <v>-6.9999999999999994E-5</v>
      </c>
      <c r="K205" s="184">
        <f t="shared" si="85"/>
        <v>-6.9999999999999994E-5</v>
      </c>
      <c r="L205" s="184">
        <f t="shared" si="88"/>
        <v>-6.9999999999999994E-5</v>
      </c>
      <c r="M205" s="184">
        <f t="shared" si="89"/>
        <v>-6.9999999999999994E-5</v>
      </c>
      <c r="N205" s="184">
        <f t="shared" si="90"/>
        <v>-6.9999999999999994E-5</v>
      </c>
      <c r="O205" s="184">
        <f t="shared" si="91"/>
        <v>-6.9999999999999994E-5</v>
      </c>
      <c r="P205" s="184">
        <f t="shared" si="92"/>
        <v>-6.9999999999999994E-5</v>
      </c>
      <c r="Q205" s="185">
        <f t="shared" si="93"/>
        <v>-6.9999999999999994E-5</v>
      </c>
    </row>
    <row r="206" spans="2:17" s="18" customFormat="1" x14ac:dyDescent="0.3">
      <c r="B206" s="152" t="s">
        <v>142</v>
      </c>
      <c r="C206" s="20"/>
      <c r="D206" s="184">
        <f t="shared" si="86"/>
        <v>-7.0000000004899991E-5</v>
      </c>
      <c r="E206" s="184">
        <f t="shared" si="87"/>
        <v>-7.0000000004899991E-5</v>
      </c>
      <c r="F206" s="184">
        <f t="shared" si="80"/>
        <v>-6.9999999999999994E-5</v>
      </c>
      <c r="G206" s="184">
        <f t="shared" si="81"/>
        <v>-6.9999999999999994E-5</v>
      </c>
      <c r="H206" s="184">
        <f t="shared" si="82"/>
        <v>-6.9999999999999994E-5</v>
      </c>
      <c r="I206" s="184">
        <f t="shared" si="83"/>
        <v>-6.9999999999999994E-5</v>
      </c>
      <c r="J206" s="184">
        <f t="shared" si="84"/>
        <v>-6.9999999999999994E-5</v>
      </c>
      <c r="K206" s="184">
        <f t="shared" si="85"/>
        <v>-6.9999999999999994E-5</v>
      </c>
      <c r="L206" s="184">
        <f t="shared" si="88"/>
        <v>-6.9999999999999994E-5</v>
      </c>
      <c r="M206" s="184">
        <f t="shared" si="89"/>
        <v>-6.9999999999999994E-5</v>
      </c>
      <c r="N206" s="184">
        <f t="shared" si="90"/>
        <v>-6.9999999999999994E-5</v>
      </c>
      <c r="O206" s="184">
        <f t="shared" si="91"/>
        <v>-6.9999999999999994E-5</v>
      </c>
      <c r="P206" s="184">
        <f t="shared" si="92"/>
        <v>-6.9999999999999994E-5</v>
      </c>
      <c r="Q206" s="185">
        <f t="shared" si="93"/>
        <v>-6.9999999999999994E-5</v>
      </c>
    </row>
    <row r="207" spans="2:17" s="18" customFormat="1" x14ac:dyDescent="0.3">
      <c r="B207" s="152" t="s">
        <v>143</v>
      </c>
      <c r="C207" s="20"/>
      <c r="D207" s="184">
        <f t="shared" si="86"/>
        <v>48.512859194160626</v>
      </c>
      <c r="E207" s="184">
        <f t="shared" si="87"/>
        <v>49.512411590857951</v>
      </c>
      <c r="F207" s="184">
        <f t="shared" si="80"/>
        <v>50.531757100784311</v>
      </c>
      <c r="G207" s="184">
        <f t="shared" si="81"/>
        <v>51.600585406088811</v>
      </c>
      <c r="H207" s="184">
        <f t="shared" si="82"/>
        <v>52.61993091948105</v>
      </c>
      <c r="I207" s="184">
        <f t="shared" si="83"/>
        <v>53.718448899932881</v>
      </c>
      <c r="J207" s="184">
        <f t="shared" si="84"/>
        <v>54.114311235230836</v>
      </c>
      <c r="K207" s="184">
        <f t="shared" si="85"/>
        <v>54.77738064685493</v>
      </c>
      <c r="L207" s="184">
        <f t="shared" si="88"/>
        <v>58.547969390567964</v>
      </c>
      <c r="M207" s="184">
        <f t="shared" si="89"/>
        <v>62.021661382807551</v>
      </c>
      <c r="N207" s="184">
        <f t="shared" si="90"/>
        <v>54.552021874546014</v>
      </c>
      <c r="O207" s="184">
        <f t="shared" si="91"/>
        <v>55.807450934196375</v>
      </c>
      <c r="P207" s="184">
        <f t="shared" si="92"/>
        <v>57.091918315423072</v>
      </c>
      <c r="Q207" s="185">
        <f t="shared" si="93"/>
        <v>58.406098306917819</v>
      </c>
    </row>
    <row r="208" spans="2:17" s="18" customFormat="1" x14ac:dyDescent="0.3">
      <c r="B208" s="152" t="s">
        <v>144</v>
      </c>
      <c r="C208" s="20"/>
      <c r="D208" s="184">
        <f t="shared" si="86"/>
        <v>914.89900193987626</v>
      </c>
      <c r="E208" s="184">
        <f t="shared" si="87"/>
        <v>933.74943161468821</v>
      </c>
      <c r="F208" s="184">
        <f t="shared" si="80"/>
        <v>952.97313705793658</v>
      </c>
      <c r="G208" s="184">
        <f t="shared" si="81"/>
        <v>973.13003215434424</v>
      </c>
      <c r="H208" s="184">
        <f t="shared" si="82"/>
        <v>992.35373766295515</v>
      </c>
      <c r="I208" s="184">
        <f t="shared" si="83"/>
        <v>1013.0705465120408</v>
      </c>
      <c r="J208" s="184">
        <f t="shared" si="84"/>
        <v>1020.5360632144138</v>
      </c>
      <c r="K208" s="184">
        <f t="shared" si="85"/>
        <v>1033.0408036908889</v>
      </c>
      <c r="L208" s="184">
        <f t="shared" si="88"/>
        <v>1104.1498502809934</v>
      </c>
      <c r="M208" s="184">
        <f t="shared" si="89"/>
        <v>1169.6597593443184</v>
      </c>
      <c r="N208" s="184">
        <f t="shared" si="90"/>
        <v>1028.7907916824665</v>
      </c>
      <c r="O208" s="184">
        <f t="shared" si="91"/>
        <v>1052.4667663275663</v>
      </c>
      <c r="P208" s="184">
        <f t="shared" si="92"/>
        <v>1076.6903709323942</v>
      </c>
      <c r="Q208" s="185">
        <f t="shared" si="93"/>
        <v>1101.4743218203819</v>
      </c>
    </row>
    <row r="209" spans="2:17" s="18" customFormat="1" x14ac:dyDescent="0.3">
      <c r="B209" s="152" t="s">
        <v>145</v>
      </c>
      <c r="C209" s="20"/>
      <c r="D209" s="184">
        <f t="shared" si="86"/>
        <v>199.67562546346562</v>
      </c>
      <c r="E209" s="184">
        <f t="shared" si="87"/>
        <v>203.78971058011393</v>
      </c>
      <c r="F209" s="184">
        <f t="shared" si="80"/>
        <v>207.98526271421613</v>
      </c>
      <c r="G209" s="184">
        <f t="shared" si="81"/>
        <v>212.38448244260141</v>
      </c>
      <c r="H209" s="184">
        <f t="shared" si="82"/>
        <v>216.58003459096884</v>
      </c>
      <c r="I209" s="184">
        <f t="shared" si="83"/>
        <v>221.10145486736485</v>
      </c>
      <c r="J209" s="184">
        <f t="shared" si="84"/>
        <v>222.73079550750754</v>
      </c>
      <c r="K209" s="184">
        <f t="shared" si="85"/>
        <v>225.45994107974661</v>
      </c>
      <c r="L209" s="184">
        <f t="shared" si="88"/>
        <v>240.97941067710585</v>
      </c>
      <c r="M209" s="184">
        <f t="shared" si="89"/>
        <v>255.27687479435806</v>
      </c>
      <c r="N209" s="184">
        <f t="shared" si="90"/>
        <v>224.53238072960821</v>
      </c>
      <c r="O209" s="184">
        <f t="shared" si="91"/>
        <v>229.69963561927798</v>
      </c>
      <c r="P209" s="184">
        <f t="shared" si="92"/>
        <v>234.98641013293584</v>
      </c>
      <c r="Q209" s="185">
        <f t="shared" si="93"/>
        <v>240.3954795938966</v>
      </c>
    </row>
    <row r="210" spans="2:17" s="18" customFormat="1" x14ac:dyDescent="0.3">
      <c r="B210" s="152" t="s">
        <v>146</v>
      </c>
      <c r="C210" s="20"/>
      <c r="D210" s="184">
        <f t="shared" si="86"/>
        <v>-7.0000000004899991E-5</v>
      </c>
      <c r="E210" s="184">
        <f t="shared" si="87"/>
        <v>-7.0000000004899991E-5</v>
      </c>
      <c r="F210" s="184">
        <f t="shared" si="80"/>
        <v>-6.9999999999999994E-5</v>
      </c>
      <c r="G210" s="184">
        <f t="shared" si="81"/>
        <v>-6.9999999999999994E-5</v>
      </c>
      <c r="H210" s="184">
        <f t="shared" si="82"/>
        <v>-6.9999999999999994E-5</v>
      </c>
      <c r="I210" s="184">
        <f t="shared" si="83"/>
        <v>-6.9999999999999994E-5</v>
      </c>
      <c r="J210" s="184">
        <f t="shared" si="84"/>
        <v>-6.9999999999999994E-5</v>
      </c>
      <c r="K210" s="184">
        <f t="shared" si="85"/>
        <v>-6.9999999999999994E-5</v>
      </c>
      <c r="L210" s="184">
        <f t="shared" si="88"/>
        <v>-6.9999999999999994E-5</v>
      </c>
      <c r="M210" s="184">
        <f t="shared" si="89"/>
        <v>-6.9999999999999994E-5</v>
      </c>
      <c r="N210" s="184">
        <f t="shared" si="90"/>
        <v>-6.9999999999999994E-5</v>
      </c>
      <c r="O210" s="184">
        <f t="shared" si="91"/>
        <v>-6.9999999999999994E-5</v>
      </c>
      <c r="P210" s="184">
        <f t="shared" si="92"/>
        <v>-6.9999999999999994E-5</v>
      </c>
      <c r="Q210" s="185">
        <f t="shared" si="93"/>
        <v>-6.9999999999999994E-5</v>
      </c>
    </row>
    <row r="211" spans="2:17" s="18" customFormat="1" x14ac:dyDescent="0.3">
      <c r="B211" s="152" t="s">
        <v>147</v>
      </c>
      <c r="C211" s="20"/>
      <c r="D211" s="184">
        <f t="shared" si="86"/>
        <v>-7.0000000004899991E-5</v>
      </c>
      <c r="E211" s="184">
        <f t="shared" si="87"/>
        <v>-7.0000000004899991E-5</v>
      </c>
      <c r="F211" s="184">
        <f t="shared" si="80"/>
        <v>-6.9999999999999994E-5</v>
      </c>
      <c r="G211" s="184">
        <f t="shared" si="81"/>
        <v>-6.9999999999999994E-5</v>
      </c>
      <c r="H211" s="184">
        <f t="shared" si="82"/>
        <v>-6.9999999999999994E-5</v>
      </c>
      <c r="I211" s="184">
        <f t="shared" si="83"/>
        <v>-6.9999999999999994E-5</v>
      </c>
      <c r="J211" s="184">
        <f t="shared" si="84"/>
        <v>-6.9999999999999994E-5</v>
      </c>
      <c r="K211" s="184">
        <f t="shared" si="85"/>
        <v>-6.9999999999999994E-5</v>
      </c>
      <c r="L211" s="184">
        <f t="shared" si="88"/>
        <v>-6.9999999999999994E-5</v>
      </c>
      <c r="M211" s="184">
        <f t="shared" si="89"/>
        <v>-6.9999999999999994E-5</v>
      </c>
      <c r="N211" s="184">
        <f t="shared" si="90"/>
        <v>-6.9999999999999994E-5</v>
      </c>
      <c r="O211" s="184">
        <f t="shared" si="91"/>
        <v>-6.9999999999999994E-5</v>
      </c>
      <c r="P211" s="184">
        <f t="shared" si="92"/>
        <v>-6.9999999999999994E-5</v>
      </c>
      <c r="Q211" s="185">
        <f t="shared" si="93"/>
        <v>-6.9999999999999994E-5</v>
      </c>
    </row>
    <row r="212" spans="2:17" s="18" customFormat="1" x14ac:dyDescent="0.3">
      <c r="B212" s="152" t="s">
        <v>148</v>
      </c>
      <c r="C212" s="20"/>
      <c r="D212" s="184">
        <f t="shared" si="86"/>
        <v>205.00617917532401</v>
      </c>
      <c r="E212" s="184">
        <f t="shared" si="87"/>
        <v>209.23009414201266</v>
      </c>
      <c r="F212" s="184">
        <f t="shared" si="80"/>
        <v>213.53765097428212</v>
      </c>
      <c r="G212" s="184">
        <f t="shared" si="81"/>
        <v>218.05431252250438</v>
      </c>
      <c r="H212" s="184">
        <f t="shared" si="82"/>
        <v>222.36186936941988</v>
      </c>
      <c r="I212" s="184">
        <f t="shared" si="83"/>
        <v>227.00399373842603</v>
      </c>
      <c r="J212" s="184">
        <f t="shared" si="84"/>
        <v>228.67683134887869</v>
      </c>
      <c r="K212" s="184">
        <f t="shared" si="85"/>
        <v>231.47883434638689</v>
      </c>
      <c r="L212" s="184">
        <f t="shared" si="88"/>
        <v>247.41261258594852</v>
      </c>
      <c r="M212" s="184">
        <f t="shared" si="89"/>
        <v>262.09176261767061</v>
      </c>
      <c r="N212" s="184">
        <f t="shared" si="90"/>
        <v>230.52651179243637</v>
      </c>
      <c r="O212" s="184">
        <f t="shared" si="91"/>
        <v>235.83171201224917</v>
      </c>
      <c r="P212" s="184">
        <f t="shared" si="92"/>
        <v>241.25962255872332</v>
      </c>
      <c r="Q212" s="185">
        <f t="shared" si="93"/>
        <v>246.81309284536238</v>
      </c>
    </row>
    <row r="213" spans="2:17" s="18" customFormat="1" x14ac:dyDescent="0.3">
      <c r="B213" s="152" t="s">
        <v>149</v>
      </c>
      <c r="C213" s="20"/>
      <c r="D213" s="184">
        <f t="shared" si="86"/>
        <v>354.70182056980565</v>
      </c>
      <c r="E213" s="184">
        <f t="shared" si="87"/>
        <v>362.01003985735156</v>
      </c>
      <c r="F213" s="184">
        <f t="shared" si="80"/>
        <v>369.46297633264982</v>
      </c>
      <c r="G213" s="184">
        <f t="shared" si="81"/>
        <v>377.27770586730054</v>
      </c>
      <c r="H213" s="184">
        <f t="shared" si="82"/>
        <v>384.73064236793959</v>
      </c>
      <c r="I213" s="184">
        <f t="shared" si="83"/>
        <v>392.76244772299708</v>
      </c>
      <c r="J213" s="184">
        <f t="shared" si="84"/>
        <v>395.65679199509003</v>
      </c>
      <c r="K213" s="184">
        <f t="shared" si="85"/>
        <v>400.50481865084555</v>
      </c>
      <c r="L213" s="184">
        <f t="shared" si="88"/>
        <v>428.07344784252973</v>
      </c>
      <c r="M213" s="184">
        <f t="shared" si="89"/>
        <v>453.47131883014436</v>
      </c>
      <c r="N213" s="184">
        <f t="shared" si="90"/>
        <v>398.85710980451836</v>
      </c>
      <c r="O213" s="184">
        <f t="shared" si="91"/>
        <v>408.03616924972414</v>
      </c>
      <c r="P213" s="184">
        <f t="shared" si="92"/>
        <v>417.42754214895524</v>
      </c>
      <c r="Q213" s="185">
        <f t="shared" si="93"/>
        <v>427.03615855854332</v>
      </c>
    </row>
    <row r="214" spans="2:17" s="18" customFormat="1" x14ac:dyDescent="0.3">
      <c r="B214" s="152" t="s">
        <v>150</v>
      </c>
      <c r="C214" s="20"/>
      <c r="D214" s="184">
        <f t="shared" si="86"/>
        <v>-7.0000000004899991E-5</v>
      </c>
      <c r="E214" s="184">
        <f t="shared" si="87"/>
        <v>-7.0000000004899991E-5</v>
      </c>
      <c r="F214" s="184">
        <f t="shared" si="80"/>
        <v>-6.9999999999999994E-5</v>
      </c>
      <c r="G214" s="184">
        <f t="shared" si="81"/>
        <v>-6.9999999999999994E-5</v>
      </c>
      <c r="H214" s="184">
        <f t="shared" si="82"/>
        <v>-6.9999999999999994E-5</v>
      </c>
      <c r="I214" s="184">
        <f t="shared" si="83"/>
        <v>-6.9999999999999994E-5</v>
      </c>
      <c r="J214" s="184">
        <f t="shared" si="84"/>
        <v>-6.9999999999999994E-5</v>
      </c>
      <c r="K214" s="184">
        <f t="shared" si="85"/>
        <v>-6.9999999999999994E-5</v>
      </c>
      <c r="L214" s="184">
        <f t="shared" si="88"/>
        <v>-6.9999999999999994E-5</v>
      </c>
      <c r="M214" s="184">
        <f t="shared" si="89"/>
        <v>-6.9999999999999994E-5</v>
      </c>
      <c r="N214" s="184">
        <f t="shared" si="90"/>
        <v>-6.9999999999999994E-5</v>
      </c>
      <c r="O214" s="184">
        <f t="shared" si="91"/>
        <v>-6.9999999999999994E-5</v>
      </c>
      <c r="P214" s="184">
        <f t="shared" si="92"/>
        <v>-6.9999999999999994E-5</v>
      </c>
      <c r="Q214" s="185">
        <f t="shared" si="93"/>
        <v>-6.9999999999999994E-5</v>
      </c>
    </row>
    <row r="215" spans="2:17" s="18" customFormat="1" x14ac:dyDescent="0.3">
      <c r="B215" s="152" t="s">
        <v>151</v>
      </c>
      <c r="C215" s="20"/>
      <c r="D215" s="184">
        <f t="shared" si="86"/>
        <v>330.59206846020766</v>
      </c>
      <c r="E215" s="184">
        <f t="shared" si="87"/>
        <v>337.4035343893143</v>
      </c>
      <c r="F215" s="184">
        <f t="shared" si="80"/>
        <v>344.34988080776412</v>
      </c>
      <c r="G215" s="184">
        <f t="shared" si="81"/>
        <v>351.63342853342778</v>
      </c>
      <c r="H215" s="184">
        <f t="shared" si="82"/>
        <v>358.57977497549587</v>
      </c>
      <c r="I215" s="184">
        <f t="shared" si="83"/>
        <v>366.06564347131678</v>
      </c>
      <c r="J215" s="184">
        <f t="shared" si="84"/>
        <v>368.7632537400811</v>
      </c>
      <c r="K215" s="184">
        <f t="shared" si="85"/>
        <v>373.2817509402613</v>
      </c>
      <c r="L215" s="184">
        <f t="shared" si="88"/>
        <v>398.97648875024134</v>
      </c>
      <c r="M215" s="184">
        <f t="shared" si="89"/>
        <v>422.64801885864819</v>
      </c>
      <c r="N215" s="184">
        <f t="shared" si="90"/>
        <v>371.74603995154331</v>
      </c>
      <c r="O215" s="184">
        <f t="shared" si="91"/>
        <v>380.30118152738657</v>
      </c>
      <c r="P215" s="184">
        <f t="shared" si="92"/>
        <v>389.05420521397173</v>
      </c>
      <c r="Q215" s="185">
        <f t="shared" si="93"/>
        <v>398.00970596246418</v>
      </c>
    </row>
    <row r="216" spans="2:17" s="18" customFormat="1" x14ac:dyDescent="0.3">
      <c r="B216" s="152" t="s">
        <v>152</v>
      </c>
      <c r="C216" s="20"/>
      <c r="D216" s="184">
        <f t="shared" si="86"/>
        <v>331.96138501004276</v>
      </c>
      <c r="E216" s="184">
        <f t="shared" si="87"/>
        <v>338.80106411163683</v>
      </c>
      <c r="F216" s="184">
        <f t="shared" ref="F216:F231" si="94">F171*(1-$F$191)</f>
        <v>345.77618237915721</v>
      </c>
      <c r="G216" s="184">
        <f t="shared" si="81"/>
        <v>353.08989864569639</v>
      </c>
      <c r="H216" s="184">
        <f t="shared" si="82"/>
        <v>360.06501693693281</v>
      </c>
      <c r="I216" s="184">
        <f t="shared" si="83"/>
        <v>367.58189198865364</v>
      </c>
      <c r="J216" s="184">
        <f t="shared" si="84"/>
        <v>370.2906757910755</v>
      </c>
      <c r="K216" s="184">
        <f t="shared" ref="K216:K231" si="95">K171*(1-$K$191)</f>
        <v>374.8278886601322</v>
      </c>
      <c r="L216" s="184">
        <f t="shared" si="88"/>
        <v>400.62905437820098</v>
      </c>
      <c r="M216" s="184">
        <f t="shared" si="89"/>
        <v>424.3986322444531</v>
      </c>
      <c r="N216" s="184">
        <f t="shared" si="90"/>
        <v>373.28581673832485</v>
      </c>
      <c r="O216" s="184">
        <f t="shared" si="91"/>
        <v>381.87639381181947</v>
      </c>
      <c r="P216" s="184">
        <f t="shared" si="92"/>
        <v>390.66567262610062</v>
      </c>
      <c r="Q216" s="185">
        <f t="shared" si="93"/>
        <v>399.65826716467558</v>
      </c>
    </row>
    <row r="217" spans="2:17" s="18" customFormat="1" x14ac:dyDescent="0.3">
      <c r="B217" s="152" t="s">
        <v>153</v>
      </c>
      <c r="C217" s="20"/>
      <c r="D217" s="184">
        <f t="shared" si="86"/>
        <v>-7.0000000004899991E-5</v>
      </c>
      <c r="E217" s="184">
        <f t="shared" si="87"/>
        <v>-7.0000000004899991E-5</v>
      </c>
      <c r="F217" s="184">
        <f t="shared" si="94"/>
        <v>-6.9999999999999994E-5</v>
      </c>
      <c r="G217" s="184">
        <f t="shared" si="81"/>
        <v>-6.9999999999999994E-5</v>
      </c>
      <c r="H217" s="184">
        <f t="shared" si="82"/>
        <v>-6.9999999999999994E-5</v>
      </c>
      <c r="I217" s="184">
        <f t="shared" si="83"/>
        <v>-6.9999999999999994E-5</v>
      </c>
      <c r="J217" s="184">
        <f t="shared" si="84"/>
        <v>-6.9999999999999994E-5</v>
      </c>
      <c r="K217" s="184">
        <f t="shared" si="95"/>
        <v>-6.9999999999999994E-5</v>
      </c>
      <c r="L217" s="184">
        <f t="shared" si="88"/>
        <v>-6.9999999999999994E-5</v>
      </c>
      <c r="M217" s="184">
        <f t="shared" si="89"/>
        <v>-6.9999999999999994E-5</v>
      </c>
      <c r="N217" s="184">
        <f t="shared" si="90"/>
        <v>-6.9999999999999994E-5</v>
      </c>
      <c r="O217" s="184">
        <f t="shared" si="91"/>
        <v>-6.9999999999999994E-5</v>
      </c>
      <c r="P217" s="184">
        <f t="shared" si="92"/>
        <v>-6.9999999999999994E-5</v>
      </c>
      <c r="Q217" s="185">
        <f t="shared" si="93"/>
        <v>-6.9999999999999994E-5</v>
      </c>
    </row>
    <row r="218" spans="2:17" s="18" customFormat="1" x14ac:dyDescent="0.3">
      <c r="B218" s="152" t="s">
        <v>154</v>
      </c>
      <c r="C218" s="20"/>
      <c r="D218" s="184">
        <f t="shared" si="86"/>
        <v>-7.0000000004899991E-5</v>
      </c>
      <c r="E218" s="184">
        <f t="shared" si="87"/>
        <v>-7.0000000004899991E-5</v>
      </c>
      <c r="F218" s="184">
        <f t="shared" si="94"/>
        <v>-6.9999999999999994E-5</v>
      </c>
      <c r="G218" s="184">
        <f t="shared" si="81"/>
        <v>-6.9999999999999994E-5</v>
      </c>
      <c r="H218" s="184">
        <f t="shared" si="82"/>
        <v>-6.9999999999999994E-5</v>
      </c>
      <c r="I218" s="184">
        <f t="shared" si="83"/>
        <v>-6.9999999999999994E-5</v>
      </c>
      <c r="J218" s="184">
        <f t="shared" si="84"/>
        <v>-6.9999999999999994E-5</v>
      </c>
      <c r="K218" s="184">
        <f t="shared" si="95"/>
        <v>-6.9999999999999994E-5</v>
      </c>
      <c r="L218" s="184">
        <f t="shared" si="88"/>
        <v>-6.9999999999999994E-5</v>
      </c>
      <c r="M218" s="184">
        <f t="shared" si="89"/>
        <v>-6.9999999999999994E-5</v>
      </c>
      <c r="N218" s="184">
        <f t="shared" si="90"/>
        <v>-6.9999999999999994E-5</v>
      </c>
      <c r="O218" s="184">
        <f t="shared" si="91"/>
        <v>-6.9999999999999994E-5</v>
      </c>
      <c r="P218" s="184">
        <f t="shared" si="92"/>
        <v>-6.9999999999999994E-5</v>
      </c>
      <c r="Q218" s="185">
        <f t="shared" si="93"/>
        <v>-6.9999999999999994E-5</v>
      </c>
    </row>
    <row r="219" spans="2:17" s="18" customFormat="1" x14ac:dyDescent="0.3">
      <c r="B219" s="152" t="s">
        <v>155</v>
      </c>
      <c r="C219" s="20"/>
      <c r="D219" s="184">
        <f t="shared" si="86"/>
        <v>-7.0000000004899991E-5</v>
      </c>
      <c r="E219" s="184">
        <f t="shared" si="87"/>
        <v>-7.0000000004899991E-5</v>
      </c>
      <c r="F219" s="184">
        <f t="shared" si="94"/>
        <v>-6.9999999999999994E-5</v>
      </c>
      <c r="G219" s="184">
        <f t="shared" si="81"/>
        <v>-6.9999999999999994E-5</v>
      </c>
      <c r="H219" s="184">
        <f t="shared" si="82"/>
        <v>-6.9999999999999994E-5</v>
      </c>
      <c r="I219" s="184">
        <f t="shared" si="83"/>
        <v>-6.9999999999999994E-5</v>
      </c>
      <c r="J219" s="184">
        <f t="shared" si="84"/>
        <v>-6.9999999999999994E-5</v>
      </c>
      <c r="K219" s="184">
        <f t="shared" si="95"/>
        <v>-6.9999999999999994E-5</v>
      </c>
      <c r="L219" s="184">
        <f t="shared" si="88"/>
        <v>-6.9999999999999994E-5</v>
      </c>
      <c r="M219" s="184">
        <f t="shared" si="89"/>
        <v>-6.9999999999999994E-5</v>
      </c>
      <c r="N219" s="184">
        <f t="shared" si="90"/>
        <v>-6.9999999999999994E-5</v>
      </c>
      <c r="O219" s="184">
        <f t="shared" si="91"/>
        <v>-6.9999999999999994E-5</v>
      </c>
      <c r="P219" s="184">
        <f t="shared" si="92"/>
        <v>-6.9999999999999994E-5</v>
      </c>
      <c r="Q219" s="185">
        <f t="shared" si="93"/>
        <v>-6.9999999999999994E-5</v>
      </c>
    </row>
    <row r="220" spans="2:17" s="18" customFormat="1" x14ac:dyDescent="0.3">
      <c r="B220" s="152" t="s">
        <v>156</v>
      </c>
      <c r="C220" s="20"/>
      <c r="D220" s="184">
        <f t="shared" si="86"/>
        <v>-7.0000000004899991E-5</v>
      </c>
      <c r="E220" s="184">
        <f t="shared" si="87"/>
        <v>-7.0000000004899991E-5</v>
      </c>
      <c r="F220" s="184">
        <f t="shared" si="94"/>
        <v>-6.9999999999999994E-5</v>
      </c>
      <c r="G220" s="184">
        <f t="shared" si="81"/>
        <v>-6.9999999999999994E-5</v>
      </c>
      <c r="H220" s="184">
        <f t="shared" si="82"/>
        <v>-6.9999999999999994E-5</v>
      </c>
      <c r="I220" s="184">
        <f t="shared" si="83"/>
        <v>-6.9999999999999994E-5</v>
      </c>
      <c r="J220" s="184">
        <f t="shared" si="84"/>
        <v>-6.9999999999999994E-5</v>
      </c>
      <c r="K220" s="184">
        <f t="shared" si="95"/>
        <v>-6.9999999999999994E-5</v>
      </c>
      <c r="L220" s="184">
        <f t="shared" si="88"/>
        <v>-6.9999999999999994E-5</v>
      </c>
      <c r="M220" s="184">
        <f t="shared" si="89"/>
        <v>-6.9999999999999994E-5</v>
      </c>
      <c r="N220" s="184">
        <f t="shared" si="90"/>
        <v>-6.9999999999999994E-5</v>
      </c>
      <c r="O220" s="184">
        <f t="shared" si="91"/>
        <v>-6.9999999999999994E-5</v>
      </c>
      <c r="P220" s="184">
        <f t="shared" si="92"/>
        <v>-6.9999999999999994E-5</v>
      </c>
      <c r="Q220" s="185">
        <f t="shared" si="93"/>
        <v>-6.9999999999999994E-5</v>
      </c>
    </row>
    <row r="221" spans="2:17" s="18" customFormat="1" x14ac:dyDescent="0.3">
      <c r="B221" s="152" t="s">
        <v>157</v>
      </c>
      <c r="C221" s="20"/>
      <c r="D221" s="184">
        <f t="shared" si="86"/>
        <v>-7.0000000004899991E-5</v>
      </c>
      <c r="E221" s="184">
        <f t="shared" si="87"/>
        <v>-7.0000000004899991E-5</v>
      </c>
      <c r="F221" s="184">
        <f t="shared" si="94"/>
        <v>-6.9999999999999994E-5</v>
      </c>
      <c r="G221" s="184">
        <f t="shared" si="81"/>
        <v>-6.9999999999999994E-5</v>
      </c>
      <c r="H221" s="184">
        <f t="shared" si="82"/>
        <v>-6.9999999999999994E-5</v>
      </c>
      <c r="I221" s="184">
        <f t="shared" si="83"/>
        <v>-6.9999999999999994E-5</v>
      </c>
      <c r="J221" s="184">
        <f t="shared" si="84"/>
        <v>-6.9999999999999994E-5</v>
      </c>
      <c r="K221" s="184">
        <f t="shared" si="95"/>
        <v>-6.9999999999999994E-5</v>
      </c>
      <c r="L221" s="184">
        <f t="shared" si="88"/>
        <v>-6.9999999999999994E-5</v>
      </c>
      <c r="M221" s="184">
        <f t="shared" si="89"/>
        <v>-6.9999999999999994E-5</v>
      </c>
      <c r="N221" s="184">
        <f t="shared" si="90"/>
        <v>-6.9999999999999994E-5</v>
      </c>
      <c r="O221" s="184">
        <f t="shared" si="91"/>
        <v>-6.9999999999999994E-5</v>
      </c>
      <c r="P221" s="184">
        <f t="shared" si="92"/>
        <v>-6.9999999999999994E-5</v>
      </c>
      <c r="Q221" s="185">
        <f t="shared" si="93"/>
        <v>-6.9999999999999994E-5</v>
      </c>
    </row>
    <row r="222" spans="2:17" s="18" customFormat="1" x14ac:dyDescent="0.3">
      <c r="B222" s="152" t="s">
        <v>158</v>
      </c>
      <c r="C222" s="20"/>
      <c r="D222" s="184">
        <f t="shared" si="86"/>
        <v>-7.0000000004899991E-5</v>
      </c>
      <c r="E222" s="184">
        <f t="shared" si="87"/>
        <v>-7.0000000004899991E-5</v>
      </c>
      <c r="F222" s="184">
        <f t="shared" si="94"/>
        <v>-6.9999999999999994E-5</v>
      </c>
      <c r="G222" s="184">
        <f t="shared" si="81"/>
        <v>-6.9999999999999994E-5</v>
      </c>
      <c r="H222" s="184">
        <f t="shared" si="82"/>
        <v>-6.9999999999999994E-5</v>
      </c>
      <c r="I222" s="184">
        <f t="shared" si="83"/>
        <v>-6.9999999999999994E-5</v>
      </c>
      <c r="J222" s="184">
        <f t="shared" si="84"/>
        <v>-6.9999999999999994E-5</v>
      </c>
      <c r="K222" s="184">
        <f t="shared" si="95"/>
        <v>-6.9999999999999994E-5</v>
      </c>
      <c r="L222" s="184">
        <f t="shared" si="88"/>
        <v>-6.9999999999999994E-5</v>
      </c>
      <c r="M222" s="184">
        <f t="shared" si="89"/>
        <v>-6.9999999999999994E-5</v>
      </c>
      <c r="N222" s="184">
        <f t="shared" si="90"/>
        <v>-6.9999999999999994E-5</v>
      </c>
      <c r="O222" s="184">
        <f t="shared" si="91"/>
        <v>-6.9999999999999994E-5</v>
      </c>
      <c r="P222" s="184">
        <f t="shared" si="92"/>
        <v>-6.9999999999999994E-5</v>
      </c>
      <c r="Q222" s="185">
        <f t="shared" si="93"/>
        <v>-6.9999999999999994E-5</v>
      </c>
    </row>
    <row r="223" spans="2:17" s="18" customFormat="1" x14ac:dyDescent="0.3">
      <c r="B223" s="152" t="s">
        <v>159</v>
      </c>
      <c r="C223" s="20"/>
      <c r="D223" s="184">
        <f t="shared" si="86"/>
        <v>251.6118460322142</v>
      </c>
      <c r="E223" s="184">
        <f t="shared" si="87"/>
        <v>256.79601647677833</v>
      </c>
      <c r="F223" s="184">
        <f t="shared" si="94"/>
        <v>262.08284374348324</v>
      </c>
      <c r="G223" s="184">
        <f t="shared" si="81"/>
        <v>267.62631312936185</v>
      </c>
      <c r="H223" s="184">
        <f t="shared" si="82"/>
        <v>272.91314041404235</v>
      </c>
      <c r="I223" s="184">
        <f t="shared" si="83"/>
        <v>278.61059506063981</v>
      </c>
      <c r="J223" s="184">
        <f t="shared" si="84"/>
        <v>280.66373187022447</v>
      </c>
      <c r="K223" s="184">
        <f t="shared" si="95"/>
        <v>284.10273602627882</v>
      </c>
      <c r="L223" s="184">
        <f t="shared" si="88"/>
        <v>303.65886413757283</v>
      </c>
      <c r="M223" s="184">
        <f t="shared" si="89"/>
        <v>321.6751396416783</v>
      </c>
      <c r="N223" s="184">
        <f t="shared" si="90"/>
        <v>282.93391457110806</v>
      </c>
      <c r="O223" s="184">
        <f t="shared" si="91"/>
        <v>289.44518726455675</v>
      </c>
      <c r="P223" s="184">
        <f t="shared" si="92"/>
        <v>296.10706697868119</v>
      </c>
      <c r="Q223" s="185">
        <f t="shared" si="93"/>
        <v>302.92305090634289</v>
      </c>
    </row>
    <row r="224" spans="2:17" s="18" customFormat="1" x14ac:dyDescent="0.3">
      <c r="B224" s="152" t="s">
        <v>160</v>
      </c>
      <c r="C224" s="20"/>
      <c r="D224" s="184">
        <f t="shared" si="86"/>
        <v>234.00634753433337</v>
      </c>
      <c r="E224" s="184">
        <f t="shared" si="87"/>
        <v>238.82777718977349</v>
      </c>
      <c r="F224" s="184">
        <f t="shared" si="94"/>
        <v>243.74468068271472</v>
      </c>
      <c r="G224" s="184">
        <f t="shared" si="81"/>
        <v>248.90026882876504</v>
      </c>
      <c r="H224" s="184">
        <f t="shared" si="82"/>
        <v>253.81717233842423</v>
      </c>
      <c r="I224" s="184">
        <f t="shared" si="83"/>
        <v>259.11597126630926</v>
      </c>
      <c r="J224" s="184">
        <f t="shared" si="84"/>
        <v>261.02544835743907</v>
      </c>
      <c r="K224" s="184">
        <f t="shared" si="95"/>
        <v>264.22382248508137</v>
      </c>
      <c r="L224" s="184">
        <f t="shared" si="88"/>
        <v>282.41159177809249</v>
      </c>
      <c r="M224" s="184">
        <f t="shared" si="89"/>
        <v>299.16725325275621</v>
      </c>
      <c r="N224" s="184">
        <f t="shared" si="90"/>
        <v>263.13678445534543</v>
      </c>
      <c r="O224" s="184">
        <f t="shared" si="91"/>
        <v>269.19245789327584</v>
      </c>
      <c r="P224" s="184">
        <f t="shared" si="92"/>
        <v>275.38820025130985</v>
      </c>
      <c r="Q224" s="185">
        <f t="shared" si="93"/>
        <v>281.72726402076796</v>
      </c>
    </row>
    <row r="225" spans="2:17" s="18" customFormat="1" x14ac:dyDescent="0.3">
      <c r="B225" s="152" t="s">
        <v>161</v>
      </c>
      <c r="C225" s="20"/>
      <c r="D225" s="184">
        <f t="shared" si="86"/>
        <v>-7.0000000004899991E-5</v>
      </c>
      <c r="E225" s="184">
        <f t="shared" si="87"/>
        <v>-7.0000000004899991E-5</v>
      </c>
      <c r="F225" s="184">
        <f t="shared" si="94"/>
        <v>-6.9999999999999994E-5</v>
      </c>
      <c r="G225" s="184">
        <f t="shared" si="81"/>
        <v>-6.9999999999999994E-5</v>
      </c>
      <c r="H225" s="184">
        <f t="shared" si="82"/>
        <v>-6.9999999999999994E-5</v>
      </c>
      <c r="I225" s="184">
        <f t="shared" si="83"/>
        <v>-6.9999999999999994E-5</v>
      </c>
      <c r="J225" s="184">
        <f t="shared" si="84"/>
        <v>-6.9999999999999994E-5</v>
      </c>
      <c r="K225" s="184">
        <f t="shared" si="95"/>
        <v>-6.9999999999999994E-5</v>
      </c>
      <c r="L225" s="184">
        <f t="shared" si="88"/>
        <v>-6.9999999999999994E-5</v>
      </c>
      <c r="M225" s="184">
        <f t="shared" si="89"/>
        <v>-6.9999999999999994E-5</v>
      </c>
      <c r="N225" s="184">
        <f t="shared" si="90"/>
        <v>-6.9999999999999994E-5</v>
      </c>
      <c r="O225" s="184">
        <f t="shared" si="91"/>
        <v>-6.9999999999999994E-5</v>
      </c>
      <c r="P225" s="184">
        <f t="shared" si="92"/>
        <v>-6.9999999999999994E-5</v>
      </c>
      <c r="Q225" s="185">
        <f t="shared" si="93"/>
        <v>-6.9999999999999994E-5</v>
      </c>
    </row>
    <row r="226" spans="2:17" s="18" customFormat="1" x14ac:dyDescent="0.3">
      <c r="B226" s="152" t="s">
        <v>162</v>
      </c>
      <c r="C226" s="20"/>
      <c r="D226" s="184">
        <f t="shared" si="86"/>
        <v>3054.4072068948494</v>
      </c>
      <c r="E226" s="184">
        <f t="shared" si="87"/>
        <v>3117.339710967959</v>
      </c>
      <c r="F226" s="184">
        <f t="shared" si="94"/>
        <v>3181.5184030178289</v>
      </c>
      <c r="G226" s="184">
        <f t="shared" si="81"/>
        <v>3248.8125657843634</v>
      </c>
      <c r="H226" s="184">
        <f t="shared" si="82"/>
        <v>3312.9912580524478</v>
      </c>
      <c r="I226" s="184">
        <f t="shared" si="83"/>
        <v>3382.1547031180521</v>
      </c>
      <c r="J226" s="184">
        <f t="shared" si="84"/>
        <v>3407.0784671056576</v>
      </c>
      <c r="K226" s="184">
        <f t="shared" si="95"/>
        <v>3448.8257717848965</v>
      </c>
      <c r="L226" s="184">
        <f t="shared" si="88"/>
        <v>3686.2246237668378</v>
      </c>
      <c r="M226" s="184">
        <f t="shared" si="89"/>
        <v>3904.9306527580752</v>
      </c>
      <c r="N226" s="184">
        <f t="shared" si="90"/>
        <v>3434.6370290005239</v>
      </c>
      <c r="O226" s="184">
        <f t="shared" si="91"/>
        <v>3513.6797031724823</v>
      </c>
      <c r="P226" s="184">
        <f t="shared" si="92"/>
        <v>3594.5506499761882</v>
      </c>
      <c r="Q226" s="185">
        <f t="shared" si="93"/>
        <v>3677.292323089885</v>
      </c>
    </row>
    <row r="227" spans="2:17" s="18" customFormat="1" x14ac:dyDescent="0.3">
      <c r="B227" s="152" t="s">
        <v>182</v>
      </c>
      <c r="C227" s="20"/>
      <c r="D227" s="184">
        <f t="shared" si="86"/>
        <v>-7.0000000004899991E-5</v>
      </c>
      <c r="E227" s="184">
        <f t="shared" si="87"/>
        <v>-7.0000000004899991E-5</v>
      </c>
      <c r="F227" s="184">
        <f t="shared" si="94"/>
        <v>-6.9999999999999994E-5</v>
      </c>
      <c r="G227" s="184">
        <f t="shared" si="81"/>
        <v>-6.9999999999999994E-5</v>
      </c>
      <c r="H227" s="184">
        <f t="shared" si="82"/>
        <v>-6.9999999999999994E-5</v>
      </c>
      <c r="I227" s="184">
        <f t="shared" si="83"/>
        <v>-6.9999999999999994E-5</v>
      </c>
      <c r="J227" s="184">
        <f t="shared" si="84"/>
        <v>-6.9999999999999994E-5</v>
      </c>
      <c r="K227" s="184">
        <f t="shared" si="95"/>
        <v>-6.9999999999999994E-5</v>
      </c>
      <c r="L227" s="184">
        <f t="shared" si="88"/>
        <v>-6.9999999999999994E-5</v>
      </c>
      <c r="M227" s="184">
        <f t="shared" si="89"/>
        <v>-6.9999999999999994E-5</v>
      </c>
      <c r="N227" s="184">
        <f t="shared" si="90"/>
        <v>-6.9999999999999994E-5</v>
      </c>
      <c r="O227" s="184">
        <f t="shared" si="91"/>
        <v>-6.9999999999999994E-5</v>
      </c>
      <c r="P227" s="184">
        <f t="shared" si="92"/>
        <v>-6.9999999999999994E-5</v>
      </c>
      <c r="Q227" s="185">
        <f t="shared" si="93"/>
        <v>-6.9999999999999994E-5</v>
      </c>
    </row>
    <row r="228" spans="2:17" s="18" customFormat="1" x14ac:dyDescent="0.3">
      <c r="B228" s="152" t="s">
        <v>163</v>
      </c>
      <c r="C228" s="20"/>
      <c r="D228" s="184">
        <f t="shared" si="86"/>
        <v>-7.0000000004899991E-5</v>
      </c>
      <c r="E228" s="184">
        <f t="shared" si="87"/>
        <v>-7.0000000004899991E-5</v>
      </c>
      <c r="F228" s="184">
        <f t="shared" si="94"/>
        <v>-6.9999999999999994E-5</v>
      </c>
      <c r="G228" s="184">
        <f t="shared" si="81"/>
        <v>-6.9999999999999994E-5</v>
      </c>
      <c r="H228" s="184">
        <f t="shared" si="82"/>
        <v>-6.9999999999999994E-5</v>
      </c>
      <c r="I228" s="184">
        <f t="shared" si="83"/>
        <v>-6.9999999999999994E-5</v>
      </c>
      <c r="J228" s="184">
        <f t="shared" si="84"/>
        <v>-6.9999999999999994E-5</v>
      </c>
      <c r="K228" s="184">
        <f t="shared" si="95"/>
        <v>-6.9999999999999994E-5</v>
      </c>
      <c r="L228" s="184">
        <f t="shared" si="88"/>
        <v>-6.9999999999999994E-5</v>
      </c>
      <c r="M228" s="184">
        <f t="shared" si="89"/>
        <v>-6.9999999999999994E-5</v>
      </c>
      <c r="N228" s="184">
        <f t="shared" si="90"/>
        <v>-6.9999999999999994E-5</v>
      </c>
      <c r="O228" s="184">
        <f t="shared" si="91"/>
        <v>-6.9999999999999994E-5</v>
      </c>
      <c r="P228" s="184">
        <f t="shared" si="92"/>
        <v>-6.9999999999999994E-5</v>
      </c>
      <c r="Q228" s="185">
        <f t="shared" si="93"/>
        <v>-6.9999999999999994E-5</v>
      </c>
    </row>
    <row r="229" spans="2:17" s="18" customFormat="1" x14ac:dyDescent="0.3">
      <c r="B229" s="152" t="s">
        <v>164</v>
      </c>
      <c r="C229" s="20"/>
      <c r="D229" s="184">
        <f t="shared" si="86"/>
        <v>2897.9138869136873</v>
      </c>
      <c r="E229" s="184">
        <f t="shared" si="87"/>
        <v>2957.6220284168044</v>
      </c>
      <c r="F229" s="184">
        <f t="shared" si="94"/>
        <v>3018.5125091443319</v>
      </c>
      <c r="G229" s="184">
        <f t="shared" si="81"/>
        <v>3082.3588386679485</v>
      </c>
      <c r="H229" s="184">
        <f t="shared" si="82"/>
        <v>3143.2493196025084</v>
      </c>
      <c r="I229" s="184">
        <f t="shared" si="83"/>
        <v>3208.8691582795595</v>
      </c>
      <c r="J229" s="184">
        <f t="shared" si="84"/>
        <v>3232.5159469920104</v>
      </c>
      <c r="K229" s="184">
        <f t="shared" si="95"/>
        <v>3272.1243180853648</v>
      </c>
      <c r="L229" s="184">
        <f t="shared" si="88"/>
        <v>3497.359980571458</v>
      </c>
      <c r="M229" s="184">
        <f t="shared" si="89"/>
        <v>3704.8605515232125</v>
      </c>
      <c r="N229" s="184">
        <f t="shared" si="90"/>
        <v>3258.6625390826343</v>
      </c>
      <c r="O229" s="184">
        <f t="shared" si="91"/>
        <v>3333.6554420944303</v>
      </c>
      <c r="P229" s="184">
        <f t="shared" si="92"/>
        <v>3410.3829457328879</v>
      </c>
      <c r="Q229" s="185">
        <f t="shared" si="93"/>
        <v>3488.885328551441</v>
      </c>
    </row>
    <row r="230" spans="2:17" s="18" customFormat="1" x14ac:dyDescent="0.3">
      <c r="B230" s="152" t="s">
        <v>165</v>
      </c>
      <c r="C230" s="20"/>
      <c r="D230" s="184">
        <f t="shared" si="86"/>
        <v>127.83541075961281</v>
      </c>
      <c r="E230" s="184">
        <f t="shared" si="87"/>
        <v>130.46931193397447</v>
      </c>
      <c r="F230" s="184">
        <f t="shared" si="94"/>
        <v>133.15536955791353</v>
      </c>
      <c r="G230" s="184">
        <f t="shared" si="81"/>
        <v>135.97181833822194</v>
      </c>
      <c r="H230" s="184">
        <f t="shared" si="82"/>
        <v>138.65787597129381</v>
      </c>
      <c r="I230" s="184">
        <f t="shared" si="83"/>
        <v>141.5525594399441</v>
      </c>
      <c r="J230" s="184">
        <f t="shared" si="84"/>
        <v>142.59568861783609</v>
      </c>
      <c r="K230" s="184">
        <f t="shared" si="95"/>
        <v>144.3429299908052</v>
      </c>
      <c r="L230" s="184">
        <f t="shared" si="88"/>
        <v>154.27873541022649</v>
      </c>
      <c r="M230" s="184">
        <f t="shared" si="89"/>
        <v>163.43219394622875</v>
      </c>
      <c r="N230" s="184">
        <f t="shared" si="90"/>
        <v>143.74909145167669</v>
      </c>
      <c r="O230" s="184">
        <f t="shared" si="91"/>
        <v>147.0572482681344</v>
      </c>
      <c r="P230" s="184">
        <f t="shared" si="92"/>
        <v>150.44192340374588</v>
      </c>
      <c r="Q230" s="185">
        <f t="shared" si="93"/>
        <v>153.90489366359191</v>
      </c>
    </row>
    <row r="231" spans="2:17" s="18" customFormat="1" x14ac:dyDescent="0.3">
      <c r="B231" s="152" t="s">
        <v>166</v>
      </c>
      <c r="C231" s="20"/>
      <c r="D231" s="184">
        <f>D186*(1-$D$191)</f>
        <v>1602.1981016321483</v>
      </c>
      <c r="E231" s="184">
        <f t="shared" si="87"/>
        <v>1635.2095286690408</v>
      </c>
      <c r="F231" s="184">
        <f t="shared" si="94"/>
        <v>1668.8746472136049</v>
      </c>
      <c r="G231" s="184">
        <f t="shared" si="81"/>
        <v>1704.1739949337516</v>
      </c>
      <c r="H231" s="184">
        <f t="shared" si="82"/>
        <v>1737.8391135927804</v>
      </c>
      <c r="I231" s="184">
        <f t="shared" si="83"/>
        <v>1774.1189987495979</v>
      </c>
      <c r="J231" s="184">
        <f t="shared" si="84"/>
        <v>1787.1928312385414</v>
      </c>
      <c r="K231" s="184">
        <f t="shared" si="95"/>
        <v>1809.0915006575212</v>
      </c>
      <c r="L231" s="184">
        <f t="shared" si="88"/>
        <v>1933.6197551147054</v>
      </c>
      <c r="M231" s="184">
        <f t="shared" si="89"/>
        <v>2048.3426352051824</v>
      </c>
      <c r="N231" s="184">
        <f t="shared" si="90"/>
        <v>1801.6487545906016</v>
      </c>
      <c r="O231" s="184">
        <f t="shared" si="91"/>
        <v>1843.1108179497396</v>
      </c>
      <c r="P231" s="184">
        <f t="shared" si="92"/>
        <v>1885.5319070059381</v>
      </c>
      <c r="Q231" s="185">
        <f t="shared" si="93"/>
        <v>1928.9342909589132</v>
      </c>
    </row>
    <row r="232" spans="2:17" s="60" customFormat="1" x14ac:dyDescent="0.3">
      <c r="B232" s="22" t="s">
        <v>169</v>
      </c>
      <c r="C232" s="23" t="s">
        <v>167</v>
      </c>
      <c r="D232" s="594">
        <f t="shared" ref="D232:L232" si="96">SUM(D196:D231)</f>
        <v>10637.337480744614</v>
      </c>
      <c r="E232" s="594">
        <f t="shared" si="96"/>
        <v>10856.507480759956</v>
      </c>
      <c r="F232" s="594">
        <f t="shared" si="96"/>
        <v>11080.01748</v>
      </c>
      <c r="G232" s="594">
        <f t="shared" si="96"/>
        <v>11314.377480000001</v>
      </c>
      <c r="H232" s="594">
        <f t="shared" si="96"/>
        <v>11537.887480000001</v>
      </c>
      <c r="I232" s="594">
        <f t="shared" si="96"/>
        <v>11778.75748</v>
      </c>
      <c r="J232" s="594">
        <f t="shared" si="96"/>
        <v>11865.557479999999</v>
      </c>
      <c r="K232" s="594">
        <f t="shared" si="96"/>
        <v>12010.947480000001</v>
      </c>
      <c r="L232" s="650">
        <f t="shared" si="96"/>
        <v>12837.717479999999</v>
      </c>
      <c r="M232" s="650">
        <f t="shared" ref="M232:Q232" si="97">SUM(M196:M231)</f>
        <v>13599.387479999999</v>
      </c>
      <c r="N232" s="594">
        <f t="shared" si="97"/>
        <v>11961.53348</v>
      </c>
      <c r="O232" s="594">
        <f t="shared" si="97"/>
        <v>12236.809081291118</v>
      </c>
      <c r="P232" s="594">
        <f t="shared" si="97"/>
        <v>12518.451861492877</v>
      </c>
      <c r="Q232" s="651">
        <f t="shared" si="97"/>
        <v>12806.609670636011</v>
      </c>
    </row>
    <row r="233" spans="2:17" x14ac:dyDescent="0.3">
      <c r="B233" s="34"/>
      <c r="C233" s="34"/>
      <c r="D233" s="34"/>
      <c r="E233" s="34"/>
      <c r="F233" s="34"/>
      <c r="G233" s="34"/>
      <c r="H233" s="34"/>
      <c r="I233" s="34"/>
      <c r="J233" s="34"/>
      <c r="K233" s="34"/>
      <c r="L233" s="34"/>
      <c r="M233" s="34"/>
      <c r="N233" s="34"/>
      <c r="O233" s="11"/>
    </row>
    <row r="234" spans="2:17" x14ac:dyDescent="0.3">
      <c r="B234" s="34"/>
      <c r="C234" s="34"/>
      <c r="D234" s="34"/>
      <c r="E234" s="34"/>
      <c r="F234" s="34"/>
      <c r="G234" s="34"/>
      <c r="H234" s="34"/>
      <c r="I234" s="34"/>
      <c r="J234" s="34"/>
      <c r="K234" s="34"/>
      <c r="L234" s="34"/>
      <c r="M234" s="34"/>
      <c r="N234" s="34"/>
      <c r="O234" s="11"/>
    </row>
    <row r="235" spans="2:17" s="18" customFormat="1" x14ac:dyDescent="0.3">
      <c r="B235" s="15" t="s">
        <v>107</v>
      </c>
      <c r="C235" s="16" t="s">
        <v>86</v>
      </c>
      <c r="D235" s="16">
        <v>2005</v>
      </c>
      <c r="E235" s="16">
        <v>2006</v>
      </c>
      <c r="F235" s="16">
        <v>2007</v>
      </c>
      <c r="G235" s="16">
        <v>2008</v>
      </c>
      <c r="H235" s="16">
        <v>2009</v>
      </c>
      <c r="I235" s="16">
        <v>2010</v>
      </c>
      <c r="J235" s="16">
        <v>2011</v>
      </c>
      <c r="K235" s="16">
        <v>2012</v>
      </c>
      <c r="L235" s="16">
        <v>2013</v>
      </c>
      <c r="M235" s="16">
        <v>2014</v>
      </c>
      <c r="N235" s="16">
        <v>2015</v>
      </c>
      <c r="O235" s="16">
        <v>2016</v>
      </c>
      <c r="P235" s="16">
        <v>2017</v>
      </c>
      <c r="Q235" s="17">
        <v>2018</v>
      </c>
    </row>
    <row r="236" spans="2:17" s="67" customFormat="1" x14ac:dyDescent="0.3">
      <c r="B236" s="157" t="s">
        <v>30</v>
      </c>
      <c r="C236" s="155"/>
      <c r="D236" s="176"/>
      <c r="E236" s="176"/>
      <c r="F236" s="176"/>
      <c r="G236" s="176"/>
      <c r="H236" s="176"/>
      <c r="I236" s="176"/>
      <c r="J236" s="176"/>
      <c r="K236" s="176"/>
      <c r="L236" s="175"/>
      <c r="M236" s="175"/>
      <c r="N236" s="176"/>
      <c r="O236" s="436"/>
      <c r="P236" s="436"/>
      <c r="Q236" s="437"/>
    </row>
    <row r="237" spans="2:17" s="18" customFormat="1" x14ac:dyDescent="0.3">
      <c r="B237" s="152" t="s">
        <v>132</v>
      </c>
      <c r="C237" s="20"/>
      <c r="D237" s="184">
        <f t="shared" ref="D237:K237" si="98">D196*21</f>
        <v>-1.4700000001028998E-3</v>
      </c>
      <c r="E237" s="184">
        <f t="shared" si="98"/>
        <v>-1.4700000001028998E-3</v>
      </c>
      <c r="F237" s="184">
        <f t="shared" si="98"/>
        <v>-1.47E-3</v>
      </c>
      <c r="G237" s="184">
        <f t="shared" si="98"/>
        <v>-1.47E-3</v>
      </c>
      <c r="H237" s="184">
        <f t="shared" si="98"/>
        <v>-1.47E-3</v>
      </c>
      <c r="I237" s="184">
        <f t="shared" si="98"/>
        <v>-1.47E-3</v>
      </c>
      <c r="J237" s="184">
        <f t="shared" si="98"/>
        <v>-1.47E-3</v>
      </c>
      <c r="K237" s="184">
        <f t="shared" si="98"/>
        <v>-1.47E-3</v>
      </c>
      <c r="L237" s="184">
        <f t="shared" ref="L237:L272" si="99">L196*21</f>
        <v>-1.47E-3</v>
      </c>
      <c r="M237" s="184">
        <f t="shared" ref="M237:Q237" si="100">M196*21</f>
        <v>-1.47E-3</v>
      </c>
      <c r="N237" s="184">
        <f t="shared" si="100"/>
        <v>-1.47E-3</v>
      </c>
      <c r="O237" s="184">
        <f t="shared" si="100"/>
        <v>-1.47E-3</v>
      </c>
      <c r="P237" s="184">
        <f t="shared" si="100"/>
        <v>-1.47E-3</v>
      </c>
      <c r="Q237" s="185">
        <f t="shared" si="100"/>
        <v>-1.47E-3</v>
      </c>
    </row>
    <row r="238" spans="2:17" s="18" customFormat="1" x14ac:dyDescent="0.3">
      <c r="B238" s="152" t="s">
        <v>133</v>
      </c>
      <c r="C238" s="20"/>
      <c r="D238" s="184">
        <f t="shared" ref="D238:K238" si="101">D197*21</f>
        <v>793.85979976694489</v>
      </c>
      <c r="E238" s="184">
        <f t="shared" si="101"/>
        <v>810.21638651652938</v>
      </c>
      <c r="F238" s="184">
        <f t="shared" si="101"/>
        <v>826.89686601515302</v>
      </c>
      <c r="G238" s="184">
        <f t="shared" si="101"/>
        <v>844.38707758774137</v>
      </c>
      <c r="H238" s="184">
        <f t="shared" si="101"/>
        <v>861.06755714308053</v>
      </c>
      <c r="I238" s="184">
        <f t="shared" si="101"/>
        <v>879.04360792601869</v>
      </c>
      <c r="J238" s="184">
        <f t="shared" si="101"/>
        <v>885.52146406401437</v>
      </c>
      <c r="K238" s="184">
        <f t="shared" si="101"/>
        <v>896.37187309515718</v>
      </c>
      <c r="L238" s="184">
        <f t="shared" si="99"/>
        <v>958.07345280956622</v>
      </c>
      <c r="M238" s="184">
        <f t="shared" ref="M238:Q238" si="102">M197*21</f>
        <v>1014.9166404204788</v>
      </c>
      <c r="N238" s="184">
        <f t="shared" si="102"/>
        <v>892.68412213659803</v>
      </c>
      <c r="O238" s="184">
        <f t="shared" si="102"/>
        <v>913.22785190000968</v>
      </c>
      <c r="P238" s="184">
        <f t="shared" si="102"/>
        <v>934.24676218171646</v>
      </c>
      <c r="Q238" s="185">
        <f t="shared" si="102"/>
        <v>955.75188698205341</v>
      </c>
    </row>
    <row r="239" spans="2:17" s="18" customFormat="1" x14ac:dyDescent="0.3">
      <c r="B239" s="152" t="s">
        <v>134</v>
      </c>
      <c r="C239" s="20"/>
      <c r="D239" s="184">
        <f t="shared" ref="D239:K239" si="103">D198*21</f>
        <v>-1.4700000001028998E-3</v>
      </c>
      <c r="E239" s="184">
        <f t="shared" si="103"/>
        <v>-1.4700000001028998E-3</v>
      </c>
      <c r="F239" s="184">
        <f t="shared" si="103"/>
        <v>-1.47E-3</v>
      </c>
      <c r="G239" s="184">
        <f t="shared" si="103"/>
        <v>-1.47E-3</v>
      </c>
      <c r="H239" s="184">
        <f t="shared" si="103"/>
        <v>-1.47E-3</v>
      </c>
      <c r="I239" s="184">
        <f t="shared" si="103"/>
        <v>-1.47E-3</v>
      </c>
      <c r="J239" s="184">
        <f t="shared" si="103"/>
        <v>-1.47E-3</v>
      </c>
      <c r="K239" s="184">
        <f t="shared" si="103"/>
        <v>-1.47E-3</v>
      </c>
      <c r="L239" s="184">
        <f t="shared" si="99"/>
        <v>-1.47E-3</v>
      </c>
      <c r="M239" s="184">
        <f t="shared" ref="M239:Q239" si="104">M198*21</f>
        <v>-1.47E-3</v>
      </c>
      <c r="N239" s="184">
        <f t="shared" si="104"/>
        <v>-1.47E-3</v>
      </c>
      <c r="O239" s="184">
        <f t="shared" si="104"/>
        <v>-1.47E-3</v>
      </c>
      <c r="P239" s="184">
        <f t="shared" si="104"/>
        <v>-1.47E-3</v>
      </c>
      <c r="Q239" s="185">
        <f t="shared" si="104"/>
        <v>-1.47E-3</v>
      </c>
    </row>
    <row r="240" spans="2:17" s="18" customFormat="1" x14ac:dyDescent="0.3">
      <c r="B240" s="152" t="s">
        <v>135</v>
      </c>
      <c r="C240" s="20"/>
      <c r="D240" s="184">
        <f t="shared" ref="D240:K240" si="105">D199*21</f>
        <v>-1.4700000001028998E-3</v>
      </c>
      <c r="E240" s="184">
        <f t="shared" si="105"/>
        <v>-1.4700000001028998E-3</v>
      </c>
      <c r="F240" s="184">
        <f t="shared" si="105"/>
        <v>-1.47E-3</v>
      </c>
      <c r="G240" s="184">
        <f t="shared" si="105"/>
        <v>-1.47E-3</v>
      </c>
      <c r="H240" s="184">
        <f t="shared" si="105"/>
        <v>-1.47E-3</v>
      </c>
      <c r="I240" s="184">
        <f t="shared" si="105"/>
        <v>-1.47E-3</v>
      </c>
      <c r="J240" s="184">
        <f t="shared" si="105"/>
        <v>-1.47E-3</v>
      </c>
      <c r="K240" s="184">
        <f t="shared" si="105"/>
        <v>-1.47E-3</v>
      </c>
      <c r="L240" s="184">
        <f t="shared" si="99"/>
        <v>-1.47E-3</v>
      </c>
      <c r="M240" s="184">
        <f t="shared" ref="M240:Q240" si="106">M199*21</f>
        <v>-1.47E-3</v>
      </c>
      <c r="N240" s="184">
        <f t="shared" si="106"/>
        <v>-1.47E-3</v>
      </c>
      <c r="O240" s="184">
        <f t="shared" si="106"/>
        <v>-1.47E-3</v>
      </c>
      <c r="P240" s="184">
        <f t="shared" si="106"/>
        <v>-1.47E-3</v>
      </c>
      <c r="Q240" s="185">
        <f t="shared" si="106"/>
        <v>-1.47E-3</v>
      </c>
    </row>
    <row r="241" spans="2:17" s="18" customFormat="1" x14ac:dyDescent="0.3">
      <c r="B241" s="152" t="s">
        <v>136</v>
      </c>
      <c r="C241" s="20"/>
      <c r="D241" s="184">
        <f t="shared" ref="D241:K241" si="107">D200*21</f>
        <v>946.88092421102635</v>
      </c>
      <c r="E241" s="184">
        <f t="shared" si="107"/>
        <v>966.39033298608035</v>
      </c>
      <c r="F241" s="184">
        <f t="shared" si="107"/>
        <v>986.2860666183326</v>
      </c>
      <c r="G241" s="184">
        <f t="shared" si="107"/>
        <v>1007.1476126337615</v>
      </c>
      <c r="H241" s="184">
        <f t="shared" si="107"/>
        <v>1027.0433463336612</v>
      </c>
      <c r="I241" s="184">
        <f t="shared" si="107"/>
        <v>1048.4843797384078</v>
      </c>
      <c r="J241" s="184">
        <f t="shared" si="107"/>
        <v>1056.2108782626406</v>
      </c>
      <c r="K241" s="184">
        <f t="shared" si="107"/>
        <v>1069.1527632907309</v>
      </c>
      <c r="L241" s="184">
        <f t="shared" si="99"/>
        <v>1142.7476617340494</v>
      </c>
      <c r="M241" s="184">
        <f t="shared" ref="M241:Q241" si="108">M200*21</f>
        <v>1210.5476862841933</v>
      </c>
      <c r="N241" s="184">
        <f t="shared" si="108"/>
        <v>1064.7541780594352</v>
      </c>
      <c r="O241" s="184">
        <f t="shared" si="108"/>
        <v>1089.2578246853932</v>
      </c>
      <c r="P241" s="184">
        <f t="shared" si="108"/>
        <v>1114.3282454871185</v>
      </c>
      <c r="Q241" s="185">
        <f t="shared" si="108"/>
        <v>1139.9786013291764</v>
      </c>
    </row>
    <row r="242" spans="2:17" s="18" customFormat="1" x14ac:dyDescent="0.3">
      <c r="B242" s="152" t="s">
        <v>137</v>
      </c>
      <c r="C242" s="20"/>
      <c r="D242" s="184">
        <f t="shared" ref="D242:K242" si="109">D201*21</f>
        <v>-1.4700000001028998E-3</v>
      </c>
      <c r="E242" s="184">
        <f t="shared" si="109"/>
        <v>-1.4700000001028998E-3</v>
      </c>
      <c r="F242" s="184">
        <f t="shared" si="109"/>
        <v>-1.47E-3</v>
      </c>
      <c r="G242" s="184">
        <f t="shared" si="109"/>
        <v>-1.47E-3</v>
      </c>
      <c r="H242" s="184">
        <f t="shared" si="109"/>
        <v>-1.47E-3</v>
      </c>
      <c r="I242" s="184">
        <f t="shared" si="109"/>
        <v>-1.47E-3</v>
      </c>
      <c r="J242" s="184">
        <f t="shared" si="109"/>
        <v>-1.47E-3</v>
      </c>
      <c r="K242" s="184">
        <f t="shared" si="109"/>
        <v>-1.47E-3</v>
      </c>
      <c r="L242" s="184">
        <f t="shared" si="99"/>
        <v>-1.47E-3</v>
      </c>
      <c r="M242" s="184">
        <f t="shared" ref="M242:Q242" si="110">M201*21</f>
        <v>-1.47E-3</v>
      </c>
      <c r="N242" s="184">
        <f t="shared" si="110"/>
        <v>-1.47E-3</v>
      </c>
      <c r="O242" s="184">
        <f t="shared" si="110"/>
        <v>-1.47E-3</v>
      </c>
      <c r="P242" s="184">
        <f t="shared" si="110"/>
        <v>-1.47E-3</v>
      </c>
      <c r="Q242" s="185">
        <f t="shared" si="110"/>
        <v>-1.47E-3</v>
      </c>
    </row>
    <row r="243" spans="2:17" s="18" customFormat="1" x14ac:dyDescent="0.3">
      <c r="B243" s="152" t="s">
        <v>138</v>
      </c>
      <c r="C243" s="20"/>
      <c r="D243" s="184">
        <f t="shared" ref="D243:K243" si="111">D202*21</f>
        <v>23.619240484656736</v>
      </c>
      <c r="E243" s="184">
        <f t="shared" si="111"/>
        <v>24.105917710064809</v>
      </c>
      <c r="F243" s="184">
        <f t="shared" si="111"/>
        <v>24.602232106531073</v>
      </c>
      <c r="G243" s="184">
        <f t="shared" si="111"/>
        <v>25.122639436633964</v>
      </c>
      <c r="H243" s="184">
        <f t="shared" si="111"/>
        <v>25.618953834787643</v>
      </c>
      <c r="I243" s="184">
        <f t="shared" si="111"/>
        <v>26.153816924060063</v>
      </c>
      <c r="J243" s="184">
        <f t="shared" si="111"/>
        <v>26.346560379653724</v>
      </c>
      <c r="K243" s="184">
        <f t="shared" si="111"/>
        <v>26.669405667773109</v>
      </c>
      <c r="L243" s="184">
        <f t="shared" si="99"/>
        <v>28.50528708230275</v>
      </c>
      <c r="M243" s="184">
        <f t="shared" ref="M243:Q243" si="112">M202*21</f>
        <v>30.196610905137135</v>
      </c>
      <c r="N243" s="184">
        <f t="shared" si="112"/>
        <v>26.559679571981576</v>
      </c>
      <c r="O243" s="184">
        <f t="shared" si="112"/>
        <v>27.170941906468588</v>
      </c>
      <c r="P243" s="184">
        <f t="shared" si="112"/>
        <v>27.796342859223124</v>
      </c>
      <c r="Q243" s="185">
        <f t="shared" si="112"/>
        <v>28.436210738146478</v>
      </c>
    </row>
    <row r="244" spans="2:17" s="18" customFormat="1" x14ac:dyDescent="0.3">
      <c r="B244" s="152" t="s">
        <v>139</v>
      </c>
      <c r="C244" s="20"/>
      <c r="D244" s="184">
        <f t="shared" ref="D244:K244" si="113">D203*21</f>
        <v>-1.4700000001028998E-3</v>
      </c>
      <c r="E244" s="184">
        <f t="shared" si="113"/>
        <v>-1.4700000001028998E-3</v>
      </c>
      <c r="F244" s="184">
        <f t="shared" si="113"/>
        <v>-1.47E-3</v>
      </c>
      <c r="G244" s="184">
        <f t="shared" si="113"/>
        <v>-1.47E-3</v>
      </c>
      <c r="H244" s="184">
        <f t="shared" si="113"/>
        <v>-1.47E-3</v>
      </c>
      <c r="I244" s="184">
        <f t="shared" si="113"/>
        <v>-1.47E-3</v>
      </c>
      <c r="J244" s="184">
        <f t="shared" si="113"/>
        <v>-1.47E-3</v>
      </c>
      <c r="K244" s="184">
        <f t="shared" si="113"/>
        <v>-1.47E-3</v>
      </c>
      <c r="L244" s="184">
        <f t="shared" si="99"/>
        <v>-1.47E-3</v>
      </c>
      <c r="M244" s="184">
        <f t="shared" ref="M244:Q244" si="114">M203*21</f>
        <v>-1.47E-3</v>
      </c>
      <c r="N244" s="184">
        <f t="shared" si="114"/>
        <v>-1.47E-3</v>
      </c>
      <c r="O244" s="184">
        <f t="shared" si="114"/>
        <v>-1.47E-3</v>
      </c>
      <c r="P244" s="184">
        <f t="shared" si="114"/>
        <v>-1.47E-3</v>
      </c>
      <c r="Q244" s="185">
        <f t="shared" si="114"/>
        <v>-1.47E-3</v>
      </c>
    </row>
    <row r="245" spans="2:17" s="18" customFormat="1" x14ac:dyDescent="0.3">
      <c r="B245" s="152" t="s">
        <v>140</v>
      </c>
      <c r="C245" s="20"/>
      <c r="D245" s="184">
        <f t="shared" ref="D245:K245" si="115">D204*21</f>
        <v>-1.4700000001028998E-3</v>
      </c>
      <c r="E245" s="184">
        <f t="shared" si="115"/>
        <v>-1.4700000001028998E-3</v>
      </c>
      <c r="F245" s="184">
        <f t="shared" si="115"/>
        <v>-1.47E-3</v>
      </c>
      <c r="G245" s="184">
        <f t="shared" si="115"/>
        <v>-1.47E-3</v>
      </c>
      <c r="H245" s="184">
        <f t="shared" si="115"/>
        <v>-1.47E-3</v>
      </c>
      <c r="I245" s="184">
        <f t="shared" si="115"/>
        <v>-1.47E-3</v>
      </c>
      <c r="J245" s="184">
        <f t="shared" si="115"/>
        <v>-1.47E-3</v>
      </c>
      <c r="K245" s="184">
        <f t="shared" si="115"/>
        <v>-1.47E-3</v>
      </c>
      <c r="L245" s="184">
        <f t="shared" si="99"/>
        <v>-1.47E-3</v>
      </c>
      <c r="M245" s="184">
        <f t="shared" ref="M245:Q245" si="116">M204*21</f>
        <v>-1.47E-3</v>
      </c>
      <c r="N245" s="184">
        <f t="shared" si="116"/>
        <v>-1.47E-3</v>
      </c>
      <c r="O245" s="184">
        <f t="shared" si="116"/>
        <v>-1.47E-3</v>
      </c>
      <c r="P245" s="184">
        <f t="shared" si="116"/>
        <v>-1.47E-3</v>
      </c>
      <c r="Q245" s="185">
        <f t="shared" si="116"/>
        <v>-1.47E-3</v>
      </c>
    </row>
    <row r="246" spans="2:17" s="18" customFormat="1" x14ac:dyDescent="0.3">
      <c r="B246" s="152" t="s">
        <v>141</v>
      </c>
      <c r="C246" s="20"/>
      <c r="D246" s="184">
        <f t="shared" ref="D246:K246" si="117">D205*21</f>
        <v>-1.4700000001028998E-3</v>
      </c>
      <c r="E246" s="184">
        <f t="shared" si="117"/>
        <v>-1.4700000001028998E-3</v>
      </c>
      <c r="F246" s="184">
        <f t="shared" si="117"/>
        <v>-1.47E-3</v>
      </c>
      <c r="G246" s="184">
        <f t="shared" si="117"/>
        <v>-1.47E-3</v>
      </c>
      <c r="H246" s="184">
        <f t="shared" si="117"/>
        <v>-1.47E-3</v>
      </c>
      <c r="I246" s="184">
        <f t="shared" si="117"/>
        <v>-1.47E-3</v>
      </c>
      <c r="J246" s="184">
        <f t="shared" si="117"/>
        <v>-1.47E-3</v>
      </c>
      <c r="K246" s="184">
        <f t="shared" si="117"/>
        <v>-1.47E-3</v>
      </c>
      <c r="L246" s="184">
        <f t="shared" si="99"/>
        <v>-1.47E-3</v>
      </c>
      <c r="M246" s="184">
        <f t="shared" ref="M246:Q246" si="118">M205*21</f>
        <v>-1.47E-3</v>
      </c>
      <c r="N246" s="184">
        <f t="shared" si="118"/>
        <v>-1.47E-3</v>
      </c>
      <c r="O246" s="184">
        <f t="shared" si="118"/>
        <v>-1.47E-3</v>
      </c>
      <c r="P246" s="184">
        <f t="shared" si="118"/>
        <v>-1.47E-3</v>
      </c>
      <c r="Q246" s="185">
        <f t="shared" si="118"/>
        <v>-1.47E-3</v>
      </c>
    </row>
    <row r="247" spans="2:17" s="18" customFormat="1" x14ac:dyDescent="0.3">
      <c r="B247" s="152" t="s">
        <v>142</v>
      </c>
      <c r="C247" s="20"/>
      <c r="D247" s="184">
        <f t="shared" ref="D247:K247" si="119">D206*21</f>
        <v>-1.4700000001028998E-3</v>
      </c>
      <c r="E247" s="184">
        <f t="shared" si="119"/>
        <v>-1.4700000001028998E-3</v>
      </c>
      <c r="F247" s="184">
        <f t="shared" si="119"/>
        <v>-1.47E-3</v>
      </c>
      <c r="G247" s="184">
        <f t="shared" si="119"/>
        <v>-1.47E-3</v>
      </c>
      <c r="H247" s="184">
        <f t="shared" si="119"/>
        <v>-1.47E-3</v>
      </c>
      <c r="I247" s="184">
        <f t="shared" si="119"/>
        <v>-1.47E-3</v>
      </c>
      <c r="J247" s="184">
        <f t="shared" si="119"/>
        <v>-1.47E-3</v>
      </c>
      <c r="K247" s="184">
        <f t="shared" si="119"/>
        <v>-1.47E-3</v>
      </c>
      <c r="L247" s="184">
        <f t="shared" si="99"/>
        <v>-1.47E-3</v>
      </c>
      <c r="M247" s="184">
        <f t="shared" ref="M247:Q247" si="120">M206*21</f>
        <v>-1.47E-3</v>
      </c>
      <c r="N247" s="184">
        <f t="shared" si="120"/>
        <v>-1.47E-3</v>
      </c>
      <c r="O247" s="184">
        <f t="shared" si="120"/>
        <v>-1.47E-3</v>
      </c>
      <c r="P247" s="184">
        <f t="shared" si="120"/>
        <v>-1.47E-3</v>
      </c>
      <c r="Q247" s="185">
        <f t="shared" si="120"/>
        <v>-1.47E-3</v>
      </c>
    </row>
    <row r="248" spans="2:17" s="18" customFormat="1" x14ac:dyDescent="0.3">
      <c r="B248" s="152" t="s">
        <v>143</v>
      </c>
      <c r="C248" s="20"/>
      <c r="D248" s="184">
        <f t="shared" ref="D248:K248" si="121">D207*21</f>
        <v>1018.7700430773732</v>
      </c>
      <c r="E248" s="184">
        <f t="shared" si="121"/>
        <v>1039.7606434080169</v>
      </c>
      <c r="F248" s="184">
        <f t="shared" si="121"/>
        <v>1061.1668991164706</v>
      </c>
      <c r="G248" s="184">
        <f t="shared" si="121"/>
        <v>1083.6122935278649</v>
      </c>
      <c r="H248" s="184">
        <f t="shared" si="121"/>
        <v>1105.0185493091021</v>
      </c>
      <c r="I248" s="184">
        <f t="shared" si="121"/>
        <v>1128.0874268985906</v>
      </c>
      <c r="J248" s="184">
        <f t="shared" si="121"/>
        <v>1136.4005359398475</v>
      </c>
      <c r="K248" s="184">
        <f t="shared" si="121"/>
        <v>1150.3249935839535</v>
      </c>
      <c r="L248" s="184">
        <f t="shared" si="99"/>
        <v>1229.5073572019273</v>
      </c>
      <c r="M248" s="184">
        <f t="shared" ref="M248:Q248" si="122">M207*21</f>
        <v>1302.4548890389585</v>
      </c>
      <c r="N248" s="184">
        <f t="shared" si="122"/>
        <v>1145.5924593654663</v>
      </c>
      <c r="O248" s="184">
        <f t="shared" si="122"/>
        <v>1171.9564696181239</v>
      </c>
      <c r="P248" s="184">
        <f t="shared" si="122"/>
        <v>1198.9302846238845</v>
      </c>
      <c r="Q248" s="185">
        <f t="shared" si="122"/>
        <v>1226.5280644452741</v>
      </c>
    </row>
    <row r="249" spans="2:17" s="18" customFormat="1" x14ac:dyDescent="0.3">
      <c r="B249" s="152" t="s">
        <v>144</v>
      </c>
      <c r="C249" s="20"/>
      <c r="D249" s="184">
        <f t="shared" ref="D249:K249" si="123">D208*21</f>
        <v>19212.8790407374</v>
      </c>
      <c r="E249" s="184">
        <f t="shared" si="123"/>
        <v>19608.738063908451</v>
      </c>
      <c r="F249" s="184">
        <f t="shared" si="123"/>
        <v>20012.435878216667</v>
      </c>
      <c r="G249" s="184">
        <f t="shared" si="123"/>
        <v>20435.73067524123</v>
      </c>
      <c r="H249" s="184">
        <f t="shared" si="123"/>
        <v>20839.428490922059</v>
      </c>
      <c r="I249" s="184">
        <f t="shared" si="123"/>
        <v>21274.481476752855</v>
      </c>
      <c r="J249" s="184">
        <f t="shared" si="123"/>
        <v>21431.257327502692</v>
      </c>
      <c r="K249" s="184">
        <f t="shared" si="123"/>
        <v>21693.856877508668</v>
      </c>
      <c r="L249" s="184">
        <f t="shared" si="99"/>
        <v>23187.146855900861</v>
      </c>
      <c r="M249" s="184">
        <f t="shared" ref="M249:Q249" si="124">M208*21</f>
        <v>24562.854946230687</v>
      </c>
      <c r="N249" s="184">
        <f t="shared" si="124"/>
        <v>21604.606625331799</v>
      </c>
      <c r="O249" s="184">
        <f t="shared" si="124"/>
        <v>22101.802092878894</v>
      </c>
      <c r="P249" s="184">
        <f t="shared" si="124"/>
        <v>22610.49778958028</v>
      </c>
      <c r="Q249" s="185">
        <f t="shared" si="124"/>
        <v>23130.960758228019</v>
      </c>
    </row>
    <row r="250" spans="2:17" s="18" customFormat="1" x14ac:dyDescent="0.3">
      <c r="B250" s="152" t="s">
        <v>145</v>
      </c>
      <c r="C250" s="20"/>
      <c r="D250" s="184">
        <f t="shared" ref="D250:K250" si="125">D209*21</f>
        <v>4193.1881347327781</v>
      </c>
      <c r="E250" s="184">
        <f t="shared" si="125"/>
        <v>4279.5839221823926</v>
      </c>
      <c r="F250" s="184">
        <f t="shared" si="125"/>
        <v>4367.6905169985384</v>
      </c>
      <c r="G250" s="184">
        <f t="shared" si="125"/>
        <v>4460.0741312946293</v>
      </c>
      <c r="H250" s="184">
        <f t="shared" si="125"/>
        <v>4548.1807264103454</v>
      </c>
      <c r="I250" s="184">
        <f t="shared" si="125"/>
        <v>4643.1305522146622</v>
      </c>
      <c r="J250" s="184">
        <f t="shared" si="125"/>
        <v>4677.3467056576583</v>
      </c>
      <c r="K250" s="184">
        <f t="shared" si="125"/>
        <v>4734.6587626746787</v>
      </c>
      <c r="L250" s="184">
        <f t="shared" si="99"/>
        <v>5060.567624219223</v>
      </c>
      <c r="M250" s="184">
        <f t="shared" ref="M250:Q250" si="126">M209*21</f>
        <v>5360.814370681519</v>
      </c>
      <c r="N250" s="184">
        <f t="shared" si="126"/>
        <v>4715.1799953217724</v>
      </c>
      <c r="O250" s="184">
        <f t="shared" si="126"/>
        <v>4823.6923480048381</v>
      </c>
      <c r="P250" s="184">
        <f t="shared" si="126"/>
        <v>4934.7146127916531</v>
      </c>
      <c r="Q250" s="185">
        <f t="shared" si="126"/>
        <v>5048.3050714718283</v>
      </c>
    </row>
    <row r="251" spans="2:17" s="18" customFormat="1" x14ac:dyDescent="0.3">
      <c r="B251" s="152" t="s">
        <v>146</v>
      </c>
      <c r="C251" s="20"/>
      <c r="D251" s="184">
        <f t="shared" ref="D251:K251" si="127">D210*21</f>
        <v>-1.4700000001028998E-3</v>
      </c>
      <c r="E251" s="184">
        <f t="shared" si="127"/>
        <v>-1.4700000001028998E-3</v>
      </c>
      <c r="F251" s="184">
        <f t="shared" si="127"/>
        <v>-1.47E-3</v>
      </c>
      <c r="G251" s="184">
        <f t="shared" si="127"/>
        <v>-1.47E-3</v>
      </c>
      <c r="H251" s="184">
        <f t="shared" si="127"/>
        <v>-1.47E-3</v>
      </c>
      <c r="I251" s="184">
        <f t="shared" si="127"/>
        <v>-1.47E-3</v>
      </c>
      <c r="J251" s="184">
        <f t="shared" si="127"/>
        <v>-1.47E-3</v>
      </c>
      <c r="K251" s="184">
        <f t="shared" si="127"/>
        <v>-1.47E-3</v>
      </c>
      <c r="L251" s="184">
        <f t="shared" si="99"/>
        <v>-1.47E-3</v>
      </c>
      <c r="M251" s="184">
        <f t="shared" ref="M251:Q251" si="128">M210*21</f>
        <v>-1.47E-3</v>
      </c>
      <c r="N251" s="184">
        <f t="shared" si="128"/>
        <v>-1.47E-3</v>
      </c>
      <c r="O251" s="184">
        <f t="shared" si="128"/>
        <v>-1.47E-3</v>
      </c>
      <c r="P251" s="184">
        <f t="shared" si="128"/>
        <v>-1.47E-3</v>
      </c>
      <c r="Q251" s="185">
        <f t="shared" si="128"/>
        <v>-1.47E-3</v>
      </c>
    </row>
    <row r="252" spans="2:17" s="18" customFormat="1" x14ac:dyDescent="0.3">
      <c r="B252" s="152" t="s">
        <v>147</v>
      </c>
      <c r="C252" s="20"/>
      <c r="D252" s="184">
        <f t="shared" ref="D252:K252" si="129">D211*21</f>
        <v>-1.4700000001028998E-3</v>
      </c>
      <c r="E252" s="184">
        <f t="shared" si="129"/>
        <v>-1.4700000001028998E-3</v>
      </c>
      <c r="F252" s="184">
        <f t="shared" si="129"/>
        <v>-1.47E-3</v>
      </c>
      <c r="G252" s="184">
        <f t="shared" si="129"/>
        <v>-1.47E-3</v>
      </c>
      <c r="H252" s="184">
        <f t="shared" si="129"/>
        <v>-1.47E-3</v>
      </c>
      <c r="I252" s="184">
        <f t="shared" si="129"/>
        <v>-1.47E-3</v>
      </c>
      <c r="J252" s="184">
        <f t="shared" si="129"/>
        <v>-1.47E-3</v>
      </c>
      <c r="K252" s="184">
        <f t="shared" si="129"/>
        <v>-1.47E-3</v>
      </c>
      <c r="L252" s="184">
        <f t="shared" si="99"/>
        <v>-1.47E-3</v>
      </c>
      <c r="M252" s="184">
        <f t="shared" ref="M252:Q252" si="130">M211*21</f>
        <v>-1.47E-3</v>
      </c>
      <c r="N252" s="184">
        <f t="shared" si="130"/>
        <v>-1.47E-3</v>
      </c>
      <c r="O252" s="184">
        <f t="shared" si="130"/>
        <v>-1.47E-3</v>
      </c>
      <c r="P252" s="184">
        <f t="shared" si="130"/>
        <v>-1.47E-3</v>
      </c>
      <c r="Q252" s="185">
        <f t="shared" si="130"/>
        <v>-1.47E-3</v>
      </c>
    </row>
    <row r="253" spans="2:17" s="18" customFormat="1" x14ac:dyDescent="0.3">
      <c r="B253" s="152" t="s">
        <v>148</v>
      </c>
      <c r="C253" s="20"/>
      <c r="D253" s="184">
        <f t="shared" ref="D253:K253" si="131">D212*21</f>
        <v>4305.1297626818041</v>
      </c>
      <c r="E253" s="184">
        <f t="shared" si="131"/>
        <v>4393.8319769822656</v>
      </c>
      <c r="F253" s="184">
        <f t="shared" si="131"/>
        <v>4484.2906704599245</v>
      </c>
      <c r="G253" s="184">
        <f t="shared" si="131"/>
        <v>4579.1405629725923</v>
      </c>
      <c r="H253" s="184">
        <f t="shared" si="131"/>
        <v>4669.5992567578178</v>
      </c>
      <c r="I253" s="184">
        <f t="shared" si="131"/>
        <v>4767.0838685069466</v>
      </c>
      <c r="J253" s="184">
        <f t="shared" si="131"/>
        <v>4802.2134583264524</v>
      </c>
      <c r="K253" s="184">
        <f t="shared" si="131"/>
        <v>4861.0555212741247</v>
      </c>
      <c r="L253" s="184">
        <f t="shared" si="99"/>
        <v>5195.6648643049193</v>
      </c>
      <c r="M253" s="184">
        <f t="shared" ref="M253:Q253" si="132">M212*21</f>
        <v>5503.9270149710828</v>
      </c>
      <c r="N253" s="184">
        <f t="shared" si="132"/>
        <v>4841.0567476411634</v>
      </c>
      <c r="O253" s="184">
        <f t="shared" si="132"/>
        <v>4952.4659522572329</v>
      </c>
      <c r="P253" s="184">
        <f t="shared" si="132"/>
        <v>5066.4520737331895</v>
      </c>
      <c r="Q253" s="185">
        <f t="shared" si="132"/>
        <v>5183.0749497526103</v>
      </c>
    </row>
    <row r="254" spans="2:17" s="18" customFormat="1" x14ac:dyDescent="0.3">
      <c r="B254" s="152" t="s">
        <v>149</v>
      </c>
      <c r="C254" s="20"/>
      <c r="D254" s="184">
        <f t="shared" ref="D254:K254" si="133">D213*21</f>
        <v>7448.7382319659182</v>
      </c>
      <c r="E254" s="184">
        <f t="shared" si="133"/>
        <v>7602.2108370043825</v>
      </c>
      <c r="F254" s="184">
        <f t="shared" si="133"/>
        <v>7758.7225029856463</v>
      </c>
      <c r="G254" s="184">
        <f t="shared" si="133"/>
        <v>7922.8318232133115</v>
      </c>
      <c r="H254" s="184">
        <f t="shared" si="133"/>
        <v>8079.3434897267316</v>
      </c>
      <c r="I254" s="184">
        <f t="shared" si="133"/>
        <v>8248.0114021829395</v>
      </c>
      <c r="J254" s="184">
        <f t="shared" si="133"/>
        <v>8308.7926318968912</v>
      </c>
      <c r="K254" s="184">
        <f t="shared" si="133"/>
        <v>8410.6011916677562</v>
      </c>
      <c r="L254" s="184">
        <f t="shared" si="99"/>
        <v>8989.5424046931239</v>
      </c>
      <c r="M254" s="184">
        <f t="shared" ref="M254:Q254" si="134">M213*21</f>
        <v>9522.8976954330319</v>
      </c>
      <c r="N254" s="184">
        <f t="shared" si="134"/>
        <v>8375.9993058948858</v>
      </c>
      <c r="O254" s="184">
        <f t="shared" si="134"/>
        <v>8568.7595542442068</v>
      </c>
      <c r="P254" s="184">
        <f t="shared" si="134"/>
        <v>8765.9783851280608</v>
      </c>
      <c r="Q254" s="185">
        <f t="shared" si="134"/>
        <v>8967.7593297294097</v>
      </c>
    </row>
    <row r="255" spans="2:17" s="18" customFormat="1" x14ac:dyDescent="0.3">
      <c r="B255" s="152" t="s">
        <v>150</v>
      </c>
      <c r="C255" s="20"/>
      <c r="D255" s="184">
        <f t="shared" ref="D255:K255" si="135">D214*21</f>
        <v>-1.4700000001028998E-3</v>
      </c>
      <c r="E255" s="184">
        <f t="shared" si="135"/>
        <v>-1.4700000001028998E-3</v>
      </c>
      <c r="F255" s="184">
        <f t="shared" si="135"/>
        <v>-1.47E-3</v>
      </c>
      <c r="G255" s="184">
        <f t="shared" si="135"/>
        <v>-1.47E-3</v>
      </c>
      <c r="H255" s="184">
        <f t="shared" si="135"/>
        <v>-1.47E-3</v>
      </c>
      <c r="I255" s="184">
        <f t="shared" si="135"/>
        <v>-1.47E-3</v>
      </c>
      <c r="J255" s="184">
        <f t="shared" si="135"/>
        <v>-1.47E-3</v>
      </c>
      <c r="K255" s="184">
        <f t="shared" si="135"/>
        <v>-1.47E-3</v>
      </c>
      <c r="L255" s="184">
        <f t="shared" si="99"/>
        <v>-1.47E-3</v>
      </c>
      <c r="M255" s="184">
        <f t="shared" ref="M255:Q255" si="136">M214*21</f>
        <v>-1.47E-3</v>
      </c>
      <c r="N255" s="184">
        <f t="shared" si="136"/>
        <v>-1.47E-3</v>
      </c>
      <c r="O255" s="184">
        <f t="shared" si="136"/>
        <v>-1.47E-3</v>
      </c>
      <c r="P255" s="184">
        <f t="shared" si="136"/>
        <v>-1.47E-3</v>
      </c>
      <c r="Q255" s="185">
        <f t="shared" si="136"/>
        <v>-1.47E-3</v>
      </c>
    </row>
    <row r="256" spans="2:17" s="18" customFormat="1" x14ac:dyDescent="0.3">
      <c r="B256" s="152" t="s">
        <v>151</v>
      </c>
      <c r="C256" s="20"/>
      <c r="D256" s="184">
        <f t="shared" ref="D256:K256" si="137">D215*21</f>
        <v>6942.433437664361</v>
      </c>
      <c r="E256" s="184">
        <f t="shared" si="137"/>
        <v>7085.4742221756005</v>
      </c>
      <c r="F256" s="184">
        <f t="shared" si="137"/>
        <v>7231.347496963047</v>
      </c>
      <c r="G256" s="184">
        <f t="shared" si="137"/>
        <v>7384.3019992019836</v>
      </c>
      <c r="H256" s="184">
        <f t="shared" si="137"/>
        <v>7530.175274485413</v>
      </c>
      <c r="I256" s="184">
        <f t="shared" si="137"/>
        <v>7687.3785128976524</v>
      </c>
      <c r="J256" s="184">
        <f t="shared" si="137"/>
        <v>7744.0283285417026</v>
      </c>
      <c r="K256" s="184">
        <f t="shared" si="137"/>
        <v>7838.9167697454877</v>
      </c>
      <c r="L256" s="184">
        <f t="shared" si="99"/>
        <v>8378.5062637550691</v>
      </c>
      <c r="M256" s="184">
        <f t="shared" ref="M256:Q256" si="138">M215*21</f>
        <v>8875.6083960316118</v>
      </c>
      <c r="N256" s="184">
        <f t="shared" si="138"/>
        <v>7806.6668389824099</v>
      </c>
      <c r="O256" s="184">
        <f t="shared" si="138"/>
        <v>7986.3248120751177</v>
      </c>
      <c r="P256" s="184">
        <f t="shared" si="138"/>
        <v>8170.1383094934063</v>
      </c>
      <c r="Q256" s="185">
        <f t="shared" si="138"/>
        <v>8358.2038252117472</v>
      </c>
    </row>
    <row r="257" spans="2:17" s="18" customFormat="1" x14ac:dyDescent="0.3">
      <c r="B257" s="152" t="s">
        <v>152</v>
      </c>
      <c r="C257" s="20"/>
      <c r="D257" s="184">
        <f t="shared" ref="D257:K257" si="139">D216*21</f>
        <v>6971.1890852108982</v>
      </c>
      <c r="E257" s="184">
        <f t="shared" si="139"/>
        <v>7114.8223463443737</v>
      </c>
      <c r="F257" s="184">
        <f t="shared" si="139"/>
        <v>7261.2998299623014</v>
      </c>
      <c r="G257" s="184">
        <f t="shared" si="139"/>
        <v>7414.8878715596238</v>
      </c>
      <c r="H257" s="184">
        <f t="shared" si="139"/>
        <v>7561.3653556755889</v>
      </c>
      <c r="I257" s="184">
        <f t="shared" si="139"/>
        <v>7719.2197317617265</v>
      </c>
      <c r="J257" s="184">
        <f t="shared" si="139"/>
        <v>7776.1041916125851</v>
      </c>
      <c r="K257" s="184">
        <f t="shared" si="139"/>
        <v>7871.385661862776</v>
      </c>
      <c r="L257" s="184">
        <f t="shared" si="99"/>
        <v>8413.2101419422197</v>
      </c>
      <c r="M257" s="184">
        <f t="shared" ref="M257:Q257" si="140">M216*21</f>
        <v>8912.3712771335158</v>
      </c>
      <c r="N257" s="184">
        <f t="shared" si="140"/>
        <v>7839.002151504822</v>
      </c>
      <c r="O257" s="184">
        <f t="shared" si="140"/>
        <v>8019.4042700482087</v>
      </c>
      <c r="P257" s="184">
        <f t="shared" si="140"/>
        <v>8203.9791251481129</v>
      </c>
      <c r="Q257" s="185">
        <f t="shared" si="140"/>
        <v>8392.8236104581865</v>
      </c>
    </row>
    <row r="258" spans="2:17" s="18" customFormat="1" x14ac:dyDescent="0.3">
      <c r="B258" s="152" t="s">
        <v>153</v>
      </c>
      <c r="C258" s="20"/>
      <c r="D258" s="184">
        <f t="shared" ref="D258:K258" si="141">D217*21</f>
        <v>-1.4700000001028998E-3</v>
      </c>
      <c r="E258" s="184">
        <f t="shared" si="141"/>
        <v>-1.4700000001028998E-3</v>
      </c>
      <c r="F258" s="184">
        <f t="shared" si="141"/>
        <v>-1.47E-3</v>
      </c>
      <c r="G258" s="184">
        <f t="shared" si="141"/>
        <v>-1.47E-3</v>
      </c>
      <c r="H258" s="184">
        <f t="shared" si="141"/>
        <v>-1.47E-3</v>
      </c>
      <c r="I258" s="184">
        <f t="shared" si="141"/>
        <v>-1.47E-3</v>
      </c>
      <c r="J258" s="184">
        <f t="shared" si="141"/>
        <v>-1.47E-3</v>
      </c>
      <c r="K258" s="184">
        <f t="shared" si="141"/>
        <v>-1.47E-3</v>
      </c>
      <c r="L258" s="184">
        <f t="shared" si="99"/>
        <v>-1.47E-3</v>
      </c>
      <c r="M258" s="184">
        <f t="shared" ref="M258:Q258" si="142">M217*21</f>
        <v>-1.47E-3</v>
      </c>
      <c r="N258" s="184">
        <f t="shared" si="142"/>
        <v>-1.47E-3</v>
      </c>
      <c r="O258" s="184">
        <f t="shared" si="142"/>
        <v>-1.47E-3</v>
      </c>
      <c r="P258" s="184">
        <f t="shared" si="142"/>
        <v>-1.47E-3</v>
      </c>
      <c r="Q258" s="185">
        <f t="shared" si="142"/>
        <v>-1.47E-3</v>
      </c>
    </row>
    <row r="259" spans="2:17" s="18" customFormat="1" x14ac:dyDescent="0.3">
      <c r="B259" s="152" t="s">
        <v>154</v>
      </c>
      <c r="C259" s="20"/>
      <c r="D259" s="184">
        <f t="shared" ref="D259:K259" si="143">D218*21</f>
        <v>-1.4700000001028998E-3</v>
      </c>
      <c r="E259" s="184">
        <f t="shared" si="143"/>
        <v>-1.4700000001028998E-3</v>
      </c>
      <c r="F259" s="184">
        <f t="shared" si="143"/>
        <v>-1.47E-3</v>
      </c>
      <c r="G259" s="184">
        <f t="shared" si="143"/>
        <v>-1.47E-3</v>
      </c>
      <c r="H259" s="184">
        <f t="shared" si="143"/>
        <v>-1.47E-3</v>
      </c>
      <c r="I259" s="184">
        <f t="shared" si="143"/>
        <v>-1.47E-3</v>
      </c>
      <c r="J259" s="184">
        <f t="shared" si="143"/>
        <v>-1.47E-3</v>
      </c>
      <c r="K259" s="184">
        <f t="shared" si="143"/>
        <v>-1.47E-3</v>
      </c>
      <c r="L259" s="184">
        <f t="shared" si="99"/>
        <v>-1.47E-3</v>
      </c>
      <c r="M259" s="184">
        <f t="shared" ref="M259:Q259" si="144">M218*21</f>
        <v>-1.47E-3</v>
      </c>
      <c r="N259" s="184">
        <f t="shared" si="144"/>
        <v>-1.47E-3</v>
      </c>
      <c r="O259" s="184">
        <f t="shared" si="144"/>
        <v>-1.47E-3</v>
      </c>
      <c r="P259" s="184">
        <f t="shared" si="144"/>
        <v>-1.47E-3</v>
      </c>
      <c r="Q259" s="185">
        <f t="shared" si="144"/>
        <v>-1.47E-3</v>
      </c>
    </row>
    <row r="260" spans="2:17" s="18" customFormat="1" x14ac:dyDescent="0.3">
      <c r="B260" s="152" t="s">
        <v>155</v>
      </c>
      <c r="C260" s="20"/>
      <c r="D260" s="184">
        <f t="shared" ref="D260:K260" si="145">D219*21</f>
        <v>-1.4700000001028998E-3</v>
      </c>
      <c r="E260" s="184">
        <f t="shared" si="145"/>
        <v>-1.4700000001028998E-3</v>
      </c>
      <c r="F260" s="184">
        <f t="shared" si="145"/>
        <v>-1.47E-3</v>
      </c>
      <c r="G260" s="184">
        <f t="shared" si="145"/>
        <v>-1.47E-3</v>
      </c>
      <c r="H260" s="184">
        <f t="shared" si="145"/>
        <v>-1.47E-3</v>
      </c>
      <c r="I260" s="184">
        <f t="shared" si="145"/>
        <v>-1.47E-3</v>
      </c>
      <c r="J260" s="184">
        <f t="shared" si="145"/>
        <v>-1.47E-3</v>
      </c>
      <c r="K260" s="184">
        <f t="shared" si="145"/>
        <v>-1.47E-3</v>
      </c>
      <c r="L260" s="184">
        <f t="shared" si="99"/>
        <v>-1.47E-3</v>
      </c>
      <c r="M260" s="184">
        <f t="shared" ref="M260:Q260" si="146">M219*21</f>
        <v>-1.47E-3</v>
      </c>
      <c r="N260" s="184">
        <f t="shared" si="146"/>
        <v>-1.47E-3</v>
      </c>
      <c r="O260" s="184">
        <f t="shared" si="146"/>
        <v>-1.47E-3</v>
      </c>
      <c r="P260" s="184">
        <f t="shared" si="146"/>
        <v>-1.47E-3</v>
      </c>
      <c r="Q260" s="185">
        <f t="shared" si="146"/>
        <v>-1.47E-3</v>
      </c>
    </row>
    <row r="261" spans="2:17" s="18" customFormat="1" x14ac:dyDescent="0.3">
      <c r="B261" s="152" t="s">
        <v>156</v>
      </c>
      <c r="C261" s="20"/>
      <c r="D261" s="184">
        <f t="shared" ref="D261:K261" si="147">D220*21</f>
        <v>-1.4700000001028998E-3</v>
      </c>
      <c r="E261" s="184">
        <f t="shared" si="147"/>
        <v>-1.4700000001028998E-3</v>
      </c>
      <c r="F261" s="184">
        <f t="shared" si="147"/>
        <v>-1.47E-3</v>
      </c>
      <c r="G261" s="184">
        <f t="shared" si="147"/>
        <v>-1.47E-3</v>
      </c>
      <c r="H261" s="184">
        <f t="shared" si="147"/>
        <v>-1.47E-3</v>
      </c>
      <c r="I261" s="184">
        <f t="shared" si="147"/>
        <v>-1.47E-3</v>
      </c>
      <c r="J261" s="184">
        <f t="shared" si="147"/>
        <v>-1.47E-3</v>
      </c>
      <c r="K261" s="184">
        <f t="shared" si="147"/>
        <v>-1.47E-3</v>
      </c>
      <c r="L261" s="184">
        <f t="shared" si="99"/>
        <v>-1.47E-3</v>
      </c>
      <c r="M261" s="184">
        <f t="shared" ref="M261:Q261" si="148">M220*21</f>
        <v>-1.47E-3</v>
      </c>
      <c r="N261" s="184">
        <f t="shared" si="148"/>
        <v>-1.47E-3</v>
      </c>
      <c r="O261" s="184">
        <f t="shared" si="148"/>
        <v>-1.47E-3</v>
      </c>
      <c r="P261" s="184">
        <f t="shared" si="148"/>
        <v>-1.47E-3</v>
      </c>
      <c r="Q261" s="185">
        <f t="shared" si="148"/>
        <v>-1.47E-3</v>
      </c>
    </row>
    <row r="262" spans="2:17" s="18" customFormat="1" x14ac:dyDescent="0.3">
      <c r="B262" s="152" t="s">
        <v>157</v>
      </c>
      <c r="C262" s="20"/>
      <c r="D262" s="184">
        <f t="shared" ref="D262:K262" si="149">D221*21</f>
        <v>-1.4700000001028998E-3</v>
      </c>
      <c r="E262" s="184">
        <f t="shared" si="149"/>
        <v>-1.4700000001028998E-3</v>
      </c>
      <c r="F262" s="184">
        <f t="shared" si="149"/>
        <v>-1.47E-3</v>
      </c>
      <c r="G262" s="184">
        <f t="shared" si="149"/>
        <v>-1.47E-3</v>
      </c>
      <c r="H262" s="184">
        <f t="shared" si="149"/>
        <v>-1.47E-3</v>
      </c>
      <c r="I262" s="184">
        <f t="shared" si="149"/>
        <v>-1.47E-3</v>
      </c>
      <c r="J262" s="184">
        <f t="shared" si="149"/>
        <v>-1.47E-3</v>
      </c>
      <c r="K262" s="184">
        <f t="shared" si="149"/>
        <v>-1.47E-3</v>
      </c>
      <c r="L262" s="184">
        <f t="shared" si="99"/>
        <v>-1.47E-3</v>
      </c>
      <c r="M262" s="184">
        <f t="shared" ref="M262:Q262" si="150">M221*21</f>
        <v>-1.47E-3</v>
      </c>
      <c r="N262" s="184">
        <f t="shared" si="150"/>
        <v>-1.47E-3</v>
      </c>
      <c r="O262" s="184">
        <f t="shared" si="150"/>
        <v>-1.47E-3</v>
      </c>
      <c r="P262" s="184">
        <f t="shared" si="150"/>
        <v>-1.47E-3</v>
      </c>
      <c r="Q262" s="185">
        <f t="shared" si="150"/>
        <v>-1.47E-3</v>
      </c>
    </row>
    <row r="263" spans="2:17" s="18" customFormat="1" x14ac:dyDescent="0.3">
      <c r="B263" s="152" t="s">
        <v>158</v>
      </c>
      <c r="C263" s="20"/>
      <c r="D263" s="184">
        <f t="shared" ref="D263:K263" si="151">D222*21</f>
        <v>-1.4700000001028998E-3</v>
      </c>
      <c r="E263" s="184">
        <f t="shared" si="151"/>
        <v>-1.4700000001028998E-3</v>
      </c>
      <c r="F263" s="184">
        <f t="shared" si="151"/>
        <v>-1.47E-3</v>
      </c>
      <c r="G263" s="184">
        <f t="shared" si="151"/>
        <v>-1.47E-3</v>
      </c>
      <c r="H263" s="184">
        <f t="shared" si="151"/>
        <v>-1.47E-3</v>
      </c>
      <c r="I263" s="184">
        <f t="shared" si="151"/>
        <v>-1.47E-3</v>
      </c>
      <c r="J263" s="184">
        <f t="shared" si="151"/>
        <v>-1.47E-3</v>
      </c>
      <c r="K263" s="184">
        <f t="shared" si="151"/>
        <v>-1.47E-3</v>
      </c>
      <c r="L263" s="184">
        <f t="shared" si="99"/>
        <v>-1.47E-3</v>
      </c>
      <c r="M263" s="184">
        <f t="shared" ref="M263:Q263" si="152">M222*21</f>
        <v>-1.47E-3</v>
      </c>
      <c r="N263" s="184">
        <f t="shared" si="152"/>
        <v>-1.47E-3</v>
      </c>
      <c r="O263" s="184">
        <f t="shared" si="152"/>
        <v>-1.47E-3</v>
      </c>
      <c r="P263" s="184">
        <f t="shared" si="152"/>
        <v>-1.47E-3</v>
      </c>
      <c r="Q263" s="185">
        <f t="shared" si="152"/>
        <v>-1.47E-3</v>
      </c>
    </row>
    <row r="264" spans="2:17" s="18" customFormat="1" x14ac:dyDescent="0.3">
      <c r="B264" s="152" t="s">
        <v>159</v>
      </c>
      <c r="C264" s="20"/>
      <c r="D264" s="184">
        <f t="shared" ref="D264:K264" si="153">D223*21</f>
        <v>5283.8487666764986</v>
      </c>
      <c r="E264" s="184">
        <f t="shared" si="153"/>
        <v>5392.7163460123447</v>
      </c>
      <c r="F264" s="184">
        <f t="shared" si="153"/>
        <v>5503.7397186131484</v>
      </c>
      <c r="G264" s="184">
        <f t="shared" si="153"/>
        <v>5620.1525757165991</v>
      </c>
      <c r="H264" s="184">
        <f t="shared" si="153"/>
        <v>5731.1759486948895</v>
      </c>
      <c r="I264" s="184">
        <f t="shared" si="153"/>
        <v>5850.8224962734357</v>
      </c>
      <c r="J264" s="184">
        <f t="shared" si="153"/>
        <v>5893.9383692747142</v>
      </c>
      <c r="K264" s="184">
        <f t="shared" si="153"/>
        <v>5966.1574565518549</v>
      </c>
      <c r="L264" s="184">
        <f t="shared" si="99"/>
        <v>6376.8361468890298</v>
      </c>
      <c r="M264" s="184">
        <f t="shared" ref="M264:Q264" si="154">M223*21</f>
        <v>6755.1779324752442</v>
      </c>
      <c r="N264" s="184">
        <f t="shared" si="154"/>
        <v>5941.6122059932695</v>
      </c>
      <c r="O264" s="184">
        <f t="shared" si="154"/>
        <v>6078.348932555692</v>
      </c>
      <c r="P264" s="184">
        <f t="shared" si="154"/>
        <v>6218.2484065523049</v>
      </c>
      <c r="Q264" s="185">
        <f t="shared" si="154"/>
        <v>6361.3840690332008</v>
      </c>
    </row>
    <row r="265" spans="2:17" s="18" customFormat="1" x14ac:dyDescent="0.3">
      <c r="B265" s="152" t="s">
        <v>160</v>
      </c>
      <c r="C265" s="20"/>
      <c r="D265" s="184">
        <f t="shared" ref="D265:K265" si="155">D224*21</f>
        <v>4914.1332982210006</v>
      </c>
      <c r="E265" s="184">
        <f t="shared" si="155"/>
        <v>5015.3833209852428</v>
      </c>
      <c r="F265" s="184">
        <f t="shared" si="155"/>
        <v>5118.638294337009</v>
      </c>
      <c r="G265" s="184">
        <f t="shared" si="155"/>
        <v>5226.9056454040656</v>
      </c>
      <c r="H265" s="184">
        <f t="shared" si="155"/>
        <v>5330.1606191069086</v>
      </c>
      <c r="I265" s="184">
        <f t="shared" si="155"/>
        <v>5441.4353965924947</v>
      </c>
      <c r="J265" s="184">
        <f t="shared" si="155"/>
        <v>5481.5344155062203</v>
      </c>
      <c r="K265" s="184">
        <f t="shared" si="155"/>
        <v>5548.7002721867084</v>
      </c>
      <c r="L265" s="184">
        <f t="shared" si="99"/>
        <v>5930.6434273399418</v>
      </c>
      <c r="M265" s="184">
        <f t="shared" ref="M265:Q265" si="156">M224*21</f>
        <v>6282.5123183078804</v>
      </c>
      <c r="N265" s="184">
        <f t="shared" si="156"/>
        <v>5525.8724735622545</v>
      </c>
      <c r="O265" s="184">
        <f t="shared" si="156"/>
        <v>5653.0416157587924</v>
      </c>
      <c r="P265" s="184">
        <f t="shared" si="156"/>
        <v>5783.1522052775072</v>
      </c>
      <c r="Q265" s="185">
        <f t="shared" si="156"/>
        <v>5916.2725444361276</v>
      </c>
    </row>
    <row r="266" spans="2:17" s="18" customFormat="1" x14ac:dyDescent="0.3">
      <c r="B266" s="152" t="s">
        <v>161</v>
      </c>
      <c r="C266" s="20"/>
      <c r="D266" s="184">
        <f t="shared" ref="D266:K266" si="157">D225*21</f>
        <v>-1.4700000001028998E-3</v>
      </c>
      <c r="E266" s="184">
        <f t="shared" si="157"/>
        <v>-1.4700000001028998E-3</v>
      </c>
      <c r="F266" s="184">
        <f t="shared" si="157"/>
        <v>-1.47E-3</v>
      </c>
      <c r="G266" s="184">
        <f t="shared" si="157"/>
        <v>-1.47E-3</v>
      </c>
      <c r="H266" s="184">
        <f t="shared" si="157"/>
        <v>-1.47E-3</v>
      </c>
      <c r="I266" s="184">
        <f t="shared" si="157"/>
        <v>-1.47E-3</v>
      </c>
      <c r="J266" s="184">
        <f t="shared" si="157"/>
        <v>-1.47E-3</v>
      </c>
      <c r="K266" s="184">
        <f t="shared" si="157"/>
        <v>-1.47E-3</v>
      </c>
      <c r="L266" s="184">
        <f t="shared" si="99"/>
        <v>-1.47E-3</v>
      </c>
      <c r="M266" s="184">
        <f t="shared" ref="M266:Q266" si="158">M225*21</f>
        <v>-1.47E-3</v>
      </c>
      <c r="N266" s="184">
        <f t="shared" si="158"/>
        <v>-1.47E-3</v>
      </c>
      <c r="O266" s="184">
        <f t="shared" si="158"/>
        <v>-1.47E-3</v>
      </c>
      <c r="P266" s="184">
        <f t="shared" si="158"/>
        <v>-1.47E-3</v>
      </c>
      <c r="Q266" s="185">
        <f t="shared" si="158"/>
        <v>-1.47E-3</v>
      </c>
    </row>
    <row r="267" spans="2:17" s="18" customFormat="1" x14ac:dyDescent="0.3">
      <c r="B267" s="152" t="s">
        <v>162</v>
      </c>
      <c r="C267" s="20"/>
      <c r="D267" s="184">
        <f t="shared" ref="D267:K267" si="159">D226*21</f>
        <v>64142.551344791835</v>
      </c>
      <c r="E267" s="184">
        <f t="shared" si="159"/>
        <v>65464.133930327138</v>
      </c>
      <c r="F267" s="184">
        <f t="shared" si="159"/>
        <v>66811.886463374409</v>
      </c>
      <c r="G267" s="184">
        <f t="shared" si="159"/>
        <v>68225.063881471637</v>
      </c>
      <c r="H267" s="184">
        <f t="shared" si="159"/>
        <v>69572.816419101408</v>
      </c>
      <c r="I267" s="184">
        <f t="shared" si="159"/>
        <v>71025.248765479089</v>
      </c>
      <c r="J267" s="184">
        <f t="shared" si="159"/>
        <v>71548.647809218804</v>
      </c>
      <c r="K267" s="184">
        <f t="shared" si="159"/>
        <v>72425.341207482823</v>
      </c>
      <c r="L267" s="184">
        <f t="shared" si="99"/>
        <v>77410.717099103596</v>
      </c>
      <c r="M267" s="184">
        <f t="shared" ref="M267:Q267" si="160">M226*21</f>
        <v>82003.543707919584</v>
      </c>
      <c r="N267" s="184">
        <f t="shared" si="160"/>
        <v>72127.377609011004</v>
      </c>
      <c r="O267" s="184">
        <f t="shared" si="160"/>
        <v>73787.273766622122</v>
      </c>
      <c r="P267" s="184">
        <f t="shared" si="160"/>
        <v>75485.563649499949</v>
      </c>
      <c r="Q267" s="185">
        <f t="shared" si="160"/>
        <v>77223.138784887589</v>
      </c>
    </row>
    <row r="268" spans="2:17" s="18" customFormat="1" x14ac:dyDescent="0.3">
      <c r="B268" s="152" t="s">
        <v>182</v>
      </c>
      <c r="C268" s="20"/>
      <c r="D268" s="184">
        <f t="shared" ref="D268:K268" si="161">D227*21</f>
        <v>-1.4700000001028998E-3</v>
      </c>
      <c r="E268" s="184">
        <f t="shared" si="161"/>
        <v>-1.4700000001028998E-3</v>
      </c>
      <c r="F268" s="184">
        <f t="shared" si="161"/>
        <v>-1.47E-3</v>
      </c>
      <c r="G268" s="184">
        <f t="shared" si="161"/>
        <v>-1.47E-3</v>
      </c>
      <c r="H268" s="184">
        <f t="shared" si="161"/>
        <v>-1.47E-3</v>
      </c>
      <c r="I268" s="184">
        <f t="shared" si="161"/>
        <v>-1.47E-3</v>
      </c>
      <c r="J268" s="184">
        <f t="shared" si="161"/>
        <v>-1.47E-3</v>
      </c>
      <c r="K268" s="184">
        <f t="shared" si="161"/>
        <v>-1.47E-3</v>
      </c>
      <c r="L268" s="184">
        <f t="shared" si="99"/>
        <v>-1.47E-3</v>
      </c>
      <c r="M268" s="184">
        <f t="shared" ref="M268:Q268" si="162">M227*21</f>
        <v>-1.47E-3</v>
      </c>
      <c r="N268" s="184">
        <f t="shared" si="162"/>
        <v>-1.47E-3</v>
      </c>
      <c r="O268" s="184">
        <f t="shared" si="162"/>
        <v>-1.47E-3</v>
      </c>
      <c r="P268" s="184">
        <f t="shared" si="162"/>
        <v>-1.47E-3</v>
      </c>
      <c r="Q268" s="185">
        <f t="shared" si="162"/>
        <v>-1.47E-3</v>
      </c>
    </row>
    <row r="269" spans="2:17" s="18" customFormat="1" x14ac:dyDescent="0.3">
      <c r="B269" s="152" t="s">
        <v>163</v>
      </c>
      <c r="C269" s="20"/>
      <c r="D269" s="184">
        <f t="shared" ref="D269:K269" si="163">D228*21</f>
        <v>-1.4700000001028998E-3</v>
      </c>
      <c r="E269" s="184">
        <f t="shared" si="163"/>
        <v>-1.4700000001028998E-3</v>
      </c>
      <c r="F269" s="184">
        <f t="shared" si="163"/>
        <v>-1.47E-3</v>
      </c>
      <c r="G269" s="184">
        <f t="shared" si="163"/>
        <v>-1.47E-3</v>
      </c>
      <c r="H269" s="184">
        <f t="shared" si="163"/>
        <v>-1.47E-3</v>
      </c>
      <c r="I269" s="184">
        <f t="shared" si="163"/>
        <v>-1.47E-3</v>
      </c>
      <c r="J269" s="184">
        <f t="shared" si="163"/>
        <v>-1.47E-3</v>
      </c>
      <c r="K269" s="184">
        <f t="shared" si="163"/>
        <v>-1.47E-3</v>
      </c>
      <c r="L269" s="184">
        <f t="shared" si="99"/>
        <v>-1.47E-3</v>
      </c>
      <c r="M269" s="184">
        <f t="shared" ref="M269:Q269" si="164">M228*21</f>
        <v>-1.47E-3</v>
      </c>
      <c r="N269" s="184">
        <f t="shared" si="164"/>
        <v>-1.47E-3</v>
      </c>
      <c r="O269" s="184">
        <f t="shared" si="164"/>
        <v>-1.47E-3</v>
      </c>
      <c r="P269" s="184">
        <f t="shared" si="164"/>
        <v>-1.47E-3</v>
      </c>
      <c r="Q269" s="185">
        <f t="shared" si="164"/>
        <v>-1.47E-3</v>
      </c>
    </row>
    <row r="270" spans="2:17" s="18" customFormat="1" x14ac:dyDescent="0.3">
      <c r="B270" s="152" t="s">
        <v>164</v>
      </c>
      <c r="C270" s="20"/>
      <c r="D270" s="184">
        <f t="shared" ref="D270:K270" si="165">D229*21</f>
        <v>60856.191625187435</v>
      </c>
      <c r="E270" s="184">
        <f t="shared" si="165"/>
        <v>62110.06259675289</v>
      </c>
      <c r="F270" s="184">
        <f t="shared" si="165"/>
        <v>63388.76269203097</v>
      </c>
      <c r="G270" s="184">
        <f t="shared" si="165"/>
        <v>64729.535612026921</v>
      </c>
      <c r="H270" s="184">
        <f t="shared" si="165"/>
        <v>66008.235711652684</v>
      </c>
      <c r="I270" s="184">
        <f t="shared" si="165"/>
        <v>67386.252323870751</v>
      </c>
      <c r="J270" s="184">
        <f t="shared" si="165"/>
        <v>67882.834886832221</v>
      </c>
      <c r="K270" s="184">
        <f t="shared" si="165"/>
        <v>68714.610679792662</v>
      </c>
      <c r="L270" s="184">
        <f t="shared" si="99"/>
        <v>73444.559592000616</v>
      </c>
      <c r="M270" s="184">
        <f t="shared" ref="M270:Q270" si="166">M229*21</f>
        <v>77802.07158198746</v>
      </c>
      <c r="N270" s="184">
        <f t="shared" si="166"/>
        <v>68431.913320735315</v>
      </c>
      <c r="O270" s="184">
        <f t="shared" si="166"/>
        <v>70006.764283983037</v>
      </c>
      <c r="P270" s="184">
        <f t="shared" si="166"/>
        <v>71618.041860390644</v>
      </c>
      <c r="Q270" s="185">
        <f t="shared" si="166"/>
        <v>73266.591899580264</v>
      </c>
    </row>
    <row r="271" spans="2:17" s="18" customFormat="1" x14ac:dyDescent="0.3">
      <c r="B271" s="152" t="s">
        <v>165</v>
      </c>
      <c r="C271" s="20"/>
      <c r="D271" s="184">
        <f t="shared" ref="D271:K271" si="167">D230*21</f>
        <v>2684.5436259518692</v>
      </c>
      <c r="E271" s="184">
        <f t="shared" si="167"/>
        <v>2739.8555506134639</v>
      </c>
      <c r="F271" s="184">
        <f t="shared" si="167"/>
        <v>2796.2627607161839</v>
      </c>
      <c r="G271" s="184">
        <f t="shared" si="167"/>
        <v>2855.4081851026608</v>
      </c>
      <c r="H271" s="184">
        <f t="shared" si="167"/>
        <v>2911.8153953971701</v>
      </c>
      <c r="I271" s="184">
        <f t="shared" si="167"/>
        <v>2972.603748238826</v>
      </c>
      <c r="J271" s="184">
        <f t="shared" si="167"/>
        <v>2994.5094609745579</v>
      </c>
      <c r="K271" s="184">
        <f t="shared" si="167"/>
        <v>3031.2015298069091</v>
      </c>
      <c r="L271" s="184">
        <f t="shared" si="99"/>
        <v>3239.8534436147561</v>
      </c>
      <c r="M271" s="184">
        <f t="shared" ref="M271:Q271" si="168">M230*21</f>
        <v>3432.0760728708037</v>
      </c>
      <c r="N271" s="184">
        <f t="shared" si="168"/>
        <v>3018.7309204852104</v>
      </c>
      <c r="O271" s="184">
        <f t="shared" si="168"/>
        <v>3088.2022136308224</v>
      </c>
      <c r="P271" s="184">
        <f t="shared" si="168"/>
        <v>3159.2803914786632</v>
      </c>
      <c r="Q271" s="185">
        <f t="shared" si="168"/>
        <v>3232.0027669354299</v>
      </c>
    </row>
    <row r="272" spans="2:17" s="18" customFormat="1" x14ac:dyDescent="0.3">
      <c r="B272" s="152" t="s">
        <v>166</v>
      </c>
      <c r="C272" s="20"/>
      <c r="D272" s="184">
        <f t="shared" ref="D272:K272" si="169">D231*21</f>
        <v>33646.160134275116</v>
      </c>
      <c r="E272" s="184">
        <f t="shared" si="169"/>
        <v>34339.400102049854</v>
      </c>
      <c r="F272" s="184">
        <f t="shared" si="169"/>
        <v>35046.367591485701</v>
      </c>
      <c r="G272" s="184">
        <f t="shared" si="169"/>
        <v>35787.653893608782</v>
      </c>
      <c r="H272" s="184">
        <f t="shared" si="169"/>
        <v>36494.621385448387</v>
      </c>
      <c r="I272" s="184">
        <f t="shared" si="169"/>
        <v>37256.49897374156</v>
      </c>
      <c r="J272" s="184">
        <f t="shared" si="169"/>
        <v>37531.049456009372</v>
      </c>
      <c r="K272" s="184">
        <f t="shared" si="169"/>
        <v>37990.921513807945</v>
      </c>
      <c r="L272" s="184">
        <f t="shared" si="99"/>
        <v>40606.014857408816</v>
      </c>
      <c r="M272" s="184">
        <f t="shared" ref="M272:Q272" si="170">M231*21</f>
        <v>43015.195339308833</v>
      </c>
      <c r="N272" s="184">
        <f t="shared" si="170"/>
        <v>37834.623846402632</v>
      </c>
      <c r="O272" s="184">
        <f t="shared" si="170"/>
        <v>38705.327176944535</v>
      </c>
      <c r="P272" s="184">
        <f t="shared" si="170"/>
        <v>39596.170047124702</v>
      </c>
      <c r="Q272" s="185">
        <f t="shared" si="170"/>
        <v>40507.620110137177</v>
      </c>
    </row>
    <row r="273" spans="2:18" s="60" customFormat="1" x14ac:dyDescent="0.3">
      <c r="B273" s="22" t="s">
        <v>169</v>
      </c>
      <c r="C273" s="23" t="s">
        <v>167</v>
      </c>
      <c r="D273" s="594">
        <f t="shared" ref="D273:L273" si="171">SUM(D237:D272)</f>
        <v>223384.0870956369</v>
      </c>
      <c r="E273" s="594">
        <f t="shared" si="171"/>
        <v>227986.65709595906</v>
      </c>
      <c r="F273" s="594">
        <f t="shared" si="171"/>
        <v>232680.36708000005</v>
      </c>
      <c r="G273" s="594">
        <f t="shared" si="171"/>
        <v>237601.92708000002</v>
      </c>
      <c r="H273" s="594">
        <f t="shared" si="171"/>
        <v>242295.63708000004</v>
      </c>
      <c r="I273" s="594">
        <f t="shared" si="171"/>
        <v>247353.90708000003</v>
      </c>
      <c r="J273" s="594">
        <f t="shared" si="171"/>
        <v>249176.70708000005</v>
      </c>
      <c r="K273" s="594">
        <f t="shared" si="171"/>
        <v>252229.89708000002</v>
      </c>
      <c r="L273" s="650">
        <f t="shared" si="171"/>
        <v>269592.06708000001</v>
      </c>
      <c r="M273" s="650">
        <f t="shared" ref="M273:Q273" si="172">SUM(M237:M272)</f>
        <v>285587.13708000001</v>
      </c>
      <c r="N273" s="594">
        <f t="shared" si="172"/>
        <v>251192.20308000001</v>
      </c>
      <c r="O273" s="594">
        <f t="shared" si="172"/>
        <v>256972.99070711347</v>
      </c>
      <c r="P273" s="594">
        <f t="shared" si="172"/>
        <v>262887.48909135041</v>
      </c>
      <c r="Q273" s="651">
        <f t="shared" si="172"/>
        <v>268938.80308335624</v>
      </c>
      <c r="R273" s="438"/>
    </row>
  </sheetData>
  <mergeCells count="1">
    <mergeCell ref="B114:C114"/>
  </mergeCells>
  <pageMargins left="0.511811024" right="0.511811024" top="0.78740157499999996" bottom="0.78740157499999996" header="0.31496062000000002" footer="0.31496062000000002"/>
  <pageSetup paperSize="9" scale="64" fitToHeight="0" orientation="landscape" horizontalDpi="4294967293" vertic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AA109"/>
  <sheetViews>
    <sheetView zoomScale="60" zoomScaleNormal="60" workbookViewId="0">
      <selection activeCell="F2" sqref="F2"/>
    </sheetView>
  </sheetViews>
  <sheetFormatPr defaultColWidth="9.109375" defaultRowHeight="15.6" x14ac:dyDescent="0.3"/>
  <cols>
    <col min="1" max="1" width="9.109375" style="2"/>
    <col min="2" max="2" width="32.6640625" style="2" customWidth="1"/>
    <col min="3" max="3" width="21" style="2" customWidth="1"/>
    <col min="4" max="5" width="23" style="2" customWidth="1"/>
    <col min="6" max="6" width="21.109375" style="2" customWidth="1"/>
    <col min="7" max="7" width="22.5546875" style="2" customWidth="1"/>
    <col min="8" max="8" width="23" style="2" customWidth="1"/>
    <col min="9" max="9" width="22.5546875" style="2" customWidth="1"/>
    <col min="10" max="10" width="23.33203125" style="2" customWidth="1"/>
    <col min="11" max="12" width="19.88671875" style="2" customWidth="1"/>
    <col min="13" max="13" width="19" style="2" customWidth="1"/>
    <col min="14" max="14" width="22.33203125" style="2" customWidth="1"/>
    <col min="15" max="15" width="25.6640625" style="2" customWidth="1"/>
    <col min="16" max="16" width="24.44140625" style="2" customWidth="1"/>
    <col min="17" max="17" width="27.33203125" style="2" customWidth="1"/>
    <col min="18" max="22" width="11.33203125" style="2" bestFit="1" customWidth="1"/>
    <col min="23" max="23" width="20.5546875" style="2" customWidth="1"/>
    <col min="24" max="24" width="15.109375" style="2" bestFit="1" customWidth="1"/>
    <col min="25" max="16384" width="9.109375" style="2"/>
  </cols>
  <sheetData>
    <row r="2" spans="2:27" x14ac:dyDescent="0.3">
      <c r="B2" s="187" t="s">
        <v>216</v>
      </c>
    </row>
    <row r="4" spans="2:27" x14ac:dyDescent="0.3">
      <c r="B4" s="693" t="s">
        <v>183</v>
      </c>
      <c r="C4" s="684" t="s">
        <v>91</v>
      </c>
      <c r="D4" s="684"/>
      <c r="E4" s="684"/>
      <c r="F4" s="684"/>
      <c r="G4" s="684"/>
      <c r="H4" s="684"/>
      <c r="I4" s="684"/>
      <c r="J4" s="684"/>
      <c r="K4" s="684"/>
      <c r="L4" s="684"/>
      <c r="M4" s="684"/>
      <c r="N4" s="684"/>
      <c r="O4" s="684"/>
      <c r="P4" s="684"/>
      <c r="Q4" s="684"/>
    </row>
    <row r="5" spans="2:27" x14ac:dyDescent="0.3">
      <c r="B5" s="694"/>
      <c r="C5" s="408" t="s">
        <v>77</v>
      </c>
      <c r="D5" s="409">
        <v>2005</v>
      </c>
      <c r="E5" s="409">
        <v>2006</v>
      </c>
      <c r="F5" s="409">
        <v>2007</v>
      </c>
      <c r="G5" s="409">
        <v>2008</v>
      </c>
      <c r="H5" s="409">
        <v>2009</v>
      </c>
      <c r="I5" s="409">
        <v>2010</v>
      </c>
      <c r="J5" s="409">
        <v>2011</v>
      </c>
      <c r="K5" s="409">
        <v>2012</v>
      </c>
      <c r="L5" s="409">
        <v>2013</v>
      </c>
      <c r="M5" s="399">
        <v>2014</v>
      </c>
      <c r="N5" s="399">
        <v>2015</v>
      </c>
      <c r="O5" s="399">
        <v>2016</v>
      </c>
      <c r="P5" s="399">
        <v>2017</v>
      </c>
      <c r="Q5" s="399">
        <v>2018</v>
      </c>
    </row>
    <row r="6" spans="2:27" customFormat="1" x14ac:dyDescent="0.3">
      <c r="B6" s="422" t="s">
        <v>30</v>
      </c>
      <c r="C6" s="423"/>
      <c r="D6" s="423"/>
      <c r="E6" s="423"/>
      <c r="F6" s="423"/>
      <c r="G6" s="423"/>
      <c r="H6" s="423"/>
      <c r="I6" s="423"/>
      <c r="J6" s="423"/>
      <c r="K6" s="423"/>
      <c r="L6" s="424"/>
      <c r="M6" s="361"/>
      <c r="N6" s="361"/>
      <c r="O6" s="361"/>
      <c r="P6" s="361"/>
      <c r="Q6" s="361"/>
    </row>
    <row r="7" spans="2:27" customFormat="1" x14ac:dyDescent="0.3">
      <c r="B7" s="425" t="s">
        <v>93</v>
      </c>
      <c r="C7" s="188" t="s">
        <v>86</v>
      </c>
      <c r="D7" s="426">
        <v>394000</v>
      </c>
      <c r="E7" s="425">
        <v>401000</v>
      </c>
      <c r="F7" s="426">
        <v>408000</v>
      </c>
      <c r="G7" s="426">
        <v>416000</v>
      </c>
      <c r="H7" s="426">
        <v>423700</v>
      </c>
      <c r="I7" s="426">
        <v>431700</v>
      </c>
      <c r="J7" s="426">
        <v>435700</v>
      </c>
      <c r="K7" s="426">
        <v>441500</v>
      </c>
      <c r="L7" s="426">
        <v>479100</v>
      </c>
      <c r="M7" s="427">
        <f>10^3*513.6</f>
        <v>513600</v>
      </c>
      <c r="N7" s="360">
        <f>10^3*487.3</f>
        <v>487300</v>
      </c>
      <c r="O7" s="360">
        <f>N7+(N7*$N$104)</f>
        <v>498839.36294416245</v>
      </c>
      <c r="P7" s="360">
        <f>O7+(O7*$N$104)</f>
        <v>510651.98034586053</v>
      </c>
      <c r="Q7" s="360">
        <f>P7+(P7*$N$104)</f>
        <v>522744.32292613178</v>
      </c>
      <c r="R7" s="210"/>
      <c r="S7" s="210"/>
      <c r="T7" s="210"/>
      <c r="U7" s="210"/>
      <c r="V7" s="210"/>
      <c r="W7" s="210"/>
      <c r="X7" s="210"/>
      <c r="Y7" s="210"/>
      <c r="Z7" s="210"/>
      <c r="AA7" s="210"/>
    </row>
    <row r="8" spans="2:27" customFormat="1" ht="15.75" customHeight="1" x14ac:dyDescent="0.3">
      <c r="B8" s="425" t="s">
        <v>31</v>
      </c>
      <c r="C8" s="188" t="s">
        <v>86</v>
      </c>
      <c r="D8" s="426">
        <v>19900</v>
      </c>
      <c r="E8" s="425">
        <v>20600</v>
      </c>
      <c r="F8" s="426">
        <v>21500</v>
      </c>
      <c r="G8" s="426">
        <v>21700</v>
      </c>
      <c r="H8" s="426">
        <v>22000</v>
      </c>
      <c r="I8" s="426">
        <v>22200</v>
      </c>
      <c r="J8" s="426">
        <v>22200</v>
      </c>
      <c r="K8" s="426">
        <v>22400</v>
      </c>
      <c r="L8" s="426">
        <v>22500</v>
      </c>
      <c r="M8" s="427">
        <f>10^3*22.6</f>
        <v>22600</v>
      </c>
      <c r="N8" s="360">
        <f>10^3*23.1</f>
        <v>23100</v>
      </c>
      <c r="O8" s="360">
        <f>N8+(N8*$N$105)</f>
        <v>23471.45728643216</v>
      </c>
      <c r="P8" s="360">
        <f>O8+(O8*$N$105)</f>
        <v>23848.887755359712</v>
      </c>
      <c r="Q8" s="360">
        <f>P8+(P8*$N$105)</f>
        <v>24232.387457958463</v>
      </c>
      <c r="R8" s="210"/>
      <c r="S8" s="210"/>
      <c r="T8" s="210"/>
      <c r="U8" s="210"/>
      <c r="V8" s="210"/>
      <c r="W8" s="210"/>
      <c r="X8" s="210"/>
      <c r="Y8" s="210"/>
      <c r="Z8" s="210"/>
      <c r="AA8" s="210"/>
    </row>
    <row r="9" spans="2:27" customFormat="1" x14ac:dyDescent="0.3">
      <c r="B9" s="425" t="s">
        <v>94</v>
      </c>
      <c r="C9" s="188" t="s">
        <v>86</v>
      </c>
      <c r="D9" s="426">
        <v>76300</v>
      </c>
      <c r="E9" s="425">
        <v>78700</v>
      </c>
      <c r="F9" s="426">
        <v>81100</v>
      </c>
      <c r="G9" s="426">
        <v>83700</v>
      </c>
      <c r="H9" s="426">
        <v>86000</v>
      </c>
      <c r="I9" s="426">
        <v>88900</v>
      </c>
      <c r="J9" s="426">
        <v>88900</v>
      </c>
      <c r="K9" s="426">
        <v>89600</v>
      </c>
      <c r="L9" s="426">
        <v>90000</v>
      </c>
      <c r="M9" s="427">
        <f>10^3*90.5</f>
        <v>90500</v>
      </c>
      <c r="N9" s="360">
        <f>10^3*92.5</f>
        <v>92500</v>
      </c>
      <c r="O9" s="360">
        <f>N9+(N9*$N$106)</f>
        <v>94463.958060288336</v>
      </c>
      <c r="P9" s="360">
        <f>O9+(O9*$N$106)</f>
        <v>96469.614836928798</v>
      </c>
      <c r="Q9" s="360">
        <f>P9+(P9*$N$106)</f>
        <v>98517.855676192557</v>
      </c>
      <c r="R9" s="210"/>
      <c r="S9" s="210"/>
      <c r="T9" s="210"/>
      <c r="U9" s="210"/>
      <c r="V9" s="210"/>
      <c r="W9" s="210"/>
      <c r="X9" s="210"/>
      <c r="Y9" s="210"/>
      <c r="Z9" s="210"/>
      <c r="AA9" s="210"/>
    </row>
    <row r="10" spans="2:27" x14ac:dyDescent="0.3">
      <c r="B10" s="193" t="s">
        <v>184</v>
      </c>
      <c r="C10" s="194" t="s">
        <v>86</v>
      </c>
      <c r="D10" s="411">
        <v>490200</v>
      </c>
      <c r="E10" s="411">
        <v>500300</v>
      </c>
      <c r="F10" s="411">
        <v>510600</v>
      </c>
      <c r="G10" s="411">
        <v>521400</v>
      </c>
      <c r="H10" s="411">
        <v>531700</v>
      </c>
      <c r="I10" s="411">
        <v>542800</v>
      </c>
      <c r="J10" s="411">
        <v>546800</v>
      </c>
      <c r="K10" s="411">
        <v>553500</v>
      </c>
      <c r="L10" s="411">
        <v>591600</v>
      </c>
      <c r="M10" s="192">
        <f>SUM(M7:M9)</f>
        <v>626700</v>
      </c>
      <c r="N10" s="340">
        <f>SUM(N7:N9)</f>
        <v>602900</v>
      </c>
      <c r="O10" s="340">
        <f>SUM(O7:O9)</f>
        <v>616774.77829088294</v>
      </c>
      <c r="P10" s="340">
        <f>SUM(P7:P9)</f>
        <v>630970.48293814901</v>
      </c>
      <c r="Q10" s="340">
        <f>SUM(Q7:Q9)</f>
        <v>645494.56606028276</v>
      </c>
    </row>
    <row r="11" spans="2:27" x14ac:dyDescent="0.3">
      <c r="B11" s="189" t="s">
        <v>132</v>
      </c>
      <c r="C11" s="188" t="s">
        <v>86</v>
      </c>
      <c r="D11" s="414">
        <f t="shared" ref="D11:Q11" si="0">D$10*$E61</f>
        <v>0</v>
      </c>
      <c r="E11" s="414">
        <f t="shared" si="0"/>
        <v>0</v>
      </c>
      <c r="F11" s="414">
        <f t="shared" si="0"/>
        <v>0</v>
      </c>
      <c r="G11" s="414">
        <f t="shared" si="0"/>
        <v>0</v>
      </c>
      <c r="H11" s="414">
        <f t="shared" si="0"/>
        <v>0</v>
      </c>
      <c r="I11" s="414">
        <f t="shared" si="0"/>
        <v>0</v>
      </c>
      <c r="J11" s="414">
        <f t="shared" si="0"/>
        <v>0</v>
      </c>
      <c r="K11" s="414">
        <f t="shared" si="0"/>
        <v>0</v>
      </c>
      <c r="L11" s="414">
        <f t="shared" si="0"/>
        <v>0</v>
      </c>
      <c r="M11" s="414">
        <f t="shared" si="0"/>
        <v>0</v>
      </c>
      <c r="N11" s="414">
        <f t="shared" si="0"/>
        <v>0</v>
      </c>
      <c r="O11" s="414">
        <f t="shared" si="0"/>
        <v>0</v>
      </c>
      <c r="P11" s="414">
        <f t="shared" si="0"/>
        <v>0</v>
      </c>
      <c r="Q11" s="414">
        <f t="shared" si="0"/>
        <v>0</v>
      </c>
    </row>
    <row r="12" spans="2:27" x14ac:dyDescent="0.3">
      <c r="B12" s="189" t="s">
        <v>133</v>
      </c>
      <c r="C12" s="188" t="s">
        <v>86</v>
      </c>
      <c r="D12" s="414">
        <f t="shared" ref="D12:Q12" si="1">D$10*$E62</f>
        <v>1742.0699357282749</v>
      </c>
      <c r="E12" s="414">
        <f t="shared" si="1"/>
        <v>1777.963257537446</v>
      </c>
      <c r="F12" s="414">
        <f t="shared" si="1"/>
        <v>1814.5673381943232</v>
      </c>
      <c r="G12" s="414">
        <f t="shared" si="1"/>
        <v>1852.9483159704664</v>
      </c>
      <c r="H12" s="414">
        <f t="shared" si="1"/>
        <v>1889.5523966273436</v>
      </c>
      <c r="I12" s="414">
        <f t="shared" si="1"/>
        <v>1928.9995126750462</v>
      </c>
      <c r="J12" s="414">
        <f t="shared" si="1"/>
        <v>1943.2146896291733</v>
      </c>
      <c r="K12" s="414">
        <f t="shared" si="1"/>
        <v>1967.0251110273362</v>
      </c>
      <c r="L12" s="414">
        <f t="shared" si="1"/>
        <v>2102.4246715153968</v>
      </c>
      <c r="M12" s="414">
        <f t="shared" si="1"/>
        <v>2227.1628492878622</v>
      </c>
      <c r="N12" s="414">
        <f t="shared" si="1"/>
        <v>2142.5825464108057</v>
      </c>
      <c r="O12" s="414">
        <f t="shared" si="1"/>
        <v>2191.8906535618512</v>
      </c>
      <c r="P12" s="414">
        <f t="shared" si="1"/>
        <v>2242.3392669492041</v>
      </c>
      <c r="Q12" s="414">
        <f t="shared" si="1"/>
        <v>2293.9548698685999</v>
      </c>
    </row>
    <row r="13" spans="2:27" x14ac:dyDescent="0.3">
      <c r="B13" s="189" t="s">
        <v>134</v>
      </c>
      <c r="C13" s="188" t="s">
        <v>86</v>
      </c>
      <c r="D13" s="414">
        <f t="shared" ref="D13:Q13" si="2">D$10*$E63</f>
        <v>0</v>
      </c>
      <c r="E13" s="414">
        <f t="shared" si="2"/>
        <v>0</v>
      </c>
      <c r="F13" s="414">
        <f t="shared" si="2"/>
        <v>0</v>
      </c>
      <c r="G13" s="414">
        <f t="shared" si="2"/>
        <v>0</v>
      </c>
      <c r="H13" s="414">
        <f t="shared" si="2"/>
        <v>0</v>
      </c>
      <c r="I13" s="414">
        <f t="shared" si="2"/>
        <v>0</v>
      </c>
      <c r="J13" s="414">
        <f t="shared" si="2"/>
        <v>0</v>
      </c>
      <c r="K13" s="414">
        <f t="shared" si="2"/>
        <v>0</v>
      </c>
      <c r="L13" s="414">
        <f t="shared" si="2"/>
        <v>0</v>
      </c>
      <c r="M13" s="414">
        <f t="shared" si="2"/>
        <v>0</v>
      </c>
      <c r="N13" s="414">
        <f t="shared" si="2"/>
        <v>0</v>
      </c>
      <c r="O13" s="414">
        <f t="shared" si="2"/>
        <v>0</v>
      </c>
      <c r="P13" s="414">
        <f t="shared" si="2"/>
        <v>0</v>
      </c>
      <c r="Q13" s="414">
        <f t="shared" si="2"/>
        <v>0</v>
      </c>
    </row>
    <row r="14" spans="2:27" x14ac:dyDescent="0.3">
      <c r="B14" s="189" t="s">
        <v>135</v>
      </c>
      <c r="C14" s="188" t="s">
        <v>86</v>
      </c>
      <c r="D14" s="414">
        <f t="shared" ref="D14:Q14" si="3">D$10*$E64</f>
        <v>0</v>
      </c>
      <c r="E14" s="414">
        <f t="shared" si="3"/>
        <v>0</v>
      </c>
      <c r="F14" s="414">
        <f t="shared" si="3"/>
        <v>0</v>
      </c>
      <c r="G14" s="414">
        <f t="shared" si="3"/>
        <v>0</v>
      </c>
      <c r="H14" s="414">
        <f t="shared" si="3"/>
        <v>0</v>
      </c>
      <c r="I14" s="414">
        <f t="shared" si="3"/>
        <v>0</v>
      </c>
      <c r="J14" s="414">
        <f t="shared" si="3"/>
        <v>0</v>
      </c>
      <c r="K14" s="414">
        <f t="shared" si="3"/>
        <v>0</v>
      </c>
      <c r="L14" s="414">
        <f t="shared" si="3"/>
        <v>0</v>
      </c>
      <c r="M14" s="414">
        <f t="shared" si="3"/>
        <v>0</v>
      </c>
      <c r="N14" s="414">
        <f t="shared" si="3"/>
        <v>0</v>
      </c>
      <c r="O14" s="414">
        <f t="shared" si="3"/>
        <v>0</v>
      </c>
      <c r="P14" s="414">
        <f t="shared" si="3"/>
        <v>0</v>
      </c>
      <c r="Q14" s="414">
        <f t="shared" si="3"/>
        <v>0</v>
      </c>
    </row>
    <row r="15" spans="2:27" x14ac:dyDescent="0.3">
      <c r="B15" s="189" t="s">
        <v>136</v>
      </c>
      <c r="C15" s="188" t="s">
        <v>86</v>
      </c>
      <c r="D15" s="414">
        <f t="shared" ref="D15:Q15" si="4">D$10*$E65</f>
        <v>2077.8634938440741</v>
      </c>
      <c r="E15" s="414">
        <f t="shared" si="4"/>
        <v>2120.6754507755822</v>
      </c>
      <c r="F15" s="414">
        <f t="shared" si="4"/>
        <v>2164.3351692304864</v>
      </c>
      <c r="G15" s="414">
        <f t="shared" si="4"/>
        <v>2210.1142914938805</v>
      </c>
      <c r="H15" s="414">
        <f t="shared" si="4"/>
        <v>2253.7740099487846</v>
      </c>
      <c r="I15" s="414">
        <f t="shared" si="4"/>
        <v>2300.8247744972737</v>
      </c>
      <c r="J15" s="414">
        <f t="shared" si="4"/>
        <v>2317.7800049651973</v>
      </c>
      <c r="K15" s="414">
        <f t="shared" si="4"/>
        <v>2346.1800159989702</v>
      </c>
      <c r="L15" s="414">
        <f t="shared" si="4"/>
        <v>2507.6785862059451</v>
      </c>
      <c r="M15" s="414">
        <f t="shared" si="4"/>
        <v>2656.4607335619776</v>
      </c>
      <c r="N15" s="414">
        <f t="shared" si="4"/>
        <v>2555.5771122778301</v>
      </c>
      <c r="O15" s="414">
        <f t="shared" si="4"/>
        <v>2614.3896281811471</v>
      </c>
      <c r="P15" s="414">
        <f t="shared" si="4"/>
        <v>2674.5624891683906</v>
      </c>
      <c r="Q15" s="414">
        <f t="shared" si="4"/>
        <v>2736.1272833361563</v>
      </c>
    </row>
    <row r="16" spans="2:27" x14ac:dyDescent="0.3">
      <c r="B16" s="189" t="s">
        <v>137</v>
      </c>
      <c r="C16" s="188" t="s">
        <v>86</v>
      </c>
      <c r="D16" s="414">
        <f t="shared" ref="D16:Q16" si="5">D$10*$E66</f>
        <v>0</v>
      </c>
      <c r="E16" s="414">
        <f t="shared" si="5"/>
        <v>0</v>
      </c>
      <c r="F16" s="414">
        <f t="shared" si="5"/>
        <v>0</v>
      </c>
      <c r="G16" s="414">
        <f t="shared" si="5"/>
        <v>0</v>
      </c>
      <c r="H16" s="414">
        <f t="shared" si="5"/>
        <v>0</v>
      </c>
      <c r="I16" s="414">
        <f t="shared" si="5"/>
        <v>0</v>
      </c>
      <c r="J16" s="414">
        <f t="shared" si="5"/>
        <v>0</v>
      </c>
      <c r="K16" s="414">
        <f t="shared" si="5"/>
        <v>0</v>
      </c>
      <c r="L16" s="414">
        <f t="shared" si="5"/>
        <v>0</v>
      </c>
      <c r="M16" s="414">
        <f t="shared" si="5"/>
        <v>0</v>
      </c>
      <c r="N16" s="414">
        <f t="shared" si="5"/>
        <v>0</v>
      </c>
      <c r="O16" s="414">
        <f t="shared" si="5"/>
        <v>0</v>
      </c>
      <c r="P16" s="414">
        <f t="shared" si="5"/>
        <v>0</v>
      </c>
      <c r="Q16" s="414">
        <f t="shared" si="5"/>
        <v>0</v>
      </c>
    </row>
    <row r="17" spans="2:17" x14ac:dyDescent="0.3">
      <c r="B17" s="189" t="s">
        <v>138</v>
      </c>
      <c r="C17" s="188" t="s">
        <v>86</v>
      </c>
      <c r="D17" s="414">
        <f t="shared" ref="D17:Q17" si="6">D$10*$E67</f>
        <v>51.833904944049578</v>
      </c>
      <c r="E17" s="414">
        <f t="shared" si="6"/>
        <v>52.901882177698909</v>
      </c>
      <c r="F17" s="414">
        <f t="shared" si="6"/>
        <v>53.99100747538089</v>
      </c>
      <c r="G17" s="414">
        <f t="shared" si="6"/>
        <v>55.133002933144532</v>
      </c>
      <c r="H17" s="414">
        <f t="shared" si="6"/>
        <v>56.22212823082652</v>
      </c>
      <c r="I17" s="414">
        <f t="shared" si="6"/>
        <v>57.39584578463915</v>
      </c>
      <c r="J17" s="414">
        <f t="shared" si="6"/>
        <v>57.818807065292347</v>
      </c>
      <c r="K17" s="414">
        <f t="shared" si="6"/>
        <v>58.527267210386455</v>
      </c>
      <c r="L17" s="414">
        <f t="shared" si="6"/>
        <v>62.555973408608182</v>
      </c>
      <c r="M17" s="414">
        <f t="shared" si="6"/>
        <v>66.267458646340003</v>
      </c>
      <c r="N17" s="414">
        <f t="shared" si="6"/>
        <v>63.75083902645347</v>
      </c>
      <c r="O17" s="414">
        <f t="shared" si="6"/>
        <v>65.217962525126225</v>
      </c>
      <c r="P17" s="414">
        <f t="shared" si="6"/>
        <v>66.719020879471785</v>
      </c>
      <c r="Q17" s="414">
        <f t="shared" si="6"/>
        <v>68.254802078884595</v>
      </c>
    </row>
    <row r="18" spans="2:17" x14ac:dyDescent="0.3">
      <c r="B18" s="189" t="s">
        <v>139</v>
      </c>
      <c r="C18" s="188" t="s">
        <v>86</v>
      </c>
      <c r="D18" s="414">
        <f>D$10*$E69</f>
        <v>0</v>
      </c>
      <c r="E18" s="414">
        <f t="shared" ref="E18:Q18" si="7">E$10*$E69</f>
        <v>0</v>
      </c>
      <c r="F18" s="414">
        <f t="shared" si="7"/>
        <v>0</v>
      </c>
      <c r="G18" s="414">
        <f t="shared" si="7"/>
        <v>0</v>
      </c>
      <c r="H18" s="414">
        <f t="shared" si="7"/>
        <v>0</v>
      </c>
      <c r="I18" s="414">
        <f t="shared" si="7"/>
        <v>0</v>
      </c>
      <c r="J18" s="414">
        <f t="shared" si="7"/>
        <v>0</v>
      </c>
      <c r="K18" s="414">
        <f t="shared" si="7"/>
        <v>0</v>
      </c>
      <c r="L18" s="414">
        <f t="shared" si="7"/>
        <v>0</v>
      </c>
      <c r="M18" s="414">
        <f t="shared" si="7"/>
        <v>0</v>
      </c>
      <c r="N18" s="414">
        <f t="shared" si="7"/>
        <v>0</v>
      </c>
      <c r="O18" s="414">
        <f t="shared" si="7"/>
        <v>0</v>
      </c>
      <c r="P18" s="414">
        <f t="shared" si="7"/>
        <v>0</v>
      </c>
      <c r="Q18" s="414">
        <f t="shared" si="7"/>
        <v>0</v>
      </c>
    </row>
    <row r="19" spans="2:17" x14ac:dyDescent="0.3">
      <c r="B19" s="189" t="s">
        <v>140</v>
      </c>
      <c r="C19" s="188" t="s">
        <v>86</v>
      </c>
      <c r="D19" s="414">
        <f>D$10*$E68</f>
        <v>0</v>
      </c>
      <c r="E19" s="414">
        <f t="shared" ref="E19:Q19" si="8">E$10*$E68</f>
        <v>0</v>
      </c>
      <c r="F19" s="414">
        <f t="shared" si="8"/>
        <v>0</v>
      </c>
      <c r="G19" s="414">
        <f t="shared" si="8"/>
        <v>0</v>
      </c>
      <c r="H19" s="414">
        <f t="shared" si="8"/>
        <v>0</v>
      </c>
      <c r="I19" s="414">
        <f t="shared" si="8"/>
        <v>0</v>
      </c>
      <c r="J19" s="414">
        <f t="shared" si="8"/>
        <v>0</v>
      </c>
      <c r="K19" s="414">
        <f t="shared" si="8"/>
        <v>0</v>
      </c>
      <c r="L19" s="414">
        <f t="shared" si="8"/>
        <v>0</v>
      </c>
      <c r="M19" s="414">
        <f t="shared" si="8"/>
        <v>0</v>
      </c>
      <c r="N19" s="414">
        <f t="shared" si="8"/>
        <v>0</v>
      </c>
      <c r="O19" s="414">
        <f t="shared" si="8"/>
        <v>0</v>
      </c>
      <c r="P19" s="414">
        <f t="shared" si="8"/>
        <v>0</v>
      </c>
      <c r="Q19" s="414">
        <f t="shared" si="8"/>
        <v>0</v>
      </c>
    </row>
    <row r="20" spans="2:17" x14ac:dyDescent="0.3">
      <c r="B20" s="189" t="s">
        <v>141</v>
      </c>
      <c r="C20" s="188" t="s">
        <v>86</v>
      </c>
      <c r="D20" s="414">
        <f t="shared" ref="D20:Q26" si="9">D$10*$E70</f>
        <v>0</v>
      </c>
      <c r="E20" s="414">
        <f t="shared" si="9"/>
        <v>0</v>
      </c>
      <c r="F20" s="414">
        <f t="shared" si="9"/>
        <v>0</v>
      </c>
      <c r="G20" s="414">
        <f t="shared" si="9"/>
        <v>0</v>
      </c>
      <c r="H20" s="414">
        <f t="shared" si="9"/>
        <v>0</v>
      </c>
      <c r="I20" s="414">
        <f t="shared" si="9"/>
        <v>0</v>
      </c>
      <c r="J20" s="414">
        <f t="shared" si="9"/>
        <v>0</v>
      </c>
      <c r="K20" s="414">
        <f t="shared" si="9"/>
        <v>0</v>
      </c>
      <c r="L20" s="414">
        <f t="shared" si="9"/>
        <v>0</v>
      </c>
      <c r="M20" s="414">
        <f t="shared" si="9"/>
        <v>0</v>
      </c>
      <c r="N20" s="414">
        <f t="shared" si="9"/>
        <v>0</v>
      </c>
      <c r="O20" s="414">
        <f t="shared" si="9"/>
        <v>0</v>
      </c>
      <c r="P20" s="414">
        <f t="shared" si="9"/>
        <v>0</v>
      </c>
      <c r="Q20" s="414">
        <f t="shared" si="9"/>
        <v>0</v>
      </c>
    </row>
    <row r="21" spans="2:17" x14ac:dyDescent="0.3">
      <c r="B21" s="189" t="s">
        <v>142</v>
      </c>
      <c r="C21" s="188" t="s">
        <v>86</v>
      </c>
      <c r="D21" s="414">
        <f t="shared" si="9"/>
        <v>0</v>
      </c>
      <c r="E21" s="414">
        <f t="shared" si="9"/>
        <v>0</v>
      </c>
      <c r="F21" s="414">
        <f t="shared" si="9"/>
        <v>0</v>
      </c>
      <c r="G21" s="414">
        <f t="shared" si="9"/>
        <v>0</v>
      </c>
      <c r="H21" s="414">
        <f t="shared" si="9"/>
        <v>0</v>
      </c>
      <c r="I21" s="414">
        <f t="shared" si="9"/>
        <v>0</v>
      </c>
      <c r="J21" s="414">
        <f t="shared" si="9"/>
        <v>0</v>
      </c>
      <c r="K21" s="414">
        <f t="shared" si="9"/>
        <v>0</v>
      </c>
      <c r="L21" s="414">
        <f t="shared" si="9"/>
        <v>0</v>
      </c>
      <c r="M21" s="414">
        <f t="shared" si="9"/>
        <v>0</v>
      </c>
      <c r="N21" s="414">
        <f t="shared" si="9"/>
        <v>0</v>
      </c>
      <c r="O21" s="414">
        <f t="shared" si="9"/>
        <v>0</v>
      </c>
      <c r="P21" s="414">
        <f t="shared" si="9"/>
        <v>0</v>
      </c>
      <c r="Q21" s="414">
        <f t="shared" si="9"/>
        <v>0</v>
      </c>
    </row>
    <row r="22" spans="2:17" x14ac:dyDescent="0.3">
      <c r="B22" s="189" t="s">
        <v>143</v>
      </c>
      <c r="C22" s="188" t="s">
        <v>86</v>
      </c>
      <c r="D22" s="414">
        <f t="shared" si="9"/>
        <v>2235.6188567172685</v>
      </c>
      <c r="E22" s="414">
        <f t="shared" si="9"/>
        <v>2281.6811791424921</v>
      </c>
      <c r="F22" s="414">
        <f t="shared" si="9"/>
        <v>2328.6556267642541</v>
      </c>
      <c r="G22" s="414">
        <f t="shared" si="9"/>
        <v>2377.9103873773643</v>
      </c>
      <c r="H22" s="414">
        <f t="shared" si="9"/>
        <v>2424.8848349991263</v>
      </c>
      <c r="I22" s="414">
        <f t="shared" si="9"/>
        <v>2475.5077834070448</v>
      </c>
      <c r="J22" s="414">
        <f t="shared" si="9"/>
        <v>2493.7502873378262</v>
      </c>
      <c r="K22" s="414">
        <f t="shared" si="9"/>
        <v>2524.3064814218856</v>
      </c>
      <c r="L22" s="414">
        <f t="shared" si="9"/>
        <v>2698.0663313625787</v>
      </c>
      <c r="M22" s="414">
        <f t="shared" si="9"/>
        <v>2858.1443033551864</v>
      </c>
      <c r="N22" s="414">
        <f t="shared" si="9"/>
        <v>2749.6014049670366</v>
      </c>
      <c r="O22" s="414">
        <f t="shared" si="9"/>
        <v>2812.8790793445746</v>
      </c>
      <c r="P22" s="414">
        <f t="shared" si="9"/>
        <v>2877.6203788015659</v>
      </c>
      <c r="Q22" s="414">
        <f t="shared" si="9"/>
        <v>2943.8592896631963</v>
      </c>
    </row>
    <row r="23" spans="2:17" x14ac:dyDescent="0.3">
      <c r="B23" s="189" t="s">
        <v>144</v>
      </c>
      <c r="C23" s="188" t="s">
        <v>86</v>
      </c>
      <c r="D23" s="414">
        <f t="shared" si="9"/>
        <v>42161.247551881715</v>
      </c>
      <c r="E23" s="414">
        <f t="shared" si="9"/>
        <v>43029.930946973531</v>
      </c>
      <c r="F23" s="414">
        <f t="shared" si="9"/>
        <v>43915.815993453296</v>
      </c>
      <c r="G23" s="414">
        <f t="shared" si="9"/>
        <v>44844.70516840295</v>
      </c>
      <c r="H23" s="414">
        <f t="shared" si="9"/>
        <v>45730.590214882723</v>
      </c>
      <c r="I23" s="414">
        <f t="shared" si="9"/>
        <v>46685.281866914316</v>
      </c>
      <c r="J23" s="414">
        <f t="shared" si="9"/>
        <v>47029.314894673444</v>
      </c>
      <c r="K23" s="414">
        <f t="shared" si="9"/>
        <v>47605.570216169996</v>
      </c>
      <c r="L23" s="414">
        <f t="shared" si="9"/>
        <v>50882.484805575732</v>
      </c>
      <c r="M23" s="414">
        <f t="shared" si="9"/>
        <v>53901.374624162127</v>
      </c>
      <c r="N23" s="414">
        <f t="shared" si="9"/>
        <v>51854.378108995283</v>
      </c>
      <c r="O23" s="414">
        <f t="shared" si="9"/>
        <v>53047.723605220068</v>
      </c>
      <c r="P23" s="414">
        <f t="shared" si="9"/>
        <v>54268.671417963407</v>
      </c>
      <c r="Q23" s="414">
        <f t="shared" si="9"/>
        <v>55517.862490946653</v>
      </c>
    </row>
    <row r="24" spans="2:17" x14ac:dyDescent="0.3">
      <c r="B24" s="189" t="s">
        <v>145</v>
      </c>
      <c r="C24" s="188" t="s">
        <v>86</v>
      </c>
      <c r="D24" s="414">
        <f t="shared" si="9"/>
        <v>9201.6449515893237</v>
      </c>
      <c r="E24" s="414">
        <f t="shared" si="9"/>
        <v>9391.2341274584633</v>
      </c>
      <c r="F24" s="414">
        <f t="shared" si="9"/>
        <v>9584.5775444339215</v>
      </c>
      <c r="G24" s="414">
        <f t="shared" si="9"/>
        <v>9787.30656417518</v>
      </c>
      <c r="H24" s="414">
        <f t="shared" si="9"/>
        <v>9980.6499811506383</v>
      </c>
      <c r="I24" s="414">
        <f t="shared" si="9"/>
        <v>10189.010362551377</v>
      </c>
      <c r="J24" s="414">
        <f t="shared" si="9"/>
        <v>10264.095184677768</v>
      </c>
      <c r="K24" s="414">
        <f t="shared" si="9"/>
        <v>10389.862261739474</v>
      </c>
      <c r="L24" s="414">
        <f t="shared" si="9"/>
        <v>11105.045192493357</v>
      </c>
      <c r="M24" s="414">
        <f t="shared" si="9"/>
        <v>11763.914506652445</v>
      </c>
      <c r="N24" s="414">
        <f t="shared" si="9"/>
        <v>11317.159815000414</v>
      </c>
      <c r="O24" s="414">
        <f t="shared" si="9"/>
        <v>11577.606130003931</v>
      </c>
      <c r="P24" s="414">
        <f t="shared" si="9"/>
        <v>11844.076619603622</v>
      </c>
      <c r="Q24" s="414">
        <f t="shared" si="9"/>
        <v>12116.711169047208</v>
      </c>
    </row>
    <row r="25" spans="2:17" x14ac:dyDescent="0.3">
      <c r="B25" s="189" t="s">
        <v>146</v>
      </c>
      <c r="C25" s="188" t="s">
        <v>86</v>
      </c>
      <c r="D25" s="414">
        <f t="shared" si="9"/>
        <v>0</v>
      </c>
      <c r="E25" s="414">
        <f t="shared" si="9"/>
        <v>0</v>
      </c>
      <c r="F25" s="414">
        <f t="shared" si="9"/>
        <v>0</v>
      </c>
      <c r="G25" s="414">
        <f t="shared" si="9"/>
        <v>0</v>
      </c>
      <c r="H25" s="414">
        <f t="shared" si="9"/>
        <v>0</v>
      </c>
      <c r="I25" s="414">
        <f t="shared" si="9"/>
        <v>0</v>
      </c>
      <c r="J25" s="414">
        <f t="shared" si="9"/>
        <v>0</v>
      </c>
      <c r="K25" s="414">
        <f t="shared" si="9"/>
        <v>0</v>
      </c>
      <c r="L25" s="414">
        <f t="shared" si="9"/>
        <v>0</v>
      </c>
      <c r="M25" s="414">
        <f t="shared" si="9"/>
        <v>0</v>
      </c>
      <c r="N25" s="414">
        <f t="shared" si="9"/>
        <v>0</v>
      </c>
      <c r="O25" s="414">
        <f t="shared" si="9"/>
        <v>0</v>
      </c>
      <c r="P25" s="414">
        <f t="shared" si="9"/>
        <v>0</v>
      </c>
      <c r="Q25" s="414">
        <f t="shared" si="9"/>
        <v>0</v>
      </c>
    </row>
    <row r="26" spans="2:17" x14ac:dyDescent="0.3">
      <c r="B26" s="189" t="s">
        <v>147</v>
      </c>
      <c r="C26" s="188" t="s">
        <v>86</v>
      </c>
      <c r="D26" s="414">
        <f t="shared" si="9"/>
        <v>0</v>
      </c>
      <c r="E26" s="414">
        <f t="shared" si="9"/>
        <v>0</v>
      </c>
      <c r="F26" s="414">
        <f t="shared" si="9"/>
        <v>0</v>
      </c>
      <c r="G26" s="414">
        <f t="shared" si="9"/>
        <v>0</v>
      </c>
      <c r="H26" s="414">
        <f t="shared" si="9"/>
        <v>0</v>
      </c>
      <c r="I26" s="414">
        <f t="shared" si="9"/>
        <v>0</v>
      </c>
      <c r="J26" s="414">
        <f t="shared" si="9"/>
        <v>0</v>
      </c>
      <c r="K26" s="414">
        <f t="shared" si="9"/>
        <v>0</v>
      </c>
      <c r="L26" s="414">
        <f t="shared" si="9"/>
        <v>0</v>
      </c>
      <c r="M26" s="414">
        <f t="shared" si="9"/>
        <v>0</v>
      </c>
      <c r="N26" s="414">
        <f t="shared" si="9"/>
        <v>0</v>
      </c>
      <c r="O26" s="414">
        <f t="shared" si="9"/>
        <v>0</v>
      </c>
      <c r="P26" s="414">
        <f t="shared" si="9"/>
        <v>0</v>
      </c>
      <c r="Q26" s="414">
        <f t="shared" si="9"/>
        <v>0</v>
      </c>
    </row>
    <row r="27" spans="2:17" x14ac:dyDescent="0.3">
      <c r="B27" s="189" t="s">
        <v>148</v>
      </c>
      <c r="C27" s="188" t="s">
        <v>86</v>
      </c>
      <c r="D27" s="414">
        <f t="shared" ref="D27:Q42" si="10">D$10*$E77</f>
        <v>9447.2925880632974</v>
      </c>
      <c r="E27" s="414">
        <f t="shared" si="10"/>
        <v>9641.9430473440789</v>
      </c>
      <c r="F27" s="414">
        <f t="shared" si="10"/>
        <v>9840.4479711650747</v>
      </c>
      <c r="G27" s="414">
        <f t="shared" si="10"/>
        <v>10048.589056336605</v>
      </c>
      <c r="H27" s="414">
        <f t="shared" si="10"/>
        <v>10247.093980157599</v>
      </c>
      <c r="I27" s="414">
        <f t="shared" si="10"/>
        <v>10461.016762139448</v>
      </c>
      <c r="J27" s="414">
        <f t="shared" si="10"/>
        <v>10538.106052943718</v>
      </c>
      <c r="K27" s="414">
        <f t="shared" si="10"/>
        <v>10667.230615040871</v>
      </c>
      <c r="L27" s="414">
        <f t="shared" si="10"/>
        <v>11401.506109951544</v>
      </c>
      <c r="M27" s="414">
        <f t="shared" si="10"/>
        <v>12077.964636759014</v>
      </c>
      <c r="N27" s="414">
        <f t="shared" si="10"/>
        <v>11619.283356473607</v>
      </c>
      <c r="O27" s="414">
        <f t="shared" si="10"/>
        <v>11886.682561101268</v>
      </c>
      <c r="P27" s="414">
        <f t="shared" si="10"/>
        <v>12160.266762032425</v>
      </c>
      <c r="Q27" s="414">
        <f t="shared" si="10"/>
        <v>12440.179578899313</v>
      </c>
    </row>
    <row r="28" spans="2:17" x14ac:dyDescent="0.3">
      <c r="B28" s="189" t="s">
        <v>149</v>
      </c>
      <c r="C28" s="188" t="s">
        <v>86</v>
      </c>
      <c r="D28" s="414">
        <f t="shared" si="10"/>
        <v>16345.709241703984</v>
      </c>
      <c r="E28" s="414">
        <f t="shared" si="10"/>
        <v>16682.493540645661</v>
      </c>
      <c r="F28" s="414">
        <f t="shared" si="10"/>
        <v>17025.946835605984</v>
      </c>
      <c r="G28" s="414">
        <f t="shared" si="10"/>
        <v>17386.072620612929</v>
      </c>
      <c r="H28" s="414">
        <f t="shared" si="10"/>
        <v>17729.525915573253</v>
      </c>
      <c r="I28" s="414">
        <f t="shared" si="10"/>
        <v>18099.655194608164</v>
      </c>
      <c r="J28" s="414">
        <f t="shared" si="10"/>
        <v>18233.035114981107</v>
      </c>
      <c r="K28" s="414">
        <f t="shared" si="10"/>
        <v>18456.446481605784</v>
      </c>
      <c r="L28" s="414">
        <f t="shared" si="10"/>
        <v>19726.890223158051</v>
      </c>
      <c r="M28" s="414">
        <f t="shared" si="10"/>
        <v>20897.299024430613</v>
      </c>
      <c r="N28" s="414">
        <f t="shared" si="10"/>
        <v>20103.68849821161</v>
      </c>
      <c r="O28" s="414">
        <f t="shared" si="10"/>
        <v>20566.342704119157</v>
      </c>
      <c r="P28" s="414">
        <f t="shared" si="10"/>
        <v>21039.698192991695</v>
      </c>
      <c r="Q28" s="414">
        <f t="shared" si="10"/>
        <v>21524.003455571739</v>
      </c>
    </row>
    <row r="29" spans="2:17" x14ac:dyDescent="0.3">
      <c r="B29" s="189" t="s">
        <v>150</v>
      </c>
      <c r="C29" s="188" t="s">
        <v>86</v>
      </c>
      <c r="D29" s="414">
        <f t="shared" si="10"/>
        <v>0</v>
      </c>
      <c r="E29" s="414">
        <f t="shared" si="10"/>
        <v>0</v>
      </c>
      <c r="F29" s="414">
        <f t="shared" si="10"/>
        <v>0</v>
      </c>
      <c r="G29" s="414">
        <f t="shared" si="10"/>
        <v>0</v>
      </c>
      <c r="H29" s="414">
        <f t="shared" si="10"/>
        <v>0</v>
      </c>
      <c r="I29" s="414">
        <f t="shared" si="10"/>
        <v>0</v>
      </c>
      <c r="J29" s="414">
        <f t="shared" si="10"/>
        <v>0</v>
      </c>
      <c r="K29" s="414">
        <f t="shared" si="10"/>
        <v>0</v>
      </c>
      <c r="L29" s="414">
        <f t="shared" si="10"/>
        <v>0</v>
      </c>
      <c r="M29" s="414">
        <f t="shared" si="10"/>
        <v>0</v>
      </c>
      <c r="N29" s="414">
        <f t="shared" si="10"/>
        <v>0</v>
      </c>
      <c r="O29" s="414">
        <f t="shared" si="10"/>
        <v>0</v>
      </c>
      <c r="P29" s="414">
        <f t="shared" si="10"/>
        <v>0</v>
      </c>
      <c r="Q29" s="414">
        <f t="shared" si="10"/>
        <v>0</v>
      </c>
    </row>
    <row r="30" spans="2:17" x14ac:dyDescent="0.3">
      <c r="B30" s="189" t="s">
        <v>151</v>
      </c>
      <c r="C30" s="188" t="s">
        <v>86</v>
      </c>
      <c r="D30" s="414">
        <f t="shared" si="10"/>
        <v>15234.660757468484</v>
      </c>
      <c r="E30" s="414">
        <f t="shared" si="10"/>
        <v>15548.553196575853</v>
      </c>
      <c r="F30" s="414">
        <f t="shared" si="10"/>
        <v>15868.661327546732</v>
      </c>
      <c r="G30" s="414">
        <f t="shared" si="10"/>
        <v>16204.308688176392</v>
      </c>
      <c r="H30" s="414">
        <f t="shared" si="10"/>
        <v>16524.416819147275</v>
      </c>
      <c r="I30" s="414">
        <f t="shared" si="10"/>
        <v>16869.387717572201</v>
      </c>
      <c r="J30" s="414">
        <f t="shared" si="10"/>
        <v>16993.701554842446</v>
      </c>
      <c r="K30" s="414">
        <f t="shared" si="10"/>
        <v>17201.927232270107</v>
      </c>
      <c r="L30" s="414">
        <f t="shared" si="10"/>
        <v>18386.016532269186</v>
      </c>
      <c r="M30" s="414">
        <f t="shared" si="10"/>
        <v>19476.870454315584</v>
      </c>
      <c r="N30" s="414">
        <f t="shared" si="10"/>
        <v>18737.203122557628</v>
      </c>
      <c r="O30" s="414">
        <f t="shared" si="10"/>
        <v>19168.409855211015</v>
      </c>
      <c r="P30" s="414">
        <f t="shared" si="10"/>
        <v>19609.590484575187</v>
      </c>
      <c r="Q30" s="414">
        <f t="shared" si="10"/>
        <v>20060.976611011298</v>
      </c>
    </row>
    <row r="31" spans="2:17" x14ac:dyDescent="0.3">
      <c r="B31" s="189" t="s">
        <v>152</v>
      </c>
      <c r="C31" s="188" t="s">
        <v>86</v>
      </c>
      <c r="D31" s="414">
        <f t="shared" si="10"/>
        <v>15297.762902617762</v>
      </c>
      <c r="E31" s="414">
        <f t="shared" si="10"/>
        <v>15612.955487922616</v>
      </c>
      <c r="F31" s="414">
        <f t="shared" si="10"/>
        <v>15934.389510560239</v>
      </c>
      <c r="G31" s="414">
        <f t="shared" si="10"/>
        <v>16271.427126529787</v>
      </c>
      <c r="H31" s="414">
        <f t="shared" si="10"/>
        <v>16592.861149167409</v>
      </c>
      <c r="I31" s="414">
        <f t="shared" si="10"/>
        <v>16939.260921136109</v>
      </c>
      <c r="J31" s="414">
        <f t="shared" si="10"/>
        <v>17064.089667791497</v>
      </c>
      <c r="K31" s="414">
        <f t="shared" si="10"/>
        <v>17273.177818439272</v>
      </c>
      <c r="L31" s="414">
        <f t="shared" si="10"/>
        <v>18462.171630331839</v>
      </c>
      <c r="M31" s="414">
        <f t="shared" si="10"/>
        <v>19557.543882232865</v>
      </c>
      <c r="N31" s="414">
        <f t="shared" si="10"/>
        <v>18814.812839633309</v>
      </c>
      <c r="O31" s="414">
        <f t="shared" si="10"/>
        <v>19247.805635676385</v>
      </c>
      <c r="P31" s="414">
        <f t="shared" si="10"/>
        <v>19690.813640428456</v>
      </c>
      <c r="Q31" s="414">
        <f t="shared" si="10"/>
        <v>20144.069413542114</v>
      </c>
    </row>
    <row r="32" spans="2:17" x14ac:dyDescent="0.3">
      <c r="B32" s="189" t="s">
        <v>153</v>
      </c>
      <c r="C32" s="188" t="s">
        <v>86</v>
      </c>
      <c r="D32" s="414">
        <f t="shared" si="10"/>
        <v>0</v>
      </c>
      <c r="E32" s="414">
        <f t="shared" si="10"/>
        <v>0</v>
      </c>
      <c r="F32" s="414">
        <f t="shared" si="10"/>
        <v>0</v>
      </c>
      <c r="G32" s="414">
        <f t="shared" si="10"/>
        <v>0</v>
      </c>
      <c r="H32" s="414">
        <f t="shared" si="10"/>
        <v>0</v>
      </c>
      <c r="I32" s="414">
        <f t="shared" si="10"/>
        <v>0</v>
      </c>
      <c r="J32" s="414">
        <f t="shared" si="10"/>
        <v>0</v>
      </c>
      <c r="K32" s="414">
        <f t="shared" si="10"/>
        <v>0</v>
      </c>
      <c r="L32" s="414">
        <f t="shared" si="10"/>
        <v>0</v>
      </c>
      <c r="M32" s="414">
        <f t="shared" si="10"/>
        <v>0</v>
      </c>
      <c r="N32" s="414">
        <f t="shared" si="10"/>
        <v>0</v>
      </c>
      <c r="O32" s="414">
        <f t="shared" si="10"/>
        <v>0</v>
      </c>
      <c r="P32" s="414">
        <f t="shared" si="10"/>
        <v>0</v>
      </c>
      <c r="Q32" s="414">
        <f t="shared" si="10"/>
        <v>0</v>
      </c>
    </row>
    <row r="33" spans="2:17" x14ac:dyDescent="0.3">
      <c r="B33" s="189" t="s">
        <v>154</v>
      </c>
      <c r="C33" s="188" t="s">
        <v>86</v>
      </c>
      <c r="D33" s="414">
        <f t="shared" si="10"/>
        <v>0</v>
      </c>
      <c r="E33" s="414">
        <f t="shared" si="10"/>
        <v>0</v>
      </c>
      <c r="F33" s="414">
        <f t="shared" si="10"/>
        <v>0</v>
      </c>
      <c r="G33" s="414">
        <f t="shared" si="10"/>
        <v>0</v>
      </c>
      <c r="H33" s="414">
        <f t="shared" si="10"/>
        <v>0</v>
      </c>
      <c r="I33" s="414">
        <f t="shared" si="10"/>
        <v>0</v>
      </c>
      <c r="J33" s="414">
        <f t="shared" si="10"/>
        <v>0</v>
      </c>
      <c r="K33" s="414">
        <f t="shared" si="10"/>
        <v>0</v>
      </c>
      <c r="L33" s="414">
        <f t="shared" si="10"/>
        <v>0</v>
      </c>
      <c r="M33" s="414">
        <f t="shared" si="10"/>
        <v>0</v>
      </c>
      <c r="N33" s="414">
        <f t="shared" si="10"/>
        <v>0</v>
      </c>
      <c r="O33" s="414">
        <f t="shared" si="10"/>
        <v>0</v>
      </c>
      <c r="P33" s="414">
        <f t="shared" si="10"/>
        <v>0</v>
      </c>
      <c r="Q33" s="414">
        <f t="shared" si="10"/>
        <v>0</v>
      </c>
    </row>
    <row r="34" spans="2:17" x14ac:dyDescent="0.3">
      <c r="B34" s="189" t="s">
        <v>155</v>
      </c>
      <c r="C34" s="188" t="s">
        <v>86</v>
      </c>
      <c r="D34" s="414">
        <f t="shared" si="10"/>
        <v>0</v>
      </c>
      <c r="E34" s="414">
        <f t="shared" si="10"/>
        <v>0</v>
      </c>
      <c r="F34" s="414">
        <f t="shared" si="10"/>
        <v>0</v>
      </c>
      <c r="G34" s="414">
        <f t="shared" si="10"/>
        <v>0</v>
      </c>
      <c r="H34" s="414">
        <f t="shared" si="10"/>
        <v>0</v>
      </c>
      <c r="I34" s="414">
        <f t="shared" si="10"/>
        <v>0</v>
      </c>
      <c r="J34" s="414">
        <f t="shared" si="10"/>
        <v>0</v>
      </c>
      <c r="K34" s="414">
        <f t="shared" si="10"/>
        <v>0</v>
      </c>
      <c r="L34" s="414">
        <f t="shared" si="10"/>
        <v>0</v>
      </c>
      <c r="M34" s="414">
        <f t="shared" si="10"/>
        <v>0</v>
      </c>
      <c r="N34" s="414">
        <f t="shared" si="10"/>
        <v>0</v>
      </c>
      <c r="O34" s="414">
        <f t="shared" si="10"/>
        <v>0</v>
      </c>
      <c r="P34" s="414">
        <f t="shared" si="10"/>
        <v>0</v>
      </c>
      <c r="Q34" s="414">
        <f t="shared" si="10"/>
        <v>0</v>
      </c>
    </row>
    <row r="35" spans="2:17" x14ac:dyDescent="0.3">
      <c r="B35" s="189" t="s">
        <v>156</v>
      </c>
      <c r="C35" s="188" t="s">
        <v>86</v>
      </c>
      <c r="D35" s="414">
        <f t="shared" si="10"/>
        <v>0</v>
      </c>
      <c r="E35" s="414">
        <f t="shared" si="10"/>
        <v>0</v>
      </c>
      <c r="F35" s="414">
        <f t="shared" si="10"/>
        <v>0</v>
      </c>
      <c r="G35" s="414">
        <f t="shared" si="10"/>
        <v>0</v>
      </c>
      <c r="H35" s="414">
        <f t="shared" si="10"/>
        <v>0</v>
      </c>
      <c r="I35" s="414">
        <f t="shared" si="10"/>
        <v>0</v>
      </c>
      <c r="J35" s="414">
        <f t="shared" si="10"/>
        <v>0</v>
      </c>
      <c r="K35" s="414">
        <f t="shared" si="10"/>
        <v>0</v>
      </c>
      <c r="L35" s="414">
        <f t="shared" si="10"/>
        <v>0</v>
      </c>
      <c r="M35" s="414">
        <f t="shared" si="10"/>
        <v>0</v>
      </c>
      <c r="N35" s="414">
        <f t="shared" si="10"/>
        <v>0</v>
      </c>
      <c r="O35" s="414">
        <f t="shared" si="10"/>
        <v>0</v>
      </c>
      <c r="P35" s="414">
        <f t="shared" si="10"/>
        <v>0</v>
      </c>
      <c r="Q35" s="414">
        <f t="shared" si="10"/>
        <v>0</v>
      </c>
    </row>
    <row r="36" spans="2:17" x14ac:dyDescent="0.3">
      <c r="B36" s="189" t="s">
        <v>157</v>
      </c>
      <c r="C36" s="188" t="s">
        <v>86</v>
      </c>
      <c r="D36" s="414">
        <f t="shared" si="10"/>
        <v>0</v>
      </c>
      <c r="E36" s="414">
        <f t="shared" si="10"/>
        <v>0</v>
      </c>
      <c r="F36" s="414">
        <f t="shared" si="10"/>
        <v>0</v>
      </c>
      <c r="G36" s="414">
        <f t="shared" si="10"/>
        <v>0</v>
      </c>
      <c r="H36" s="414">
        <f t="shared" si="10"/>
        <v>0</v>
      </c>
      <c r="I36" s="414">
        <f t="shared" si="10"/>
        <v>0</v>
      </c>
      <c r="J36" s="414">
        <f t="shared" si="10"/>
        <v>0</v>
      </c>
      <c r="K36" s="414">
        <f t="shared" si="10"/>
        <v>0</v>
      </c>
      <c r="L36" s="414">
        <f t="shared" si="10"/>
        <v>0</v>
      </c>
      <c r="M36" s="414">
        <f t="shared" si="10"/>
        <v>0</v>
      </c>
      <c r="N36" s="414">
        <f t="shared" si="10"/>
        <v>0</v>
      </c>
      <c r="O36" s="414">
        <f t="shared" si="10"/>
        <v>0</v>
      </c>
      <c r="P36" s="414">
        <f t="shared" si="10"/>
        <v>0</v>
      </c>
      <c r="Q36" s="414">
        <f t="shared" si="10"/>
        <v>0</v>
      </c>
    </row>
    <row r="37" spans="2:17" x14ac:dyDescent="0.3">
      <c r="B37" s="189" t="s">
        <v>158</v>
      </c>
      <c r="C37" s="188" t="s">
        <v>86</v>
      </c>
      <c r="D37" s="414">
        <f t="shared" si="10"/>
        <v>0</v>
      </c>
      <c r="E37" s="414">
        <f t="shared" si="10"/>
        <v>0</v>
      </c>
      <c r="F37" s="414">
        <f t="shared" si="10"/>
        <v>0</v>
      </c>
      <c r="G37" s="414">
        <f>G$10*$E87</f>
        <v>0</v>
      </c>
      <c r="H37" s="414">
        <f t="shared" si="10"/>
        <v>0</v>
      </c>
      <c r="I37" s="414">
        <f t="shared" si="10"/>
        <v>0</v>
      </c>
      <c r="J37" s="414">
        <f t="shared" si="10"/>
        <v>0</v>
      </c>
      <c r="K37" s="414">
        <f t="shared" si="10"/>
        <v>0</v>
      </c>
      <c r="L37" s="414">
        <f t="shared" si="10"/>
        <v>0</v>
      </c>
      <c r="M37" s="414">
        <f t="shared" si="10"/>
        <v>0</v>
      </c>
      <c r="N37" s="414">
        <f t="shared" si="10"/>
        <v>0</v>
      </c>
      <c r="O37" s="414">
        <f t="shared" si="10"/>
        <v>0</v>
      </c>
      <c r="P37" s="414">
        <f t="shared" si="10"/>
        <v>0</v>
      </c>
      <c r="Q37" s="414">
        <f t="shared" si="10"/>
        <v>0</v>
      </c>
    </row>
    <row r="38" spans="2:17" x14ac:dyDescent="0.3">
      <c r="B38" s="189" t="s">
        <v>159</v>
      </c>
      <c r="C38" s="188" t="s">
        <v>86</v>
      </c>
      <c r="D38" s="414">
        <f t="shared" si="10"/>
        <v>11595.019171179787</v>
      </c>
      <c r="E38" s="414">
        <f t="shared" si="10"/>
        <v>11833.921034967865</v>
      </c>
      <c r="F38" s="414">
        <f t="shared" si="10"/>
        <v>12077.553628731945</v>
      </c>
      <c r="G38" s="414">
        <f t="shared" si="10"/>
        <v>12333.013047436029</v>
      </c>
      <c r="H38" s="414">
        <f t="shared" si="10"/>
        <v>12576.645641200108</v>
      </c>
      <c r="I38" s="414">
        <f t="shared" si="10"/>
        <v>12839.201154868193</v>
      </c>
      <c r="J38" s="414">
        <f t="shared" si="10"/>
        <v>12933.815754388224</v>
      </c>
      <c r="K38" s="414">
        <f t="shared" si="10"/>
        <v>13092.295208584275</v>
      </c>
      <c r="L38" s="414">
        <f t="shared" si="10"/>
        <v>13993.499269012571</v>
      </c>
      <c r="M38" s="414">
        <f t="shared" si="10"/>
        <v>14823.742379800842</v>
      </c>
      <c r="N38" s="414">
        <f t="shared" si="10"/>
        <v>14260.785512656657</v>
      </c>
      <c r="O38" s="414">
        <f t="shared" si="10"/>
        <v>14588.974660511934</v>
      </c>
      <c r="P38" s="414">
        <f t="shared" si="10"/>
        <v>14924.754888038366</v>
      </c>
      <c r="Q38" s="414">
        <f t="shared" si="10"/>
        <v>15268.302465037446</v>
      </c>
    </row>
    <row r="39" spans="2:17" x14ac:dyDescent="0.3">
      <c r="B39" s="189" t="s">
        <v>160</v>
      </c>
      <c r="C39" s="188" t="s">
        <v>86</v>
      </c>
      <c r="D39" s="414">
        <f t="shared" si="10"/>
        <v>10783.705876403359</v>
      </c>
      <c r="E39" s="414">
        <f t="shared" si="10"/>
        <v>11005.891574795185</v>
      </c>
      <c r="F39" s="414">
        <f t="shared" si="10"/>
        <v>11232.476989986852</v>
      </c>
      <c r="G39" s="414">
        <f t="shared" si="10"/>
        <v>11470.061697178113</v>
      </c>
      <c r="H39" s="414">
        <f t="shared" si="10"/>
        <v>11696.647112369779</v>
      </c>
      <c r="I39" s="414">
        <f t="shared" si="10"/>
        <v>11940.831394760797</v>
      </c>
      <c r="J39" s="414">
        <f t="shared" si="10"/>
        <v>12028.82573075756</v>
      </c>
      <c r="K39" s="414">
        <f t="shared" si="10"/>
        <v>12176.216243552139</v>
      </c>
      <c r="L39" s="414">
        <f t="shared" si="10"/>
        <v>13014.362293921311</v>
      </c>
      <c r="M39" s="414">
        <f t="shared" si="10"/>
        <v>13786.512592292911</v>
      </c>
      <c r="N39" s="414">
        <f t="shared" si="10"/>
        <v>13262.946293112167</v>
      </c>
      <c r="O39" s="414">
        <f t="shared" si="10"/>
        <v>13568.171768814305</v>
      </c>
      <c r="P39" s="414">
        <f t="shared" si="10"/>
        <v>13880.457169924892</v>
      </c>
      <c r="Q39" s="414">
        <f t="shared" si="10"/>
        <v>14199.966432498382</v>
      </c>
    </row>
    <row r="40" spans="2:17" x14ac:dyDescent="0.3">
      <c r="B40" s="189" t="s">
        <v>161</v>
      </c>
      <c r="C40" s="188" t="s">
        <v>86</v>
      </c>
      <c r="D40" s="414">
        <f t="shared" si="10"/>
        <v>0</v>
      </c>
      <c r="E40" s="414">
        <f t="shared" si="10"/>
        <v>0</v>
      </c>
      <c r="F40" s="414">
        <f t="shared" si="10"/>
        <v>0</v>
      </c>
      <c r="G40" s="414">
        <f t="shared" si="10"/>
        <v>0</v>
      </c>
      <c r="H40" s="414">
        <f t="shared" si="10"/>
        <v>0</v>
      </c>
      <c r="I40" s="414">
        <f t="shared" si="10"/>
        <v>0</v>
      </c>
      <c r="J40" s="414">
        <f t="shared" si="10"/>
        <v>0</v>
      </c>
      <c r="K40" s="414">
        <f t="shared" si="10"/>
        <v>0</v>
      </c>
      <c r="L40" s="414">
        <f t="shared" si="10"/>
        <v>0</v>
      </c>
      <c r="M40" s="414">
        <f t="shared" si="10"/>
        <v>0</v>
      </c>
      <c r="N40" s="414">
        <f t="shared" si="10"/>
        <v>0</v>
      </c>
      <c r="O40" s="414">
        <f t="shared" si="10"/>
        <v>0</v>
      </c>
      <c r="P40" s="414">
        <f t="shared" si="10"/>
        <v>0</v>
      </c>
      <c r="Q40" s="414">
        <f t="shared" si="10"/>
        <v>0</v>
      </c>
    </row>
    <row r="41" spans="2:17" x14ac:dyDescent="0.3">
      <c r="B41" s="189" t="s">
        <v>162</v>
      </c>
      <c r="C41" s="188" t="s">
        <v>86</v>
      </c>
      <c r="D41" s="414">
        <f t="shared" si="10"/>
        <v>140756.09569958714</v>
      </c>
      <c r="E41" s="414">
        <f t="shared" si="10"/>
        <v>143656.2110944583</v>
      </c>
      <c r="F41" s="414">
        <f t="shared" si="10"/>
        <v>146613.75451695063</v>
      </c>
      <c r="G41" s="414">
        <f t="shared" si="10"/>
        <v>149714.86800849601</v>
      </c>
      <c r="H41" s="414">
        <f t="shared" si="10"/>
        <v>152672.41143098834</v>
      </c>
      <c r="I41" s="414">
        <f t="shared" si="10"/>
        <v>155859.66696396554</v>
      </c>
      <c r="J41" s="414">
        <f t="shared" si="10"/>
        <v>157008.22751638974</v>
      </c>
      <c r="K41" s="414">
        <f t="shared" si="10"/>
        <v>158932.0664417003</v>
      </c>
      <c r="L41" s="414">
        <f t="shared" si="10"/>
        <v>169872.1057035409</v>
      </c>
      <c r="M41" s="414">
        <f t="shared" si="10"/>
        <v>179950.72455106338</v>
      </c>
      <c r="N41" s="414">
        <f t="shared" si="10"/>
        <v>173116.78926413931</v>
      </c>
      <c r="O41" s="414">
        <f t="shared" si="10"/>
        <v>177100.79501877431</v>
      </c>
      <c r="P41" s="414">
        <f t="shared" si="10"/>
        <v>181176.95161170303</v>
      </c>
      <c r="Q41" s="414">
        <f t="shared" si="10"/>
        <v>185347.39884525631</v>
      </c>
    </row>
    <row r="42" spans="2:17" s="110" customFormat="1" x14ac:dyDescent="0.3">
      <c r="B42" s="370" t="s">
        <v>182</v>
      </c>
      <c r="C42" s="371" t="s">
        <v>86</v>
      </c>
      <c r="D42" s="414">
        <f t="shared" si="10"/>
        <v>0</v>
      </c>
      <c r="E42" s="414">
        <f t="shared" si="10"/>
        <v>0</v>
      </c>
      <c r="F42" s="414">
        <f t="shared" si="10"/>
        <v>0</v>
      </c>
      <c r="G42" s="414">
        <f t="shared" si="10"/>
        <v>0</v>
      </c>
      <c r="H42" s="414">
        <f t="shared" si="10"/>
        <v>0</v>
      </c>
      <c r="I42" s="414">
        <f t="shared" si="10"/>
        <v>0</v>
      </c>
      <c r="J42" s="414">
        <f t="shared" si="10"/>
        <v>0</v>
      </c>
      <c r="K42" s="414">
        <f t="shared" si="10"/>
        <v>0</v>
      </c>
      <c r="L42" s="414">
        <f t="shared" si="10"/>
        <v>0</v>
      </c>
      <c r="M42" s="414">
        <f t="shared" si="10"/>
        <v>0</v>
      </c>
      <c r="N42" s="414">
        <f t="shared" si="10"/>
        <v>0</v>
      </c>
      <c r="O42" s="414">
        <f t="shared" si="10"/>
        <v>0</v>
      </c>
      <c r="P42" s="414">
        <f t="shared" si="10"/>
        <v>0</v>
      </c>
      <c r="Q42" s="414">
        <f t="shared" si="10"/>
        <v>0</v>
      </c>
    </row>
    <row r="43" spans="2:17" x14ac:dyDescent="0.3">
      <c r="B43" s="189" t="s">
        <v>163</v>
      </c>
      <c r="C43" s="188" t="s">
        <v>86</v>
      </c>
      <c r="D43" s="414">
        <f t="shared" ref="D43:Q46" si="11">D$10*$E93</f>
        <v>0</v>
      </c>
      <c r="E43" s="414">
        <f t="shared" si="11"/>
        <v>0</v>
      </c>
      <c r="F43" s="414">
        <f t="shared" si="11"/>
        <v>0</v>
      </c>
      <c r="G43" s="414">
        <f t="shared" si="11"/>
        <v>0</v>
      </c>
      <c r="H43" s="414">
        <f t="shared" si="11"/>
        <v>0</v>
      </c>
      <c r="I43" s="414">
        <f t="shared" si="11"/>
        <v>0</v>
      </c>
      <c r="J43" s="414">
        <f t="shared" si="11"/>
        <v>0</v>
      </c>
      <c r="K43" s="414">
        <f t="shared" si="11"/>
        <v>0</v>
      </c>
      <c r="L43" s="414">
        <f t="shared" si="11"/>
        <v>0</v>
      </c>
      <c r="M43" s="414">
        <f t="shared" si="11"/>
        <v>0</v>
      </c>
      <c r="N43" s="414">
        <f t="shared" si="11"/>
        <v>0</v>
      </c>
      <c r="O43" s="414">
        <f t="shared" si="11"/>
        <v>0</v>
      </c>
      <c r="P43" s="414">
        <f t="shared" si="11"/>
        <v>0</v>
      </c>
      <c r="Q43" s="414">
        <f t="shared" si="11"/>
        <v>0</v>
      </c>
    </row>
    <row r="44" spans="2:17" x14ac:dyDescent="0.3">
      <c r="B44" s="189" t="s">
        <v>164</v>
      </c>
      <c r="C44" s="188" t="s">
        <v>86</v>
      </c>
      <c r="D44" s="414">
        <f t="shared" si="11"/>
        <v>133544.42196824113</v>
      </c>
      <c r="E44" s="414">
        <f t="shared" si="11"/>
        <v>136295.94922625669</v>
      </c>
      <c r="F44" s="414">
        <f t="shared" si="11"/>
        <v>139101.96217254983</v>
      </c>
      <c r="G44" s="414">
        <f t="shared" si="11"/>
        <v>142044.18933953677</v>
      </c>
      <c r="H44" s="414">
        <f t="shared" si="11"/>
        <v>144850.20228582987</v>
      </c>
      <c r="I44" s="414">
        <f t="shared" si="11"/>
        <v>147874.15798523315</v>
      </c>
      <c r="J44" s="414">
        <f t="shared" si="11"/>
        <v>148963.87175078387</v>
      </c>
      <c r="K44" s="414">
        <f t="shared" si="11"/>
        <v>150789.14230808133</v>
      </c>
      <c r="L44" s="414">
        <f t="shared" si="11"/>
        <v>161168.66592495196</v>
      </c>
      <c r="M44" s="414">
        <f t="shared" si="11"/>
        <v>170730.90421765955</v>
      </c>
      <c r="N44" s="414">
        <f t="shared" si="11"/>
        <v>164247.10731263275</v>
      </c>
      <c r="O44" s="414">
        <f t="shared" si="11"/>
        <v>168026.99153701763</v>
      </c>
      <c r="P44" s="414">
        <f t="shared" si="11"/>
        <v>171894.30522847216</v>
      </c>
      <c r="Q44" s="414">
        <f t="shared" si="11"/>
        <v>175851.07855602019</v>
      </c>
    </row>
    <row r="45" spans="2:17" x14ac:dyDescent="0.3">
      <c r="B45" s="189" t="s">
        <v>165</v>
      </c>
      <c r="C45" s="188" t="s">
        <v>86</v>
      </c>
      <c r="D45" s="414">
        <f t="shared" si="11"/>
        <v>5891.0359792932868</v>
      </c>
      <c r="E45" s="414">
        <f t="shared" si="11"/>
        <v>6012.413913587171</v>
      </c>
      <c r="F45" s="414">
        <f t="shared" si="11"/>
        <v>6136.1953713324201</v>
      </c>
      <c r="G45" s="414">
        <f t="shared" si="11"/>
        <v>6265.9856377060787</v>
      </c>
      <c r="H45" s="414">
        <f t="shared" si="11"/>
        <v>6389.7670954513269</v>
      </c>
      <c r="I45" s="414">
        <f t="shared" si="11"/>
        <v>6523.1626470020319</v>
      </c>
      <c r="J45" s="414">
        <f t="shared" si="11"/>
        <v>6571.2331160293134</v>
      </c>
      <c r="K45" s="414">
        <f t="shared" si="11"/>
        <v>6651.751151650009</v>
      </c>
      <c r="L45" s="414">
        <f t="shared" si="11"/>
        <v>7109.6223691348605</v>
      </c>
      <c r="M45" s="414">
        <f t="shared" si="11"/>
        <v>7531.4407348492505</v>
      </c>
      <c r="N45" s="414">
        <f t="shared" si="11"/>
        <v>7245.4214441369286</v>
      </c>
      <c r="O45" s="414">
        <f t="shared" si="11"/>
        <v>7412.1632191599983</v>
      </c>
      <c r="P45" s="414">
        <f t="shared" si="11"/>
        <v>7582.7617643017065</v>
      </c>
      <c r="Q45" s="414">
        <f t="shared" si="11"/>
        <v>7757.3066362697527</v>
      </c>
    </row>
    <row r="46" spans="2:17" x14ac:dyDescent="0.3">
      <c r="B46" s="189" t="s">
        <v>166</v>
      </c>
      <c r="C46" s="188" t="s">
        <v>86</v>
      </c>
      <c r="D46" s="414">
        <f t="shared" si="11"/>
        <v>73834.017120737059</v>
      </c>
      <c r="E46" s="414">
        <f t="shared" si="11"/>
        <v>75355.281039381371</v>
      </c>
      <c r="F46" s="414">
        <f t="shared" si="11"/>
        <v>76906.668996018649</v>
      </c>
      <c r="G46" s="414">
        <f t="shared" si="11"/>
        <v>78533.367047638312</v>
      </c>
      <c r="H46" s="414">
        <f t="shared" si="11"/>
        <v>80084.75500427559</v>
      </c>
      <c r="I46" s="414">
        <f t="shared" si="11"/>
        <v>81756.639112884688</v>
      </c>
      <c r="J46" s="414">
        <f t="shared" si="11"/>
        <v>82359.119872743831</v>
      </c>
      <c r="K46" s="414">
        <f t="shared" si="11"/>
        <v>83368.275145507883</v>
      </c>
      <c r="L46" s="414">
        <f t="shared" si="11"/>
        <v>89106.90438316614</v>
      </c>
      <c r="M46" s="414">
        <f t="shared" si="11"/>
        <v>94393.673050930054</v>
      </c>
      <c r="N46" s="414">
        <f t="shared" si="11"/>
        <v>90808.912529768204</v>
      </c>
      <c r="O46" s="414">
        <f t="shared" si="11"/>
        <v>92898.734271660243</v>
      </c>
      <c r="P46" s="414">
        <f t="shared" si="11"/>
        <v>95036.894002315428</v>
      </c>
      <c r="Q46" s="414">
        <f t="shared" si="11"/>
        <v>97224.514161235522</v>
      </c>
    </row>
    <row r="48" spans="2:17" x14ac:dyDescent="0.3">
      <c r="B48" s="2" t="s">
        <v>677</v>
      </c>
    </row>
    <row r="49" spans="2:13" x14ac:dyDescent="0.3">
      <c r="B49" s="1" t="s">
        <v>222</v>
      </c>
    </row>
    <row r="50" spans="2:13" x14ac:dyDescent="0.3">
      <c r="B50" s="1" t="s">
        <v>185</v>
      </c>
    </row>
    <row r="51" spans="2:13" ht="36.75" customHeight="1" x14ac:dyDescent="0.3">
      <c r="B51" s="97" t="s">
        <v>851</v>
      </c>
    </row>
    <row r="52" spans="2:13" ht="15.75" customHeight="1" x14ac:dyDescent="0.3">
      <c r="B52" s="704" t="s">
        <v>577</v>
      </c>
      <c r="C52" s="704"/>
      <c r="D52" s="704"/>
      <c r="E52" s="704"/>
      <c r="F52" s="704"/>
      <c r="G52" s="704"/>
      <c r="H52" s="704"/>
      <c r="I52" s="704"/>
      <c r="J52" s="704"/>
      <c r="K52" s="704"/>
      <c r="L52" s="704"/>
      <c r="M52" s="197"/>
    </row>
    <row r="53" spans="2:13" x14ac:dyDescent="0.3">
      <c r="B53" s="704"/>
      <c r="C53" s="704"/>
      <c r="D53" s="704"/>
      <c r="E53" s="704"/>
      <c r="F53" s="704"/>
      <c r="G53" s="704"/>
      <c r="H53" s="704"/>
      <c r="I53" s="704"/>
      <c r="J53" s="704"/>
      <c r="K53" s="704"/>
      <c r="L53" s="704"/>
      <c r="M53" s="197"/>
    </row>
    <row r="54" spans="2:13" ht="15" customHeight="1" x14ac:dyDescent="0.3">
      <c r="B54" s="704"/>
      <c r="C54" s="704"/>
      <c r="D54" s="704"/>
      <c r="E54" s="704"/>
      <c r="F54" s="704"/>
      <c r="G54" s="704"/>
      <c r="H54" s="704"/>
      <c r="I54" s="704"/>
      <c r="J54" s="704"/>
      <c r="K54" s="704"/>
      <c r="L54" s="704"/>
      <c r="M54" s="197"/>
    </row>
    <row r="55" spans="2:13" ht="21" customHeight="1" x14ac:dyDescent="0.3">
      <c r="B55" s="704"/>
      <c r="C55" s="704"/>
      <c r="D55" s="704"/>
      <c r="E55" s="704"/>
      <c r="F55" s="704"/>
      <c r="G55" s="704"/>
      <c r="H55" s="704"/>
      <c r="I55" s="704"/>
      <c r="J55" s="704"/>
      <c r="K55" s="704"/>
      <c r="L55" s="704"/>
      <c r="M55" s="197"/>
    </row>
    <row r="56" spans="2:13" ht="15" customHeight="1" x14ac:dyDescent="0.3">
      <c r="B56" s="404"/>
      <c r="C56" s="404"/>
      <c r="D56" s="404"/>
      <c r="E56" s="404"/>
      <c r="F56" s="404"/>
      <c r="G56" s="404"/>
      <c r="H56" s="404"/>
      <c r="I56" s="404"/>
      <c r="J56" s="404"/>
      <c r="K56" s="404"/>
      <c r="L56" s="404"/>
      <c r="M56" s="197"/>
    </row>
    <row r="58" spans="2:13" x14ac:dyDescent="0.3">
      <c r="B58" s="187" t="s">
        <v>455</v>
      </c>
    </row>
    <row r="60" spans="2:13" ht="46.8" x14ac:dyDescent="0.3">
      <c r="B60" s="428" t="s">
        <v>183</v>
      </c>
      <c r="C60" s="428" t="s">
        <v>217</v>
      </c>
      <c r="D60" s="429" t="s">
        <v>218</v>
      </c>
      <c r="E60" s="429" t="s">
        <v>219</v>
      </c>
      <c r="F60" s="204"/>
    </row>
    <row r="61" spans="2:13" x14ac:dyDescent="0.3">
      <c r="B61" s="430" t="s">
        <v>132</v>
      </c>
      <c r="C61" s="431">
        <v>0</v>
      </c>
      <c r="D61" s="431">
        <v>0</v>
      </c>
      <c r="E61" s="205">
        <f>D61/$D$97</f>
        <v>0</v>
      </c>
      <c r="F61" s="206"/>
    </row>
    <row r="62" spans="2:13" x14ac:dyDescent="0.3">
      <c r="B62" s="430" t="s">
        <v>133</v>
      </c>
      <c r="C62" s="431">
        <v>58</v>
      </c>
      <c r="D62" s="431">
        <v>773</v>
      </c>
      <c r="E62" s="205">
        <f t="shared" ref="E62:E96" si="12">D62/$D$97</f>
        <v>3.5537942385317728E-3</v>
      </c>
      <c r="F62" s="206"/>
    </row>
    <row r="63" spans="2:13" x14ac:dyDescent="0.3">
      <c r="B63" s="430" t="s">
        <v>134</v>
      </c>
      <c r="C63" s="431">
        <v>0</v>
      </c>
      <c r="D63" s="431">
        <v>0</v>
      </c>
      <c r="E63" s="205">
        <f t="shared" si="12"/>
        <v>0</v>
      </c>
      <c r="F63" s="206"/>
    </row>
    <row r="64" spans="2:13" x14ac:dyDescent="0.3">
      <c r="B64" s="430" t="s">
        <v>135</v>
      </c>
      <c r="C64" s="431">
        <v>0</v>
      </c>
      <c r="D64" s="431">
        <v>0</v>
      </c>
      <c r="E64" s="205">
        <f t="shared" si="12"/>
        <v>0</v>
      </c>
      <c r="F64" s="206"/>
    </row>
    <row r="65" spans="2:6" x14ac:dyDescent="0.3">
      <c r="B65" s="430" t="s">
        <v>136</v>
      </c>
      <c r="C65" s="431">
        <v>7</v>
      </c>
      <c r="D65" s="431">
        <v>922</v>
      </c>
      <c r="E65" s="205">
        <f t="shared" si="12"/>
        <v>4.2388076169809757E-3</v>
      </c>
      <c r="F65" s="206"/>
    </row>
    <row r="66" spans="2:6" x14ac:dyDescent="0.3">
      <c r="B66" s="430" t="s">
        <v>137</v>
      </c>
      <c r="C66" s="431">
        <v>0</v>
      </c>
      <c r="D66" s="431">
        <v>0</v>
      </c>
      <c r="E66" s="205">
        <f t="shared" si="12"/>
        <v>0</v>
      </c>
      <c r="F66" s="206"/>
    </row>
    <row r="67" spans="2:6" x14ac:dyDescent="0.3">
      <c r="B67" s="430" t="s">
        <v>138</v>
      </c>
      <c r="C67" s="431">
        <v>7</v>
      </c>
      <c r="D67" s="431">
        <v>23</v>
      </c>
      <c r="E67" s="205">
        <f t="shared" si="12"/>
        <v>1.0574032016329983E-4</v>
      </c>
      <c r="F67" s="206"/>
    </row>
    <row r="68" spans="2:6" x14ac:dyDescent="0.3">
      <c r="B68" s="189" t="s">
        <v>140</v>
      </c>
      <c r="C68" s="431">
        <v>0</v>
      </c>
      <c r="D68" s="431">
        <v>0</v>
      </c>
      <c r="E68" s="205">
        <f t="shared" si="12"/>
        <v>0</v>
      </c>
      <c r="F68" s="206"/>
    </row>
    <row r="69" spans="2:6" x14ac:dyDescent="0.3">
      <c r="B69" s="189" t="s">
        <v>139</v>
      </c>
      <c r="C69" s="431">
        <v>0</v>
      </c>
      <c r="D69" s="431">
        <v>0</v>
      </c>
      <c r="E69" s="205">
        <f t="shared" si="12"/>
        <v>0</v>
      </c>
      <c r="F69" s="206"/>
    </row>
    <row r="70" spans="2:6" x14ac:dyDescent="0.3">
      <c r="B70" s="430" t="s">
        <v>141</v>
      </c>
      <c r="C70" s="431">
        <v>0</v>
      </c>
      <c r="D70" s="431">
        <v>0</v>
      </c>
      <c r="E70" s="205">
        <f t="shared" si="12"/>
        <v>0</v>
      </c>
      <c r="F70" s="206"/>
    </row>
    <row r="71" spans="2:6" x14ac:dyDescent="0.3">
      <c r="B71" s="430" t="s">
        <v>142</v>
      </c>
      <c r="C71" s="431">
        <v>0</v>
      </c>
      <c r="D71" s="431">
        <v>0</v>
      </c>
      <c r="E71" s="205">
        <f t="shared" si="12"/>
        <v>0</v>
      </c>
      <c r="F71" s="206"/>
    </row>
    <row r="72" spans="2:6" x14ac:dyDescent="0.3">
      <c r="B72" s="430" t="s">
        <v>143</v>
      </c>
      <c r="C72" s="431">
        <v>14</v>
      </c>
      <c r="D72" s="431">
        <v>992</v>
      </c>
      <c r="E72" s="205">
        <f t="shared" si="12"/>
        <v>4.5606259826953665E-3</v>
      </c>
      <c r="F72" s="206"/>
    </row>
    <row r="73" spans="2:6" x14ac:dyDescent="0.3">
      <c r="B73" s="430" t="s">
        <v>144</v>
      </c>
      <c r="C73" s="431">
        <v>75</v>
      </c>
      <c r="D73" s="95">
        <v>18708</v>
      </c>
      <c r="E73" s="205">
        <f t="shared" si="12"/>
        <v>8.6008256939783187E-2</v>
      </c>
      <c r="F73" s="206"/>
    </row>
    <row r="74" spans="2:6" x14ac:dyDescent="0.3">
      <c r="B74" s="430" t="s">
        <v>145</v>
      </c>
      <c r="C74" s="431">
        <v>14</v>
      </c>
      <c r="D74" s="95">
        <v>4083</v>
      </c>
      <c r="E74" s="205">
        <f t="shared" si="12"/>
        <v>1.8771205531597966E-2</v>
      </c>
      <c r="F74" s="206"/>
    </row>
    <row r="75" spans="2:6" x14ac:dyDescent="0.3">
      <c r="B75" s="430" t="s">
        <v>146</v>
      </c>
      <c r="C75" s="431">
        <v>0</v>
      </c>
      <c r="D75" s="431">
        <v>0</v>
      </c>
      <c r="E75" s="205">
        <f t="shared" si="12"/>
        <v>0</v>
      </c>
      <c r="F75" s="206"/>
    </row>
    <row r="76" spans="2:6" x14ac:dyDescent="0.3">
      <c r="B76" s="430" t="s">
        <v>147</v>
      </c>
      <c r="C76" s="431">
        <v>0</v>
      </c>
      <c r="D76" s="431">
        <v>0</v>
      </c>
      <c r="E76" s="205">
        <f t="shared" si="12"/>
        <v>0</v>
      </c>
      <c r="F76" s="206"/>
    </row>
    <row r="77" spans="2:6" x14ac:dyDescent="0.3">
      <c r="B77" s="430" t="s">
        <v>148</v>
      </c>
      <c r="C77" s="95">
        <v>52</v>
      </c>
      <c r="D77" s="95">
        <v>4192</v>
      </c>
      <c r="E77" s="205">
        <f t="shared" si="12"/>
        <v>1.9272322701067518E-2</v>
      </c>
      <c r="F77" s="206"/>
    </row>
    <row r="78" spans="2:6" x14ac:dyDescent="0.3">
      <c r="B78" s="430" t="s">
        <v>149</v>
      </c>
      <c r="C78" s="431">
        <v>105</v>
      </c>
      <c r="D78" s="95">
        <v>7253</v>
      </c>
      <c r="E78" s="205">
        <f t="shared" si="12"/>
        <v>3.3344980093235381E-2</v>
      </c>
      <c r="F78" s="206"/>
    </row>
    <row r="79" spans="2:6" x14ac:dyDescent="0.3">
      <c r="B79" s="430" t="s">
        <v>150</v>
      </c>
      <c r="C79" s="431">
        <v>0</v>
      </c>
      <c r="D79" s="431">
        <v>0</v>
      </c>
      <c r="E79" s="205">
        <f t="shared" si="12"/>
        <v>0</v>
      </c>
      <c r="F79" s="206"/>
    </row>
    <row r="80" spans="2:6" x14ac:dyDescent="0.3">
      <c r="B80" s="430" t="s">
        <v>151</v>
      </c>
      <c r="C80" s="95">
        <v>49</v>
      </c>
      <c r="D80" s="95">
        <v>6760</v>
      </c>
      <c r="E80" s="205">
        <f t="shared" si="12"/>
        <v>3.1078459317561168E-2</v>
      </c>
      <c r="F80" s="206"/>
    </row>
    <row r="81" spans="2:6" x14ac:dyDescent="0.3">
      <c r="B81" s="430" t="s">
        <v>152</v>
      </c>
      <c r="C81" s="95">
        <v>102</v>
      </c>
      <c r="D81" s="95">
        <v>6788</v>
      </c>
      <c r="E81" s="205">
        <f t="shared" si="12"/>
        <v>3.1207186663846923E-2</v>
      </c>
      <c r="F81" s="206"/>
    </row>
    <row r="82" spans="2:6" x14ac:dyDescent="0.3">
      <c r="B82" s="430" t="s">
        <v>153</v>
      </c>
      <c r="C82" s="431">
        <v>0</v>
      </c>
      <c r="D82" s="431">
        <v>0</v>
      </c>
      <c r="E82" s="205">
        <f t="shared" si="12"/>
        <v>0</v>
      </c>
      <c r="F82" s="206"/>
    </row>
    <row r="83" spans="2:6" x14ac:dyDescent="0.3">
      <c r="B83" s="430" t="s">
        <v>154</v>
      </c>
      <c r="C83" s="431">
        <v>0</v>
      </c>
      <c r="D83" s="431">
        <v>0</v>
      </c>
      <c r="E83" s="205">
        <f t="shared" si="12"/>
        <v>0</v>
      </c>
      <c r="F83" s="206"/>
    </row>
    <row r="84" spans="2:6" x14ac:dyDescent="0.3">
      <c r="B84" s="430" t="s">
        <v>155</v>
      </c>
      <c r="C84" s="431">
        <v>0</v>
      </c>
      <c r="D84" s="431">
        <v>0</v>
      </c>
      <c r="E84" s="205">
        <f t="shared" si="12"/>
        <v>0</v>
      </c>
      <c r="F84" s="206"/>
    </row>
    <row r="85" spans="2:6" x14ac:dyDescent="0.3">
      <c r="B85" s="430" t="s">
        <v>156</v>
      </c>
      <c r="C85" s="431">
        <v>0</v>
      </c>
      <c r="D85" s="431">
        <v>0</v>
      </c>
      <c r="E85" s="205">
        <f t="shared" si="12"/>
        <v>0</v>
      </c>
      <c r="F85" s="206"/>
    </row>
    <row r="86" spans="2:6" x14ac:dyDescent="0.3">
      <c r="B86" s="430" t="s">
        <v>157</v>
      </c>
      <c r="C86" s="431">
        <v>0</v>
      </c>
      <c r="D86" s="431">
        <v>0</v>
      </c>
      <c r="E86" s="205">
        <f t="shared" si="12"/>
        <v>0</v>
      </c>
      <c r="F86" s="206"/>
    </row>
    <row r="87" spans="2:6" x14ac:dyDescent="0.3">
      <c r="B87" s="430" t="s">
        <v>158</v>
      </c>
      <c r="C87" s="431">
        <v>0</v>
      </c>
      <c r="D87" s="431">
        <v>0</v>
      </c>
      <c r="E87" s="205">
        <f t="shared" si="12"/>
        <v>0</v>
      </c>
      <c r="F87" s="206"/>
    </row>
    <row r="88" spans="2:6" x14ac:dyDescent="0.3">
      <c r="B88" s="430" t="s">
        <v>159</v>
      </c>
      <c r="C88" s="95">
        <v>144</v>
      </c>
      <c r="D88" s="95">
        <v>5145</v>
      </c>
      <c r="E88" s="205">
        <f t="shared" si="12"/>
        <v>2.3653649880007725E-2</v>
      </c>
      <c r="F88" s="206"/>
    </row>
    <row r="89" spans="2:6" x14ac:dyDescent="0.3">
      <c r="B89" s="430" t="s">
        <v>160</v>
      </c>
      <c r="C89" s="431">
        <v>53</v>
      </c>
      <c r="D89" s="95">
        <v>4785</v>
      </c>
      <c r="E89" s="205">
        <f t="shared" si="12"/>
        <v>2.1998583999190857E-2</v>
      </c>
      <c r="F89" s="206"/>
    </row>
    <row r="90" spans="2:6" x14ac:dyDescent="0.3">
      <c r="B90" s="430" t="s">
        <v>161</v>
      </c>
      <c r="C90" s="431">
        <v>0</v>
      </c>
      <c r="D90" s="431">
        <v>0</v>
      </c>
      <c r="E90" s="205">
        <f t="shared" si="12"/>
        <v>0</v>
      </c>
      <c r="F90" s="206"/>
    </row>
    <row r="91" spans="2:6" x14ac:dyDescent="0.3">
      <c r="B91" s="430" t="s">
        <v>162</v>
      </c>
      <c r="C91" s="431">
        <v>953</v>
      </c>
      <c r="D91" s="95">
        <v>62457</v>
      </c>
      <c r="E91" s="205">
        <f t="shared" si="12"/>
        <v>0.28714013810605293</v>
      </c>
      <c r="F91" s="206"/>
    </row>
    <row r="92" spans="2:6" x14ac:dyDescent="0.3">
      <c r="B92" s="430" t="s">
        <v>182</v>
      </c>
      <c r="C92" s="431">
        <v>0</v>
      </c>
      <c r="D92" s="431">
        <v>0</v>
      </c>
      <c r="E92" s="205">
        <f t="shared" si="12"/>
        <v>0</v>
      </c>
      <c r="F92" s="206"/>
    </row>
    <row r="93" spans="2:6" x14ac:dyDescent="0.3">
      <c r="B93" s="430" t="s">
        <v>163</v>
      </c>
      <c r="C93" s="431">
        <v>0</v>
      </c>
      <c r="D93" s="431">
        <v>0</v>
      </c>
      <c r="E93" s="205">
        <f t="shared" si="12"/>
        <v>0</v>
      </c>
      <c r="F93" s="206"/>
    </row>
    <row r="94" spans="2:6" x14ac:dyDescent="0.3">
      <c r="B94" s="430" t="s">
        <v>164</v>
      </c>
      <c r="C94" s="431">
        <v>388</v>
      </c>
      <c r="D94" s="95">
        <v>59257</v>
      </c>
      <c r="E94" s="205">
        <f t="shared" si="12"/>
        <v>0.2724284413876808</v>
      </c>
      <c r="F94" s="206"/>
    </row>
    <row r="95" spans="2:6" x14ac:dyDescent="0.3">
      <c r="B95" s="430" t="s">
        <v>165</v>
      </c>
      <c r="C95" s="431">
        <v>4</v>
      </c>
      <c r="D95" s="95">
        <v>2614</v>
      </c>
      <c r="E95" s="205">
        <f t="shared" si="12"/>
        <v>1.201761725682025E-2</v>
      </c>
      <c r="F95" s="206"/>
    </row>
    <row r="96" spans="2:6" x14ac:dyDescent="0.3">
      <c r="B96" s="430" t="s">
        <v>166</v>
      </c>
      <c r="C96" s="431">
        <v>209</v>
      </c>
      <c r="D96" s="431">
        <v>32762</v>
      </c>
      <c r="E96" s="205">
        <f t="shared" si="12"/>
        <v>0.15062018996478388</v>
      </c>
      <c r="F96" s="206"/>
    </row>
    <row r="97" spans="2:14" x14ac:dyDescent="0.3">
      <c r="B97" s="432" t="s">
        <v>187</v>
      </c>
      <c r="C97" s="207">
        <f>SUM(C61:C96)</f>
        <v>2234</v>
      </c>
      <c r="D97" s="207">
        <f>SUM(D61:D96)</f>
        <v>217514</v>
      </c>
      <c r="E97" s="209">
        <f>D97/$D$97</f>
        <v>1</v>
      </c>
      <c r="F97" s="208"/>
    </row>
    <row r="98" spans="2:14" ht="40.5" customHeight="1" x14ac:dyDescent="0.3">
      <c r="B98" s="703" t="s">
        <v>576</v>
      </c>
      <c r="C98" s="703"/>
      <c r="D98" s="703"/>
      <c r="E98" s="703"/>
      <c r="F98" s="703"/>
    </row>
    <row r="99" spans="2:14" x14ac:dyDescent="0.3">
      <c r="B99" s="1" t="s">
        <v>220</v>
      </c>
    </row>
    <row r="101" spans="2:14" x14ac:dyDescent="0.3">
      <c r="B101" s="187" t="s">
        <v>852</v>
      </c>
    </row>
    <row r="102" spans="2:14" x14ac:dyDescent="0.3">
      <c r="B102" s="187"/>
    </row>
    <row r="103" spans="2:14" x14ac:dyDescent="0.3">
      <c r="B103" s="409" t="s">
        <v>30</v>
      </c>
      <c r="C103" s="409">
        <v>2005</v>
      </c>
      <c r="D103" s="409">
        <v>2006</v>
      </c>
      <c r="E103" s="409">
        <v>2007</v>
      </c>
      <c r="F103" s="409">
        <v>2008</v>
      </c>
      <c r="G103" s="409">
        <v>2009</v>
      </c>
      <c r="H103" s="409">
        <v>2010</v>
      </c>
      <c r="I103" s="409">
        <v>2011</v>
      </c>
      <c r="J103" s="409">
        <v>2012</v>
      </c>
      <c r="K103" s="409">
        <v>2013</v>
      </c>
      <c r="L103" s="399">
        <v>2014</v>
      </c>
      <c r="M103" s="399">
        <v>2015</v>
      </c>
      <c r="N103" s="399" t="s">
        <v>853</v>
      </c>
    </row>
    <row r="104" spans="2:14" x14ac:dyDescent="0.3">
      <c r="B104" s="425" t="s">
        <v>93</v>
      </c>
      <c r="C104" s="426">
        <v>394000</v>
      </c>
      <c r="D104" s="425">
        <v>401000</v>
      </c>
      <c r="E104" s="426">
        <v>408000</v>
      </c>
      <c r="F104" s="426">
        <v>416000</v>
      </c>
      <c r="G104" s="426">
        <v>423700</v>
      </c>
      <c r="H104" s="426">
        <v>431700</v>
      </c>
      <c r="I104" s="426">
        <v>435700</v>
      </c>
      <c r="J104" s="426">
        <v>441500</v>
      </c>
      <c r="K104" s="426">
        <v>479100</v>
      </c>
      <c r="L104" s="427">
        <f>10^3*513.6</f>
        <v>513600</v>
      </c>
      <c r="M104" s="360">
        <f>10^3*487.3</f>
        <v>487300</v>
      </c>
      <c r="N104" s="433">
        <f>((M104-C104)/C104)/10</f>
        <v>2.3680203045685279E-2</v>
      </c>
    </row>
    <row r="105" spans="2:14" x14ac:dyDescent="0.3">
      <c r="B105" s="425" t="s">
        <v>31</v>
      </c>
      <c r="C105" s="426">
        <v>19900</v>
      </c>
      <c r="D105" s="425">
        <v>20600</v>
      </c>
      <c r="E105" s="426">
        <v>21500</v>
      </c>
      <c r="F105" s="426">
        <v>21700</v>
      </c>
      <c r="G105" s="426">
        <v>22000</v>
      </c>
      <c r="H105" s="426">
        <v>22200</v>
      </c>
      <c r="I105" s="426">
        <v>22200</v>
      </c>
      <c r="J105" s="426">
        <v>22400</v>
      </c>
      <c r="K105" s="426">
        <v>22500</v>
      </c>
      <c r="L105" s="427">
        <f>10^3*22.6</f>
        <v>22600</v>
      </c>
      <c r="M105" s="360">
        <f>10^3*23.1</f>
        <v>23100</v>
      </c>
      <c r="N105" s="433">
        <f>((M105-C105)/C105)/10</f>
        <v>1.6080402010050253E-2</v>
      </c>
    </row>
    <row r="106" spans="2:14" x14ac:dyDescent="0.3">
      <c r="B106" s="425" t="s">
        <v>94</v>
      </c>
      <c r="C106" s="426">
        <v>76300</v>
      </c>
      <c r="D106" s="425">
        <v>78700</v>
      </c>
      <c r="E106" s="426">
        <v>81100</v>
      </c>
      <c r="F106" s="426">
        <v>83700</v>
      </c>
      <c r="G106" s="426">
        <v>86000</v>
      </c>
      <c r="H106" s="426">
        <v>88900</v>
      </c>
      <c r="I106" s="426">
        <v>88900</v>
      </c>
      <c r="J106" s="426">
        <v>89600</v>
      </c>
      <c r="K106" s="426">
        <v>90000</v>
      </c>
      <c r="L106" s="427">
        <f>10^3*90.5</f>
        <v>90500</v>
      </c>
      <c r="M106" s="360">
        <f>10^3*92.5</f>
        <v>92500</v>
      </c>
      <c r="N106" s="433">
        <f>((M106-C106)/C106)/10</f>
        <v>2.123197903014417E-2</v>
      </c>
    </row>
    <row r="109" spans="2:14" x14ac:dyDescent="0.3">
      <c r="K109" s="434"/>
    </row>
  </sheetData>
  <mergeCells count="4">
    <mergeCell ref="B4:B5"/>
    <mergeCell ref="C4:Q4"/>
    <mergeCell ref="B52:L55"/>
    <mergeCell ref="B98:F9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R272"/>
  <sheetViews>
    <sheetView zoomScale="70" zoomScaleNormal="70" workbookViewId="0">
      <selection activeCell="D5" sqref="D5"/>
    </sheetView>
  </sheetViews>
  <sheetFormatPr defaultColWidth="9.109375" defaultRowHeight="15.6" x14ac:dyDescent="0.3"/>
  <cols>
    <col min="1" max="1" width="5.6640625" style="2" customWidth="1"/>
    <col min="2" max="2" width="54.5546875" style="2" customWidth="1"/>
    <col min="3" max="3" width="17.109375" style="2" customWidth="1"/>
    <col min="4" max="4" width="47.44140625" style="2" customWidth="1"/>
    <col min="5" max="5" width="20.33203125" style="2" customWidth="1"/>
    <col min="6" max="7" width="17.5546875" style="2" customWidth="1"/>
    <col min="8" max="8" width="17.33203125" style="2" customWidth="1"/>
    <col min="9" max="9" width="16.33203125" style="2" customWidth="1"/>
    <col min="10" max="10" width="18.33203125" style="2" customWidth="1"/>
    <col min="11" max="11" width="15.44140625" style="2" customWidth="1"/>
    <col min="12" max="12" width="16.6640625" style="2" customWidth="1"/>
    <col min="13" max="13" width="17.6640625" style="2" customWidth="1"/>
    <col min="14" max="14" width="16.109375" style="2" customWidth="1"/>
    <col min="15" max="15" width="16" style="2" customWidth="1"/>
    <col min="16" max="16" width="15.6640625" style="2" customWidth="1"/>
    <col min="17" max="17" width="15.88671875" style="2" customWidth="1"/>
    <col min="18" max="16384" width="9.109375" style="2"/>
  </cols>
  <sheetData>
    <row r="2" spans="2:5" x14ac:dyDescent="0.3">
      <c r="B2" s="1" t="s">
        <v>827</v>
      </c>
    </row>
    <row r="3" spans="2:5" ht="16.2" thickBot="1" x14ac:dyDescent="0.35">
      <c r="C3" s="1"/>
      <c r="D3" s="1"/>
      <c r="E3" s="1"/>
    </row>
    <row r="4" spans="2:5" ht="18" x14ac:dyDescent="0.4">
      <c r="B4" s="388" t="s">
        <v>64</v>
      </c>
      <c r="C4" s="3" t="s">
        <v>2</v>
      </c>
      <c r="D4" s="111"/>
      <c r="E4" s="111"/>
    </row>
    <row r="5" spans="2:5" x14ac:dyDescent="0.3">
      <c r="B5" s="8" t="s">
        <v>3</v>
      </c>
      <c r="C5" s="7">
        <v>0.55000000000000004</v>
      </c>
      <c r="D5" s="12"/>
      <c r="E5" s="12"/>
    </row>
    <row r="6" spans="2:5" x14ac:dyDescent="0.3">
      <c r="B6" s="6" t="s">
        <v>4</v>
      </c>
      <c r="C6" s="7">
        <v>3</v>
      </c>
      <c r="D6" s="12"/>
      <c r="E6" s="12"/>
    </row>
    <row r="7" spans="2:5" x14ac:dyDescent="0.3">
      <c r="B7" s="6" t="s">
        <v>1</v>
      </c>
      <c r="C7" s="7">
        <v>2.5</v>
      </c>
      <c r="D7" s="12"/>
      <c r="E7" s="12"/>
    </row>
    <row r="8" spans="2:5" x14ac:dyDescent="0.3">
      <c r="B8" s="6" t="s">
        <v>5</v>
      </c>
      <c r="C8" s="7">
        <v>9</v>
      </c>
      <c r="D8" s="12"/>
      <c r="E8" s="12"/>
    </row>
    <row r="9" spans="2:5" x14ac:dyDescent="0.3">
      <c r="B9" s="8" t="s">
        <v>49</v>
      </c>
      <c r="C9" s="7">
        <v>1</v>
      </c>
      <c r="D9" s="12"/>
      <c r="E9" s="12"/>
    </row>
    <row r="10" spans="2:5" x14ac:dyDescent="0.3">
      <c r="B10" s="8" t="s">
        <v>6</v>
      </c>
      <c r="C10" s="7">
        <v>2.2400000000000002</v>
      </c>
      <c r="D10" s="12"/>
      <c r="E10" s="12"/>
    </row>
    <row r="11" spans="2:5" x14ac:dyDescent="0.3">
      <c r="B11" s="6" t="s">
        <v>11</v>
      </c>
      <c r="C11" s="7">
        <v>5</v>
      </c>
      <c r="D11" s="12"/>
      <c r="E11" s="12"/>
    </row>
    <row r="12" spans="2:5" x14ac:dyDescent="0.3">
      <c r="B12" s="6" t="s">
        <v>7</v>
      </c>
      <c r="C12" s="7">
        <v>5.9</v>
      </c>
      <c r="D12" s="12"/>
      <c r="E12" s="12"/>
    </row>
    <row r="13" spans="2:5" x14ac:dyDescent="0.3">
      <c r="B13" s="6" t="s">
        <v>8</v>
      </c>
      <c r="C13" s="7">
        <v>6.12</v>
      </c>
      <c r="D13" s="12"/>
      <c r="E13" s="12"/>
    </row>
    <row r="14" spans="2:5" x14ac:dyDescent="0.3">
      <c r="B14" s="8" t="s">
        <v>9</v>
      </c>
      <c r="C14" s="7">
        <v>3.1</v>
      </c>
      <c r="D14" s="12"/>
      <c r="E14" s="12"/>
    </row>
    <row r="15" spans="2:5" ht="16.2" thickBot="1" x14ac:dyDescent="0.35">
      <c r="B15" s="85" t="s">
        <v>828</v>
      </c>
      <c r="C15" s="5">
        <v>2.5</v>
      </c>
      <c r="D15" s="12"/>
      <c r="E15" s="12"/>
    </row>
    <row r="16" spans="2:5" x14ac:dyDescent="0.3">
      <c r="B16" s="13"/>
      <c r="C16" s="602"/>
      <c r="D16" s="14"/>
      <c r="E16" s="14"/>
    </row>
    <row r="17" spans="2:17" s="18" customFormat="1" ht="18" x14ac:dyDescent="0.3">
      <c r="B17" s="15" t="s">
        <v>65</v>
      </c>
      <c r="C17" s="16" t="s">
        <v>14</v>
      </c>
      <c r="D17" s="16">
        <v>2005</v>
      </c>
      <c r="E17" s="16">
        <v>2006</v>
      </c>
      <c r="F17" s="16">
        <v>2007</v>
      </c>
      <c r="G17" s="16">
        <v>2008</v>
      </c>
      <c r="H17" s="16">
        <v>2009</v>
      </c>
      <c r="I17" s="16">
        <v>2010</v>
      </c>
      <c r="J17" s="16">
        <v>2011</v>
      </c>
      <c r="K17" s="16">
        <v>2012</v>
      </c>
      <c r="L17" s="16">
        <v>2013</v>
      </c>
      <c r="M17" s="16">
        <v>2014</v>
      </c>
      <c r="N17" s="16">
        <v>2015</v>
      </c>
      <c r="O17" s="16">
        <v>2016</v>
      </c>
      <c r="P17" s="16">
        <v>2017</v>
      </c>
      <c r="Q17" s="17">
        <v>2018</v>
      </c>
    </row>
    <row r="18" spans="2:17" s="18" customFormat="1" x14ac:dyDescent="0.3">
      <c r="B18" s="159" t="s">
        <v>829</v>
      </c>
      <c r="C18" s="158"/>
      <c r="D18" s="175"/>
      <c r="E18" s="175"/>
      <c r="F18" s="175"/>
      <c r="G18" s="175"/>
      <c r="H18" s="175"/>
      <c r="I18" s="175"/>
      <c r="J18" s="175"/>
      <c r="K18" s="175"/>
      <c r="L18" s="175"/>
      <c r="M18" s="175"/>
      <c r="N18" s="175"/>
      <c r="O18" s="160"/>
      <c r="P18" s="160"/>
      <c r="Q18" s="416"/>
    </row>
    <row r="19" spans="2:17" s="18" customFormat="1" x14ac:dyDescent="0.3">
      <c r="B19" s="152" t="s">
        <v>132</v>
      </c>
      <c r="C19" s="20"/>
      <c r="D19" s="21">
        <f>(0.25*'State_production_Fish process'!D7)+(0.75*'State_production_Fish process'!E7)</f>
        <v>17245</v>
      </c>
      <c r="E19" s="21">
        <f>(0.25*'State_production_Fish process'!E7)+(0.75*'State_production_Fish process'!F7)</f>
        <v>24542.5</v>
      </c>
      <c r="F19" s="21">
        <f>(0.25*'State_production_Fish process'!F7)+(0.75*'State_production_Fish process'!G7)</f>
        <v>31540</v>
      </c>
      <c r="G19" s="21">
        <f>(0.25*'State_production_Fish process'!G7)+(0.75*'State_production_Fish process'!H7)</f>
        <v>32992.5</v>
      </c>
      <c r="H19" s="21">
        <f>(0.25*'State_production_Fish process'!H7)+(0.75*'State_production_Fish process'!I7)</f>
        <v>33730</v>
      </c>
      <c r="I19" s="21">
        <f>(0.25*'State_production_Fish process'!I7)+(0.75*'State_production_Fish process'!J7)</f>
        <v>34925</v>
      </c>
      <c r="J19" s="21">
        <f>(0.25*'State_production_Fish process'!J7)+(0.75*'State_production_Fish process'!K7)</f>
        <v>36280</v>
      </c>
      <c r="K19" s="21">
        <f>(0.25*'State_production_Fish process'!K7)+(0.75*'State_production_Fish process'!L7)</f>
        <v>36867.5</v>
      </c>
      <c r="L19" s="21">
        <f>(0.25*'State_production_Fish process'!L7)+(0.75*'State_production_Fish process'!M7)</f>
        <v>36987.5</v>
      </c>
      <c r="M19" s="21">
        <f>(0.25*'State_production_Fish process'!M7)+(0.75*'State_production_Fish process'!N7)</f>
        <v>37000</v>
      </c>
      <c r="N19" s="21">
        <f>(0.25*'State_production_Fish process'!N7)+(0.75*'State_production_Fish process'!O7)</f>
        <v>37000</v>
      </c>
      <c r="O19" s="21">
        <f>(0.25*'State_production_Fish process'!O7)+(0.75*'State_production_Fish process'!P7)</f>
        <v>38500</v>
      </c>
      <c r="P19" s="21">
        <f>(0.25*'State_production_Fish process'!P7)+(0.75*'State_production_Fish process'!Q7)</f>
        <v>39750</v>
      </c>
      <c r="Q19" s="118">
        <f>(0.25*'State_production_Fish process'!Q7)+(0.75*'State_production_Fish process'!R7)</f>
        <v>40000</v>
      </c>
    </row>
    <row r="20" spans="2:17" s="18" customFormat="1" x14ac:dyDescent="0.3">
      <c r="B20" s="152" t="s">
        <v>133</v>
      </c>
      <c r="C20" s="20"/>
      <c r="D20" s="21">
        <f>(0.25*'State_production_Fish process'!D8)+(0.75*'State_production_Fish process'!E8)</f>
        <v>881580</v>
      </c>
      <c r="E20" s="21">
        <f>(0.25*'State_production_Fish process'!E8)+(0.75*'State_production_Fish process'!F8)</f>
        <v>865470</v>
      </c>
      <c r="F20" s="21">
        <f>(0.25*'State_production_Fish process'!F8)+(0.75*'State_production_Fish process'!G8)</f>
        <v>971800</v>
      </c>
      <c r="G20" s="21">
        <f>(0.25*'State_production_Fish process'!G8)+(0.75*'State_production_Fish process'!H8)</f>
        <v>1192107.5</v>
      </c>
      <c r="H20" s="21">
        <f>(0.25*'State_production_Fish process'!H8)+(0.75*'State_production_Fish process'!I8)</f>
        <v>1292590</v>
      </c>
      <c r="I20" s="21">
        <f>(0.25*'State_production_Fish process'!I8)+(0.75*'State_production_Fish process'!J8)</f>
        <v>1352615</v>
      </c>
      <c r="J20" s="21">
        <f>(0.25*'State_production_Fish process'!J8)+(0.75*'State_production_Fish process'!K8)</f>
        <v>1544450</v>
      </c>
      <c r="K20" s="21">
        <f>(0.25*'State_production_Fish process'!K8)+(0.75*'State_production_Fish process'!L8)</f>
        <v>1756860</v>
      </c>
      <c r="L20" s="21">
        <f>(0.25*'State_production_Fish process'!L8)+(0.75*'State_production_Fish process'!M8)</f>
        <v>1965835</v>
      </c>
      <c r="M20" s="21">
        <f>(0.25*'State_production_Fish process'!M8)+(0.75*'State_production_Fish process'!N8)</f>
        <v>1988855</v>
      </c>
      <c r="N20" s="21">
        <f>(0.25*'State_production_Fish process'!N8)+(0.75*'State_production_Fish process'!O8)</f>
        <v>2258750</v>
      </c>
      <c r="O20" s="21">
        <f>(0.25*'State_production_Fish process'!O8)+(0.75*'State_production_Fish process'!P8)</f>
        <v>2662500</v>
      </c>
      <c r="P20" s="21">
        <f>(0.25*'State_production_Fish process'!P8)+(0.75*'State_production_Fish process'!Q8)</f>
        <v>3279000</v>
      </c>
      <c r="Q20" s="118">
        <f>(0.25*'State_production_Fish process'!Q8)+(0.75*'State_production_Fish process'!R8)</f>
        <v>3855749.9999999995</v>
      </c>
    </row>
    <row r="21" spans="2:17" s="18" customFormat="1" x14ac:dyDescent="0.3">
      <c r="B21" s="152" t="s">
        <v>134</v>
      </c>
      <c r="C21" s="20"/>
      <c r="D21" s="21">
        <f>(0.25*'State_production_Fish process'!D9)+(0.75*'State_production_Fish process'!E9)</f>
        <v>2737.5</v>
      </c>
      <c r="E21" s="21">
        <f>(0.25*'State_production_Fish process'!E9)+(0.75*'State_production_Fish process'!F9)</f>
        <v>2765</v>
      </c>
      <c r="F21" s="21">
        <f>(0.25*'State_production_Fish process'!F9)+(0.75*'State_production_Fish process'!G9)</f>
        <v>2815</v>
      </c>
      <c r="G21" s="21">
        <f>(0.25*'State_production_Fish process'!G9)+(0.75*'State_production_Fish process'!H9)</f>
        <v>2867.5</v>
      </c>
      <c r="H21" s="21">
        <f>(0.25*'State_production_Fish process'!H9)+(0.75*'State_production_Fish process'!I9)</f>
        <v>2707.5</v>
      </c>
      <c r="I21" s="21">
        <f>(0.25*'State_production_Fish process'!I9)+(0.75*'State_production_Fish process'!J9)</f>
        <v>3025</v>
      </c>
      <c r="J21" s="21">
        <f>(0.25*'State_production_Fish process'!J9)+(0.75*'State_production_Fish process'!K9)</f>
        <v>3262.5</v>
      </c>
      <c r="K21" s="21">
        <f>(0.25*'State_production_Fish process'!K9)+(0.75*'State_production_Fish process'!L9)</f>
        <v>3607.5</v>
      </c>
      <c r="L21" s="21">
        <f>(0.25*'State_production_Fish process'!L9)+(0.75*'State_production_Fish process'!M9)</f>
        <v>1385</v>
      </c>
      <c r="M21" s="21">
        <f>(0.25*'State_production_Fish process'!M9)+(0.75*'State_production_Fish process'!N9)</f>
        <v>3152.5</v>
      </c>
      <c r="N21" s="21">
        <f>(0.25*'State_production_Fish process'!N9)+(0.75*'State_production_Fish process'!O9)</f>
        <v>4000</v>
      </c>
      <c r="O21" s="21">
        <f>(0.25*'State_production_Fish process'!O9)+(0.75*'State_production_Fish process'!P9)</f>
        <v>4000</v>
      </c>
      <c r="P21" s="21">
        <f>(0.25*'State_production_Fish process'!P9)+(0.75*'State_production_Fish process'!Q9)</f>
        <v>4000</v>
      </c>
      <c r="Q21" s="118">
        <f>(0.25*'State_production_Fish process'!Q9)+(0.75*'State_production_Fish process'!R9)</f>
        <v>4750</v>
      </c>
    </row>
    <row r="22" spans="2:17" s="18" customFormat="1" x14ac:dyDescent="0.3">
      <c r="B22" s="152" t="s">
        <v>135</v>
      </c>
      <c r="C22" s="20"/>
      <c r="D22" s="21">
        <f>(0.25*'State_production_Fish process'!D10)+(0.75*'State_production_Fish process'!E10)</f>
        <v>187585</v>
      </c>
      <c r="E22" s="21">
        <f>(0.25*'State_production_Fish process'!E10)+(0.75*'State_production_Fish process'!F10)</f>
        <v>183112.5</v>
      </c>
      <c r="F22" s="21">
        <f>(0.25*'State_production_Fish process'!F10)+(0.75*'State_production_Fish process'!G10)</f>
        <v>188110</v>
      </c>
      <c r="G22" s="21">
        <f>(0.25*'State_production_Fish process'!G10)+(0.75*'State_production_Fish process'!H10)</f>
        <v>202192.5</v>
      </c>
      <c r="H22" s="21">
        <f>(0.25*'State_production_Fish process'!H10)+(0.75*'State_production_Fish process'!I10)</f>
        <v>215652.5</v>
      </c>
      <c r="I22" s="21">
        <f>(0.25*'State_production_Fish process'!I10)+(0.75*'State_production_Fish process'!J10)</f>
        <v>225135</v>
      </c>
      <c r="J22" s="21">
        <f>(0.25*'State_production_Fish process'!J10)+(0.75*'State_production_Fish process'!K10)</f>
        <v>228275</v>
      </c>
      <c r="K22" s="21">
        <f>(0.25*'State_production_Fish process'!K10)+(0.75*'State_production_Fish process'!L10)</f>
        <v>247857.5</v>
      </c>
      <c r="L22" s="21">
        <f>(0.25*'State_production_Fish process'!L10)+(0.75*'State_production_Fish process'!M10)</f>
        <v>263592.5</v>
      </c>
      <c r="M22" s="21">
        <f>(0.25*'State_production_Fish process'!M10)+(0.75*'State_production_Fish process'!N10)</f>
        <v>278925</v>
      </c>
      <c r="N22" s="21">
        <f>(0.25*'State_production_Fish process'!N10)+(0.75*'State_production_Fish process'!O10)</f>
        <v>291250</v>
      </c>
      <c r="O22" s="21">
        <f>(0.25*'State_production_Fish process'!O10)+(0.75*'State_production_Fish process'!P10)</f>
        <v>303750</v>
      </c>
      <c r="P22" s="21">
        <f>(0.25*'State_production_Fish process'!P10)+(0.75*'State_production_Fish process'!Q10)</f>
        <v>322000</v>
      </c>
      <c r="Q22" s="118">
        <f>(0.25*'State_production_Fish process'!Q10)+(0.75*'State_production_Fish process'!R10)</f>
        <v>330000</v>
      </c>
    </row>
    <row r="23" spans="2:17" s="18" customFormat="1" x14ac:dyDescent="0.3">
      <c r="B23" s="152" t="s">
        <v>136</v>
      </c>
      <c r="C23" s="20"/>
      <c r="D23" s="21">
        <f>(0.25*'State_production_Fish process'!D11)+(0.75*'State_production_Fish process'!E11)</f>
        <v>276525</v>
      </c>
      <c r="E23" s="21">
        <f>(0.25*'State_production_Fish process'!E11)+(0.75*'State_production_Fish process'!F11)</f>
        <v>270162.5</v>
      </c>
      <c r="F23" s="21">
        <f>(0.25*'State_production_Fish process'!F11)+(0.75*'State_production_Fish process'!G11)</f>
        <v>306085</v>
      </c>
      <c r="G23" s="21">
        <f>(0.25*'State_production_Fish process'!G11)+(0.75*'State_production_Fish process'!H11)</f>
        <v>305262.5</v>
      </c>
      <c r="H23" s="21">
        <f>(0.25*'State_production_Fish process'!H11)+(0.75*'State_production_Fish process'!I11)</f>
        <v>298212.5</v>
      </c>
      <c r="I23" s="21">
        <f>(0.25*'State_production_Fish process'!I11)+(0.75*'State_production_Fish process'!J11)</f>
        <v>299282.5</v>
      </c>
      <c r="J23" s="21">
        <f>(0.25*'State_production_Fish process'!J11)+(0.75*'State_production_Fish process'!K11)</f>
        <v>333330</v>
      </c>
      <c r="K23" s="21">
        <f>(0.25*'State_production_Fish process'!K11)+(0.75*'State_production_Fish process'!L11)</f>
        <v>386222.5</v>
      </c>
      <c r="L23" s="21">
        <f>(0.25*'State_production_Fish process'!L11)+(0.75*'State_production_Fish process'!M11)</f>
        <v>424260</v>
      </c>
      <c r="M23" s="21">
        <f>(0.25*'State_production_Fish process'!M11)+(0.75*'State_production_Fish process'!N11)</f>
        <v>468075</v>
      </c>
      <c r="N23" s="21">
        <f>(0.25*'State_production_Fish process'!N11)+(0.75*'State_production_Fish process'!O11)</f>
        <v>500250</v>
      </c>
      <c r="O23" s="21">
        <f>(0.25*'State_production_Fish process'!O11)+(0.75*'State_production_Fish process'!P11)</f>
        <v>508500</v>
      </c>
      <c r="P23" s="21">
        <f>(0.25*'State_production_Fish process'!P11)+(0.75*'State_production_Fish process'!Q11)</f>
        <v>568250</v>
      </c>
      <c r="Q23" s="118">
        <f>(0.25*'State_production_Fish process'!Q11)+(0.75*'State_production_Fish process'!R11)</f>
        <v>598500</v>
      </c>
    </row>
    <row r="24" spans="2:17" s="18" customFormat="1" x14ac:dyDescent="0.3">
      <c r="B24" s="152" t="s">
        <v>137</v>
      </c>
      <c r="C24" s="20"/>
      <c r="D24" s="21">
        <f>(0.25*'State_production_Fish process'!D12)+(0.75*'State_production_Fish process'!E12)</f>
        <v>87.5</v>
      </c>
      <c r="E24" s="21">
        <f>(0.25*'State_production_Fish process'!E12)+(0.75*'State_production_Fish process'!F12)</f>
        <v>150</v>
      </c>
      <c r="F24" s="21">
        <f>(0.25*'State_production_Fish process'!F12)+(0.75*'State_production_Fish process'!G12)</f>
        <v>200</v>
      </c>
      <c r="G24" s="21">
        <f>(0.25*'State_production_Fish process'!G12)+(0.75*'State_production_Fish process'!H12)</f>
        <v>232.5</v>
      </c>
      <c r="H24" s="21">
        <f>(0.25*'State_production_Fish process'!H12)+(0.75*'State_production_Fish process'!I12)</f>
        <v>240</v>
      </c>
      <c r="I24" s="21">
        <f>(0.25*'State_production_Fish process'!I12)+(0.75*'State_production_Fish process'!J12)</f>
        <v>240</v>
      </c>
      <c r="J24" s="21">
        <f>(0.25*'State_production_Fish process'!J12)+(0.75*'State_production_Fish process'!K12)</f>
        <v>127.5</v>
      </c>
      <c r="K24" s="21">
        <f>(0.25*'State_production_Fish process'!K12)+(0.75*'State_production_Fish process'!L12)</f>
        <v>60</v>
      </c>
      <c r="L24" s="21">
        <f>(0.25*'State_production_Fish process'!L12)+(0.75*'State_production_Fish process'!M12)</f>
        <v>95</v>
      </c>
      <c r="M24" s="21">
        <f>(0.25*'State_production_Fish process'!M12)+(0.75*'State_production_Fish process'!N12)</f>
        <v>27.5</v>
      </c>
      <c r="N24" s="21">
        <f>(0.25*'State_production_Fish process'!N12)+(0.75*'State_production_Fish process'!O12)</f>
        <v>0</v>
      </c>
      <c r="O24" s="21">
        <f>(0.25*'State_production_Fish process'!O12)+(0.75*'State_production_Fish process'!P12)</f>
        <v>0</v>
      </c>
      <c r="P24" s="21">
        <f>(0.25*'State_production_Fish process'!P12)+(0.75*'State_production_Fish process'!Q12)</f>
        <v>0</v>
      </c>
      <c r="Q24" s="118">
        <f>(0.25*'State_production_Fish process'!Q12)+(0.75*'State_production_Fish process'!R12)</f>
        <v>750</v>
      </c>
    </row>
    <row r="25" spans="2:17" s="18" customFormat="1" x14ac:dyDescent="0.3">
      <c r="B25" s="152" t="s">
        <v>138</v>
      </c>
      <c r="C25" s="20"/>
      <c r="D25" s="21">
        <f>(0.25*'State_production_Fish process'!D13)+(0.75*'State_production_Fish process'!E13)</f>
        <v>128830</v>
      </c>
      <c r="E25" s="21">
        <f>(0.25*'State_production_Fish process'!E13)+(0.75*'State_production_Fish process'!F13)</f>
        <v>136250</v>
      </c>
      <c r="F25" s="21">
        <f>(0.25*'State_production_Fish process'!F13)+(0.75*'State_production_Fish process'!G13)</f>
        <v>138965</v>
      </c>
      <c r="G25" s="21">
        <f>(0.25*'State_production_Fish process'!G13)+(0.75*'State_production_Fish process'!H13)</f>
        <v>153867.5</v>
      </c>
      <c r="H25" s="21">
        <f>(0.25*'State_production_Fish process'!H13)+(0.75*'State_production_Fish process'!I13)</f>
        <v>170362.5</v>
      </c>
      <c r="I25" s="21">
        <f>(0.25*'State_production_Fish process'!I13)+(0.75*'State_production_Fish process'!J13)</f>
        <v>214720</v>
      </c>
      <c r="J25" s="21">
        <f>(0.25*'State_production_Fish process'!J13)+(0.75*'State_production_Fish process'!K13)</f>
        <v>245070</v>
      </c>
      <c r="K25" s="21">
        <f>(0.25*'State_production_Fish process'!K13)+(0.75*'State_production_Fish process'!L13)</f>
        <v>254380</v>
      </c>
      <c r="L25" s="21">
        <f>(0.25*'State_production_Fish process'!L13)+(0.75*'State_production_Fish process'!M13)</f>
        <v>277622.5</v>
      </c>
      <c r="M25" s="21">
        <f>(0.25*'State_production_Fish process'!M13)+(0.75*'State_production_Fish process'!N13)</f>
        <v>306740</v>
      </c>
      <c r="N25" s="21">
        <f>(0.25*'State_production_Fish process'!N13)+(0.75*'State_production_Fish process'!O13)</f>
        <v>335000</v>
      </c>
      <c r="O25" s="21">
        <f>(0.25*'State_production_Fish process'!O13)+(0.75*'State_production_Fish process'!P13)</f>
        <v>368250</v>
      </c>
      <c r="P25" s="21">
        <f>(0.25*'State_production_Fish process'!P13)+(0.75*'State_production_Fish process'!Q13)</f>
        <v>437000</v>
      </c>
      <c r="Q25" s="118">
        <f>(0.25*'State_production_Fish process'!Q13)+(0.75*'State_production_Fish process'!R13)</f>
        <v>480999.99999999994</v>
      </c>
    </row>
    <row r="26" spans="2:17" s="18" customFormat="1" x14ac:dyDescent="0.3">
      <c r="B26" s="152" t="s">
        <v>139</v>
      </c>
      <c r="C26" s="20"/>
      <c r="D26" s="21">
        <f>(0.25*'State_production_Fish process'!D14)+(0.75*'State_production_Fish process'!E14)</f>
        <v>50</v>
      </c>
      <c r="E26" s="21">
        <f>(0.25*'State_production_Fish process'!E14)+(0.75*'State_production_Fish process'!F14)</f>
        <v>50</v>
      </c>
      <c r="F26" s="21">
        <f>(0.25*'State_production_Fish process'!F14)+(0.75*'State_production_Fish process'!G14)</f>
        <v>50</v>
      </c>
      <c r="G26" s="21">
        <f>(0.25*'State_production_Fish process'!G14)+(0.75*'State_production_Fish process'!H14)</f>
        <v>50</v>
      </c>
      <c r="H26" s="21">
        <f>(0.25*'State_production_Fish process'!H14)+(0.75*'State_production_Fish process'!I14)</f>
        <v>50</v>
      </c>
      <c r="I26" s="21">
        <f>(0.25*'State_production_Fish process'!I14)+(0.75*'State_production_Fish process'!J14)</f>
        <v>50</v>
      </c>
      <c r="J26" s="21">
        <f>(0.25*'State_production_Fish process'!J14)+(0.75*'State_production_Fish process'!K14)</f>
        <v>50</v>
      </c>
      <c r="K26" s="21">
        <f>(0.25*'State_production_Fish process'!K14)+(0.75*'State_production_Fish process'!L14)</f>
        <v>50</v>
      </c>
      <c r="L26" s="21">
        <f>(0.25*'State_production_Fish process'!L14)+(0.75*'State_production_Fish process'!M14)</f>
        <v>50</v>
      </c>
      <c r="M26" s="21">
        <f>(0.25*'State_production_Fish process'!M14)+(0.75*'State_production_Fish process'!N14)</f>
        <v>12.5</v>
      </c>
      <c r="N26" s="21">
        <f>(0.25*'State_production_Fish process'!N14)+(0.75*'State_production_Fish process'!O14)</f>
        <v>0</v>
      </c>
      <c r="O26" s="21">
        <f>(0.25*'State_production_Fish process'!O14)+(0.75*'State_production_Fish process'!P14)</f>
        <v>0</v>
      </c>
      <c r="P26" s="21">
        <f>(0.25*'State_production_Fish process'!P14)+(0.75*'State_production_Fish process'!Q14)</f>
        <v>0</v>
      </c>
      <c r="Q26" s="118">
        <f>(0.25*'State_production_Fish process'!Q14)+(0.75*'State_production_Fish process'!R14)</f>
        <v>0</v>
      </c>
    </row>
    <row r="27" spans="2:17" s="18" customFormat="1" x14ac:dyDescent="0.3">
      <c r="B27" s="152" t="s">
        <v>140</v>
      </c>
      <c r="C27" s="20"/>
      <c r="D27" s="21">
        <f>(0.25*'State_production_Fish process'!D15)+(0.75*'State_production_Fish process'!E15)</f>
        <v>16470</v>
      </c>
      <c r="E27" s="21">
        <f>(0.25*'State_production_Fish process'!E15)+(0.75*'State_production_Fish process'!F15)</f>
        <v>16755</v>
      </c>
      <c r="F27" s="21">
        <f>(0.25*'State_production_Fish process'!F15)+(0.75*'State_production_Fish process'!G15)</f>
        <v>23872.5</v>
      </c>
      <c r="G27" s="21">
        <f>(0.25*'State_production_Fish process'!G15)+(0.75*'State_production_Fish process'!H15)</f>
        <v>17195</v>
      </c>
      <c r="H27" s="21">
        <f>(0.25*'State_production_Fish process'!H15)+(0.75*'State_production_Fish process'!I15)</f>
        <v>15445</v>
      </c>
      <c r="I27" s="21">
        <f>(0.25*'State_production_Fish process'!I15)+(0.75*'State_production_Fish process'!J15)</f>
        <v>16697.5</v>
      </c>
      <c r="J27" s="21">
        <f>(0.25*'State_production_Fish process'!J15)+(0.75*'State_production_Fish process'!K15)</f>
        <v>17315</v>
      </c>
      <c r="K27" s="21">
        <f>(0.25*'State_production_Fish process'!K15)+(0.75*'State_production_Fish process'!L15)</f>
        <v>18615</v>
      </c>
      <c r="L27" s="21">
        <f>(0.25*'State_production_Fish process'!L15)+(0.75*'State_production_Fish process'!M15)</f>
        <v>19010</v>
      </c>
      <c r="M27" s="21">
        <f>(0.25*'State_production_Fish process'!M15)+(0.75*'State_production_Fish process'!N15)</f>
        <v>28752.5</v>
      </c>
      <c r="N27" s="21">
        <f>(0.25*'State_production_Fish process'!N15)+(0.75*'State_production_Fish process'!O15)</f>
        <v>25250</v>
      </c>
      <c r="O27" s="21">
        <f>(0.25*'State_production_Fish process'!O15)+(0.75*'State_production_Fish process'!P15)</f>
        <v>23750</v>
      </c>
      <c r="P27" s="21">
        <f>(0.25*'State_production_Fish process'!P15)+(0.75*'State_production_Fish process'!Q15)</f>
        <v>24750</v>
      </c>
      <c r="Q27" s="118">
        <f>(0.25*'State_production_Fish process'!Q15)+(0.75*'State_production_Fish process'!R15)</f>
        <v>27250.000000000004</v>
      </c>
    </row>
    <row r="28" spans="2:17" s="18" customFormat="1" x14ac:dyDescent="0.3">
      <c r="B28" s="152" t="s">
        <v>141</v>
      </c>
      <c r="C28" s="20"/>
      <c r="D28" s="21">
        <f>(0.25*'State_production_Fish process'!D16)+(0.75*'State_production_Fish process'!E16)</f>
        <v>877.5</v>
      </c>
      <c r="E28" s="21">
        <f>(0.25*'State_production_Fish process'!E16)+(0.75*'State_production_Fish process'!F16)</f>
        <v>632.5</v>
      </c>
      <c r="F28" s="21">
        <f>(0.25*'State_production_Fish process'!F16)+(0.75*'State_production_Fish process'!G16)</f>
        <v>610</v>
      </c>
      <c r="G28" s="21">
        <f>(0.25*'State_production_Fish process'!G16)+(0.75*'State_production_Fish process'!H16)</f>
        <v>692.5</v>
      </c>
      <c r="H28" s="21">
        <f>(0.25*'State_production_Fish process'!H16)+(0.75*'State_production_Fish process'!I16)</f>
        <v>712.5</v>
      </c>
      <c r="I28" s="21">
        <f>(0.25*'State_production_Fish process'!I16)+(0.75*'State_production_Fish process'!J16)</f>
        <v>792.5</v>
      </c>
      <c r="J28" s="21">
        <f>(0.25*'State_production_Fish process'!J16)+(0.75*'State_production_Fish process'!K16)</f>
        <v>760</v>
      </c>
      <c r="K28" s="21">
        <f>(0.25*'State_production_Fish process'!K16)+(0.75*'State_production_Fish process'!L16)</f>
        <v>702.5</v>
      </c>
      <c r="L28" s="21">
        <f>(0.25*'State_production_Fish process'!L16)+(0.75*'State_production_Fish process'!M16)</f>
        <v>832.5</v>
      </c>
      <c r="M28" s="21">
        <f>(0.25*'State_production_Fish process'!M16)+(0.75*'State_production_Fish process'!N16)</f>
        <v>970</v>
      </c>
      <c r="N28" s="21">
        <f>(0.25*'State_production_Fish process'!N16)+(0.75*'State_production_Fish process'!O16)</f>
        <v>1000</v>
      </c>
      <c r="O28" s="21">
        <f>(0.25*'State_production_Fish process'!O16)+(0.75*'State_production_Fish process'!P16)</f>
        <v>1000</v>
      </c>
      <c r="P28" s="21">
        <f>(0.25*'State_production_Fish process'!P16)+(0.75*'State_production_Fish process'!Q16)</f>
        <v>1000</v>
      </c>
      <c r="Q28" s="118">
        <f>(0.25*'State_production_Fish process'!Q16)+(0.75*'State_production_Fish process'!R16)</f>
        <v>1000</v>
      </c>
    </row>
    <row r="29" spans="2:17" s="18" customFormat="1" x14ac:dyDescent="0.3">
      <c r="B29" s="152" t="s">
        <v>142</v>
      </c>
      <c r="C29" s="20"/>
      <c r="D29" s="21">
        <f>(0.25*'State_production_Fish process'!D17)+(0.75*'State_production_Fish process'!E17)</f>
        <v>103472.5</v>
      </c>
      <c r="E29" s="21">
        <f>(0.25*'State_production_Fish process'!E17)+(0.75*'State_production_Fish process'!F17)</f>
        <v>103037.5</v>
      </c>
      <c r="F29" s="21">
        <f>(0.25*'State_production_Fish process'!F17)+(0.75*'State_production_Fish process'!G17)</f>
        <v>50672.5</v>
      </c>
      <c r="G29" s="21">
        <f>(0.25*'State_production_Fish process'!G17)+(0.75*'State_production_Fish process'!H17)</f>
        <v>73015</v>
      </c>
      <c r="H29" s="21">
        <f>(0.25*'State_production_Fish process'!H17)+(0.75*'State_production_Fish process'!I17)</f>
        <v>85572.5</v>
      </c>
      <c r="I29" s="21">
        <f>(0.25*'State_production_Fish process'!I17)+(0.75*'State_production_Fish process'!J17)</f>
        <v>91292.5</v>
      </c>
      <c r="J29" s="21">
        <f>(0.25*'State_production_Fish process'!J17)+(0.75*'State_production_Fish process'!K17)</f>
        <v>90787.5</v>
      </c>
      <c r="K29" s="21">
        <f>(0.25*'State_production_Fish process'!K17)+(0.75*'State_production_Fish process'!L17)</f>
        <v>80900</v>
      </c>
      <c r="L29" s="21">
        <f>(0.25*'State_production_Fish process'!L17)+(0.75*'State_production_Fish process'!M17)</f>
        <v>105015</v>
      </c>
      <c r="M29" s="21">
        <f>(0.25*'State_production_Fish process'!M17)+(0.75*'State_production_Fish process'!N17)</f>
        <v>117015</v>
      </c>
      <c r="N29" s="21">
        <f>(0.25*'State_production_Fish process'!N17)+(0.75*'State_production_Fish process'!O17)</f>
        <v>113500.00000000001</v>
      </c>
      <c r="O29" s="21">
        <f>(0.25*'State_production_Fish process'!O17)+(0.75*'State_production_Fish process'!P17)</f>
        <v>116500</v>
      </c>
      <c r="P29" s="21">
        <f>(0.25*'State_production_Fish process'!P17)+(0.75*'State_production_Fish process'!Q17)</f>
        <v>122500</v>
      </c>
      <c r="Q29" s="118">
        <f>(0.25*'State_production_Fish process'!Q17)+(0.75*'State_production_Fish process'!R17)</f>
        <v>121000</v>
      </c>
    </row>
    <row r="30" spans="2:17" s="18" customFormat="1" x14ac:dyDescent="0.3">
      <c r="B30" s="152" t="s">
        <v>143</v>
      </c>
      <c r="C30" s="20"/>
      <c r="D30" s="21">
        <f>(0.25*'State_production_Fish process'!D18)+(0.75*'State_production_Fish process'!E18)</f>
        <v>709167.5</v>
      </c>
      <c r="E30" s="21">
        <f>(0.25*'State_production_Fish process'!E18)+(0.75*'State_production_Fish process'!F18)</f>
        <v>743952.5</v>
      </c>
      <c r="F30" s="21">
        <f>(0.25*'State_production_Fish process'!F18)+(0.75*'State_production_Fish process'!G18)</f>
        <v>728265</v>
      </c>
      <c r="G30" s="21">
        <f>(0.25*'State_production_Fish process'!G18)+(0.75*'State_production_Fish process'!H18)</f>
        <v>754902.5</v>
      </c>
      <c r="H30" s="21">
        <f>(0.25*'State_production_Fish process'!H18)+(0.75*'State_production_Fish process'!I18)</f>
        <v>770107.5</v>
      </c>
      <c r="I30" s="21">
        <f>(0.25*'State_production_Fish process'!I18)+(0.75*'State_production_Fish process'!J18)</f>
        <v>774052.5</v>
      </c>
      <c r="J30" s="21">
        <f>(0.25*'State_production_Fish process'!J18)+(0.75*'State_production_Fish process'!K18)</f>
        <v>781515</v>
      </c>
      <c r="K30" s="21">
        <f>(0.25*'State_production_Fish process'!K18)+(0.75*'State_production_Fish process'!L18)</f>
        <v>787297.5</v>
      </c>
      <c r="L30" s="21">
        <f>(0.25*'State_production_Fish process'!L18)+(0.75*'State_production_Fish process'!M18)</f>
        <v>792187.5</v>
      </c>
      <c r="M30" s="21">
        <f>(0.25*'State_production_Fish process'!M18)+(0.75*'State_production_Fish process'!N18)</f>
        <v>805855</v>
      </c>
      <c r="N30" s="21">
        <f>(0.25*'State_production_Fish process'!N18)+(0.75*'State_production_Fish process'!O18)</f>
        <v>810000</v>
      </c>
      <c r="O30" s="21">
        <f>(0.25*'State_production_Fish process'!O18)+(0.75*'State_production_Fish process'!P18)</f>
        <v>814500</v>
      </c>
      <c r="P30" s="21">
        <f>(0.25*'State_production_Fish process'!P18)+(0.75*'State_production_Fish process'!Q18)</f>
        <v>830549.99999999988</v>
      </c>
      <c r="Q30" s="118">
        <f>(0.25*'State_production_Fish process'!Q18)+(0.75*'State_production_Fish process'!R18)</f>
        <v>839600</v>
      </c>
    </row>
    <row r="31" spans="2:17" s="18" customFormat="1" x14ac:dyDescent="0.3">
      <c r="B31" s="152" t="s">
        <v>144</v>
      </c>
      <c r="C31" s="20"/>
      <c r="D31" s="21">
        <f>(0.25*'State_production_Fish process'!D19)+(0.75*'State_production_Fish process'!E19)</f>
        <v>46662.5</v>
      </c>
      <c r="E31" s="21">
        <f>(0.25*'State_production_Fish process'!E19)+(0.75*'State_production_Fish process'!F19)</f>
        <v>57110</v>
      </c>
      <c r="F31" s="21">
        <f>(0.25*'State_production_Fish process'!F19)+(0.75*'State_production_Fish process'!G19)</f>
        <v>65450</v>
      </c>
      <c r="G31" s="21">
        <f>(0.25*'State_production_Fish process'!G19)+(0.75*'State_production_Fish process'!H19)</f>
        <v>74027.5</v>
      </c>
      <c r="H31" s="21">
        <f>(0.25*'State_production_Fish process'!H19)+(0.75*'State_production_Fish process'!I19)</f>
        <v>94417.5</v>
      </c>
      <c r="I31" s="21">
        <f>(0.25*'State_production_Fish process'!I19)+(0.75*'State_production_Fish process'!J19)</f>
        <v>97257.5</v>
      </c>
      <c r="J31" s="21">
        <f>(0.25*'State_production_Fish process'!J19)+(0.75*'State_production_Fish process'!K19)</f>
        <v>103547.5</v>
      </c>
      <c r="K31" s="21">
        <f>(0.25*'State_production_Fish process'!K19)+(0.75*'State_production_Fish process'!L19)</f>
        <v>110110</v>
      </c>
      <c r="L31" s="21">
        <f>(0.25*'State_production_Fish process'!L19)+(0.75*'State_production_Fish process'!M19)</f>
        <v>115545</v>
      </c>
      <c r="M31" s="21">
        <f>(0.25*'State_production_Fish process'!M19)+(0.75*'State_production_Fish process'!N19)</f>
        <v>112475.00000000001</v>
      </c>
      <c r="N31" s="21">
        <f>(0.25*'State_production_Fish process'!N19)+(0.75*'State_production_Fish process'!O19)</f>
        <v>118500</v>
      </c>
      <c r="O31" s="21">
        <f>(0.25*'State_production_Fish process'!O19)+(0.75*'State_production_Fish process'!P19)</f>
        <v>138250</v>
      </c>
      <c r="P31" s="21">
        <f>(0.25*'State_production_Fish process'!P19)+(0.75*'State_production_Fish process'!Q19)</f>
        <v>178500</v>
      </c>
      <c r="Q31" s="118">
        <f>(0.25*'State_production_Fish process'!Q19)+(0.75*'State_production_Fish process'!R19)</f>
        <v>182500</v>
      </c>
    </row>
    <row r="32" spans="2:17" s="18" customFormat="1" x14ac:dyDescent="0.3">
      <c r="B32" s="152" t="s">
        <v>145</v>
      </c>
      <c r="C32" s="20"/>
      <c r="D32" s="21">
        <f>(0.25*'State_production_Fish process'!D20)+(0.75*'State_production_Fish process'!E20)</f>
        <v>7200</v>
      </c>
      <c r="E32" s="21">
        <f>(0.25*'State_production_Fish process'!E20)+(0.75*'State_production_Fish process'!F20)</f>
        <v>6992.5</v>
      </c>
      <c r="F32" s="21">
        <f>(0.25*'State_production_Fish process'!F20)+(0.75*'State_production_Fish process'!G20)</f>
        <v>7610</v>
      </c>
      <c r="G32" s="21">
        <f>(0.25*'State_production_Fish process'!G20)+(0.75*'State_production_Fish process'!H20)</f>
        <v>7805</v>
      </c>
      <c r="H32" s="21">
        <f>(0.25*'State_production_Fish process'!H20)+(0.75*'State_production_Fish process'!I20)</f>
        <v>7835</v>
      </c>
      <c r="I32" s="21">
        <f>(0.25*'State_production_Fish process'!I20)+(0.75*'State_production_Fish process'!J20)</f>
        <v>7497.5</v>
      </c>
      <c r="J32" s="21">
        <f>(0.25*'State_production_Fish process'!J20)+(0.75*'State_production_Fish process'!K20)</f>
        <v>7875</v>
      </c>
      <c r="K32" s="21">
        <f>(0.25*'State_production_Fish process'!K20)+(0.75*'State_production_Fish process'!L20)</f>
        <v>8430</v>
      </c>
      <c r="L32" s="21">
        <f>(0.25*'State_production_Fish process'!L20)+(0.75*'State_production_Fish process'!M20)</f>
        <v>9512.5</v>
      </c>
      <c r="M32" s="21">
        <f>(0.25*'State_production_Fish process'!M20)+(0.75*'State_production_Fish process'!N20)</f>
        <v>10707.5</v>
      </c>
      <c r="N32" s="21">
        <f>(0.25*'State_production_Fish process'!N20)+(0.75*'State_production_Fish process'!O20)</f>
        <v>11750</v>
      </c>
      <c r="O32" s="21">
        <f>(0.25*'State_production_Fish process'!O20)+(0.75*'State_production_Fish process'!P20)</f>
        <v>12750</v>
      </c>
      <c r="P32" s="21">
        <f>(0.25*'State_production_Fish process'!P20)+(0.75*'State_production_Fish process'!Q20)</f>
        <v>13000</v>
      </c>
      <c r="Q32" s="118">
        <f>(0.25*'State_production_Fish process'!Q20)+(0.75*'State_production_Fish process'!R20)</f>
        <v>13000</v>
      </c>
    </row>
    <row r="33" spans="2:17" s="18" customFormat="1" x14ac:dyDescent="0.3">
      <c r="B33" s="152" t="s">
        <v>146</v>
      </c>
      <c r="C33" s="20"/>
      <c r="D33" s="21">
        <f>(0.25*'State_production_Fish process'!D21)+(0.75*'State_production_Fish process'!E21)</f>
        <v>19137.5</v>
      </c>
      <c r="E33" s="21">
        <f>(0.25*'State_production_Fish process'!E21)+(0.75*'State_production_Fish process'!F21)</f>
        <v>19187.5</v>
      </c>
      <c r="F33" s="21">
        <f>(0.25*'State_production_Fish process'!F21)+(0.75*'State_production_Fish process'!G21)</f>
        <v>17797.5</v>
      </c>
      <c r="G33" s="21">
        <f>(0.25*'State_production_Fish process'!G21)+(0.75*'State_production_Fish process'!H21)</f>
        <v>18785</v>
      </c>
      <c r="H33" s="21">
        <f>(0.25*'State_production_Fish process'!H21)+(0.75*'State_production_Fish process'!I21)</f>
        <v>19292.5</v>
      </c>
      <c r="I33" s="21">
        <f>(0.25*'State_production_Fish process'!I21)+(0.75*'State_production_Fish process'!J21)</f>
        <v>19600</v>
      </c>
      <c r="J33" s="21">
        <f>(0.25*'State_production_Fish process'!J21)+(0.75*'State_production_Fish process'!K21)</f>
        <v>19812.5</v>
      </c>
      <c r="K33" s="21">
        <f>(0.25*'State_production_Fish process'!K21)+(0.75*'State_production_Fish process'!L21)</f>
        <v>19925</v>
      </c>
      <c r="L33" s="21">
        <f>(0.25*'State_production_Fish process'!L21)+(0.75*'State_production_Fish process'!M21)</f>
        <v>154972.5</v>
      </c>
      <c r="M33" s="21">
        <f>(0.25*'State_production_Fish process'!M21)+(0.75*'State_production_Fish process'!N21)</f>
        <v>64995</v>
      </c>
      <c r="N33" s="21">
        <f>(0.25*'State_production_Fish process'!N21)+(0.75*'State_production_Fish process'!O21)</f>
        <v>20000</v>
      </c>
      <c r="O33" s="21">
        <f>(0.25*'State_production_Fish process'!O21)+(0.75*'State_production_Fish process'!P21)</f>
        <v>20750</v>
      </c>
      <c r="P33" s="21">
        <f>(0.25*'State_production_Fish process'!P21)+(0.75*'State_production_Fish process'!Q21)</f>
        <v>21000</v>
      </c>
      <c r="Q33" s="118">
        <f>(0.25*'State_production_Fish process'!Q21)+(0.75*'State_production_Fish process'!R21)</f>
        <v>21000</v>
      </c>
    </row>
    <row r="34" spans="2:17" s="18" customFormat="1" x14ac:dyDescent="0.3">
      <c r="B34" s="152" t="s">
        <v>147</v>
      </c>
      <c r="C34" s="20"/>
      <c r="D34" s="21">
        <f>(0.25*'State_production_Fish process'!D22)+(0.75*'State_production_Fish process'!E22)</f>
        <v>31202.5</v>
      </c>
      <c r="E34" s="21">
        <f>(0.25*'State_production_Fish process'!E22)+(0.75*'State_production_Fish process'!F22)</f>
        <v>34270</v>
      </c>
      <c r="F34" s="21">
        <f>(0.25*'State_production_Fish process'!F22)+(0.75*'State_production_Fish process'!G22)</f>
        <v>59485</v>
      </c>
      <c r="G34" s="21">
        <f>(0.25*'State_production_Fish process'!G22)+(0.75*'State_production_Fish process'!H22)</f>
        <v>73822.5</v>
      </c>
      <c r="H34" s="21">
        <f>(0.25*'State_production_Fish process'!H22)+(0.75*'State_production_Fish process'!I22)</f>
        <v>71825</v>
      </c>
      <c r="I34" s="21">
        <f>(0.25*'State_production_Fish process'!I22)+(0.75*'State_production_Fish process'!J22)</f>
        <v>71542.5</v>
      </c>
      <c r="J34" s="21">
        <f>(0.25*'State_production_Fish process'!J22)+(0.75*'State_production_Fish process'!K22)</f>
        <v>86732.5</v>
      </c>
      <c r="K34" s="21">
        <f>(0.25*'State_production_Fish process'!K22)+(0.75*'State_production_Fish process'!L22)</f>
        <v>95370</v>
      </c>
      <c r="L34" s="21">
        <f>(0.25*'State_production_Fish process'!L22)+(0.75*'State_production_Fish process'!M22)</f>
        <v>102765</v>
      </c>
      <c r="M34" s="21">
        <f>(0.25*'State_production_Fish process'!M22)+(0.75*'State_production_Fish process'!N22)</f>
        <v>105705</v>
      </c>
      <c r="N34" s="21">
        <f>(0.25*'State_production_Fish process'!N22)+(0.75*'State_production_Fish process'!O22)</f>
        <v>113499.99999999999</v>
      </c>
      <c r="O34" s="21">
        <f>(0.25*'State_production_Fish process'!O22)+(0.75*'State_production_Fish process'!P22)</f>
        <v>137750</v>
      </c>
      <c r="P34" s="21">
        <f>(0.25*'State_production_Fish process'!P22)+(0.75*'State_production_Fish process'!Q22)</f>
        <v>178750</v>
      </c>
      <c r="Q34" s="118">
        <f>(0.25*'State_production_Fish process'!Q22)+(0.75*'State_production_Fish process'!R22)</f>
        <v>203500</v>
      </c>
    </row>
    <row r="35" spans="2:17" s="18" customFormat="1" x14ac:dyDescent="0.3">
      <c r="B35" s="152" t="s">
        <v>148</v>
      </c>
      <c r="C35" s="20"/>
      <c r="D35" s="21">
        <f>(0.25*'State_production_Fish process'!D23)+(0.75*'State_production_Fish process'!E23)</f>
        <v>285985</v>
      </c>
      <c r="E35" s="21">
        <f>(0.25*'State_production_Fish process'!E23)+(0.75*'State_production_Fish process'!F23)</f>
        <v>293737.5</v>
      </c>
      <c r="F35" s="21">
        <f>(0.25*'State_production_Fish process'!F23)+(0.75*'State_production_Fish process'!G23)</f>
        <v>296292.5</v>
      </c>
      <c r="G35" s="21">
        <f>(0.25*'State_production_Fish process'!G23)+(0.75*'State_production_Fish process'!H23)</f>
        <v>345780</v>
      </c>
      <c r="H35" s="21">
        <f>(0.25*'State_production_Fish process'!H23)+(0.75*'State_production_Fish process'!I23)</f>
        <v>405507.5</v>
      </c>
      <c r="I35" s="21">
        <f>(0.25*'State_production_Fish process'!I23)+(0.75*'State_production_Fish process'!J23)</f>
        <v>499950</v>
      </c>
      <c r="J35" s="21">
        <f>(0.25*'State_production_Fish process'!J23)+(0.75*'State_production_Fish process'!K23)</f>
        <v>541475</v>
      </c>
      <c r="K35" s="21">
        <f>(0.25*'State_production_Fish process'!K23)+(0.75*'State_production_Fish process'!L23)</f>
        <v>530787.5</v>
      </c>
      <c r="L35" s="21">
        <f>(0.25*'State_production_Fish process'!L23)+(0.75*'State_production_Fish process'!M23)</f>
        <v>547875</v>
      </c>
      <c r="M35" s="21">
        <f>(0.25*'State_production_Fish process'!M23)+(0.75*'State_production_Fish process'!N23)</f>
        <v>606077.5</v>
      </c>
      <c r="N35" s="21">
        <f>(0.25*'State_production_Fish process'!N23)+(0.75*'State_production_Fish process'!O23)</f>
        <v>591500</v>
      </c>
      <c r="O35" s="21">
        <f>(0.25*'State_production_Fish process'!O23)+(0.75*'State_production_Fish process'!P23)</f>
        <v>563000</v>
      </c>
      <c r="P35" s="21">
        <f>(0.25*'State_production_Fish process'!P23)+(0.75*'State_production_Fish process'!Q23)</f>
        <v>591500</v>
      </c>
      <c r="Q35" s="118">
        <f>(0.25*'State_production_Fish process'!Q23)+(0.75*'State_production_Fish process'!R23)</f>
        <v>591750</v>
      </c>
    </row>
    <row r="36" spans="2:17" s="18" customFormat="1" x14ac:dyDescent="0.3">
      <c r="B36" s="152" t="s">
        <v>149</v>
      </c>
      <c r="C36" s="20"/>
      <c r="D36" s="21">
        <f>(0.25*'State_production_Fish process'!D24)+(0.75*'State_production_Fish process'!E24)</f>
        <v>647245</v>
      </c>
      <c r="E36" s="21">
        <f>(0.25*'State_production_Fish process'!E24)+(0.75*'State_production_Fish process'!F24)</f>
        <v>667445</v>
      </c>
      <c r="F36" s="21">
        <f>(0.25*'State_production_Fish process'!F24)+(0.75*'State_production_Fish process'!G24)</f>
        <v>669882.5</v>
      </c>
      <c r="G36" s="21">
        <f>(0.25*'State_production_Fish process'!G24)+(0.75*'State_production_Fish process'!H24)</f>
        <v>681317.5</v>
      </c>
      <c r="H36" s="21">
        <f>(0.25*'State_production_Fish process'!H24)+(0.75*'State_production_Fish process'!I24)</f>
        <v>695642.5</v>
      </c>
      <c r="I36" s="21">
        <f>(0.25*'State_production_Fish process'!I24)+(0.75*'State_production_Fish process'!J24)</f>
        <v>685922.5</v>
      </c>
      <c r="J36" s="21">
        <f>(0.25*'State_production_Fish process'!J24)+(0.75*'State_production_Fish process'!K24)</f>
        <v>690310</v>
      </c>
      <c r="K36" s="21">
        <f>(0.25*'State_production_Fish process'!K24)+(0.75*'State_production_Fish process'!L24)</f>
        <v>683107.5</v>
      </c>
      <c r="L36" s="21">
        <f>(0.25*'State_production_Fish process'!L24)+(0.75*'State_production_Fish process'!M24)</f>
        <v>701422.5</v>
      </c>
      <c r="M36" s="21">
        <f>(0.25*'State_production_Fish process'!M24)+(0.75*'State_production_Fish process'!N24)</f>
        <v>721662.5</v>
      </c>
      <c r="N36" s="21">
        <f>(0.25*'State_production_Fish process'!N24)+(0.75*'State_production_Fish process'!O24)</f>
        <v>727500</v>
      </c>
      <c r="O36" s="21">
        <f>(0.25*'State_production_Fish process'!O24)+(0.75*'State_production_Fish process'!P24)</f>
        <v>626000</v>
      </c>
      <c r="P36" s="21">
        <f>(0.25*'State_production_Fish process'!P24)+(0.75*'State_production_Fish process'!Q24)</f>
        <v>652750</v>
      </c>
      <c r="Q36" s="118">
        <f>(0.25*'State_production_Fish process'!Q24)+(0.75*'State_production_Fish process'!R24)</f>
        <v>775000</v>
      </c>
    </row>
    <row r="37" spans="2:17" s="18" customFormat="1" x14ac:dyDescent="0.3">
      <c r="B37" s="152" t="s">
        <v>150</v>
      </c>
      <c r="C37" s="20"/>
      <c r="D37" s="21">
        <f>(0.25*'State_production_Fish process'!D25)+(0.75*'State_production_Fish process'!E25)</f>
        <v>11960</v>
      </c>
      <c r="E37" s="21">
        <f>(0.25*'State_production_Fish process'!E25)+(0.75*'State_production_Fish process'!F25)</f>
        <v>11802.5</v>
      </c>
      <c r="F37" s="21">
        <f>(0.25*'State_production_Fish process'!F25)+(0.75*'State_production_Fish process'!G25)</f>
        <v>11217.5</v>
      </c>
      <c r="G37" s="21">
        <f>(0.25*'State_production_Fish process'!G25)+(0.75*'State_production_Fish process'!H25)</f>
        <v>12202.5</v>
      </c>
      <c r="H37" s="21">
        <f>(0.25*'State_production_Fish process'!H25)+(0.75*'State_production_Fish process'!I25)</f>
        <v>12425</v>
      </c>
      <c r="I37" s="21">
        <f>(0.25*'State_production_Fish process'!I25)+(0.75*'State_production_Fish process'!J25)</f>
        <v>12370</v>
      </c>
      <c r="J37" s="21">
        <f>(0.25*'State_production_Fish process'!J25)+(0.75*'State_production_Fish process'!K25)</f>
        <v>12370</v>
      </c>
      <c r="K37" s="21">
        <f>(0.25*'State_production_Fish process'!K25)+(0.75*'State_production_Fish process'!L25)</f>
        <v>12370</v>
      </c>
      <c r="L37" s="21">
        <f>(0.25*'State_production_Fish process'!L25)+(0.75*'State_production_Fish process'!M25)</f>
        <v>17132.5</v>
      </c>
      <c r="M37" s="21">
        <f>(0.25*'State_production_Fish process'!M25)+(0.75*'State_production_Fish process'!N25)</f>
        <v>14430</v>
      </c>
      <c r="N37" s="21">
        <f>(0.25*'State_production_Fish process'!N25)+(0.75*'State_production_Fish process'!O25)</f>
        <v>15250</v>
      </c>
      <c r="O37" s="21">
        <f>(0.25*'State_production_Fish process'!O25)+(0.75*'State_production_Fish process'!P25)</f>
        <v>26500</v>
      </c>
      <c r="P37" s="21">
        <f>(0.25*'State_production_Fish process'!P25)+(0.75*'State_production_Fish process'!Q25)</f>
        <v>23250</v>
      </c>
      <c r="Q37" s="118">
        <f>(0.25*'State_production_Fish process'!Q25)+(0.75*'State_production_Fish process'!R25)</f>
        <v>21750</v>
      </c>
    </row>
    <row r="38" spans="2:17" s="18" customFormat="1" x14ac:dyDescent="0.3">
      <c r="B38" s="152" t="s">
        <v>151</v>
      </c>
      <c r="C38" s="20"/>
      <c r="D38" s="21">
        <f>(0.25*'State_production_Fish process'!D26)+(0.75*'State_production_Fish process'!E26)</f>
        <v>61317.5</v>
      </c>
      <c r="E38" s="21">
        <f>(0.25*'State_production_Fish process'!E26)+(0.75*'State_production_Fish process'!F26)</f>
        <v>64047.5</v>
      </c>
      <c r="F38" s="21">
        <f>(0.25*'State_production_Fish process'!F26)+(0.75*'State_production_Fish process'!G26)</f>
        <v>64177.5</v>
      </c>
      <c r="G38" s="21">
        <f>(0.25*'State_production_Fish process'!G26)+(0.75*'State_production_Fish process'!H26)</f>
        <v>67325</v>
      </c>
      <c r="H38" s="21">
        <f>(0.25*'State_production_Fish process'!H26)+(0.75*'State_production_Fish process'!I26)</f>
        <v>66707.5</v>
      </c>
      <c r="I38" s="21">
        <f>(0.25*'State_production_Fish process'!I26)+(0.75*'State_production_Fish process'!J26)</f>
        <v>58867.5</v>
      </c>
      <c r="J38" s="21">
        <f>(0.25*'State_production_Fish process'!J26)+(0.75*'State_production_Fish process'!K26)</f>
        <v>70670</v>
      </c>
      <c r="K38" s="21">
        <f>(0.25*'State_production_Fish process'!K26)+(0.75*'State_production_Fish process'!L26)</f>
        <v>82722.5</v>
      </c>
      <c r="L38" s="21">
        <f>(0.25*'State_production_Fish process'!L26)+(0.75*'State_production_Fish process'!M26)</f>
        <v>93485</v>
      </c>
      <c r="M38" s="21">
        <f>(0.25*'State_production_Fish process'!M26)+(0.75*'State_production_Fish process'!N26)</f>
        <v>105815.00000000001</v>
      </c>
      <c r="N38" s="21">
        <f>(0.25*'State_production_Fish process'!N26)+(0.75*'State_production_Fish process'!O26)</f>
        <v>113499.99999999999</v>
      </c>
      <c r="O38" s="21">
        <f>(0.25*'State_production_Fish process'!O26)+(0.75*'State_production_Fish process'!P26)</f>
        <v>133000</v>
      </c>
      <c r="P38" s="21">
        <f>(0.25*'State_production_Fish process'!P26)+(0.75*'State_production_Fish process'!Q26)</f>
        <v>142000</v>
      </c>
      <c r="Q38" s="118">
        <f>(0.25*'State_production_Fish process'!Q26)+(0.75*'State_production_Fish process'!R26)</f>
        <v>165500</v>
      </c>
    </row>
    <row r="39" spans="2:17" s="18" customFormat="1" x14ac:dyDescent="0.3">
      <c r="B39" s="152" t="s">
        <v>152</v>
      </c>
      <c r="C39" s="20"/>
      <c r="D39" s="21">
        <f>(0.25*'State_production_Fish process'!D27)+(0.75*'State_production_Fish process'!E27)</f>
        <v>572410</v>
      </c>
      <c r="E39" s="21">
        <f>(0.25*'State_production_Fish process'!E27)+(0.75*'State_production_Fish process'!F27)</f>
        <v>592090</v>
      </c>
      <c r="F39" s="21">
        <f>(0.25*'State_production_Fish process'!F27)+(0.75*'State_production_Fish process'!G27)</f>
        <v>566322.5</v>
      </c>
      <c r="G39" s="21">
        <f>(0.25*'State_production_Fish process'!G27)+(0.75*'State_production_Fish process'!H27)</f>
        <v>531437.5</v>
      </c>
      <c r="H39" s="21">
        <f>(0.25*'State_production_Fish process'!H27)+(0.75*'State_production_Fish process'!I27)</f>
        <v>543545</v>
      </c>
      <c r="I39" s="21">
        <f>(0.25*'State_production_Fish process'!I27)+(0.75*'State_production_Fish process'!J27)</f>
        <v>584027.5</v>
      </c>
      <c r="J39" s="21">
        <f>(0.25*'State_production_Fish process'!J27)+(0.75*'State_production_Fish process'!K27)</f>
        <v>582905</v>
      </c>
      <c r="K39" s="21">
        <f>(0.25*'State_production_Fish process'!K27)+(0.75*'State_production_Fish process'!L27)</f>
        <v>584475</v>
      </c>
      <c r="L39" s="21">
        <f>(0.25*'State_production_Fish process'!L27)+(0.75*'State_production_Fish process'!M27)</f>
        <v>598737.5</v>
      </c>
      <c r="M39" s="21">
        <f>(0.25*'State_production_Fish process'!M27)+(0.75*'State_production_Fish process'!N27)</f>
        <v>606715</v>
      </c>
      <c r="N39" s="21">
        <f>(0.25*'State_production_Fish process'!N27)+(0.75*'State_production_Fish process'!O27)</f>
        <v>587000</v>
      </c>
      <c r="O39" s="21">
        <f>(0.25*'State_production_Fish process'!O27)+(0.75*'State_production_Fish process'!P27)</f>
        <v>642250</v>
      </c>
      <c r="P39" s="21">
        <f>(0.25*'State_production_Fish process'!P27)+(0.75*'State_production_Fish process'!Q27)</f>
        <v>620250</v>
      </c>
      <c r="Q39" s="118">
        <f>(0.25*'State_production_Fish process'!Q27)+(0.75*'State_production_Fish process'!R27)</f>
        <v>577500</v>
      </c>
    </row>
    <row r="40" spans="2:17" s="18" customFormat="1" x14ac:dyDescent="0.3">
      <c r="B40" s="152" t="s">
        <v>153</v>
      </c>
      <c r="C40" s="20"/>
      <c r="D40" s="21">
        <f>(0.25*'State_production_Fish process'!D28)+(0.75*'State_production_Fish process'!E28)</f>
        <v>18115</v>
      </c>
      <c r="E40" s="21">
        <f>(0.25*'State_production_Fish process'!E28)+(0.75*'State_production_Fish process'!F28)</f>
        <v>18512.5</v>
      </c>
      <c r="F40" s="21">
        <f>(0.25*'State_production_Fish process'!F28)+(0.75*'State_production_Fish process'!G28)</f>
        <v>18602.5</v>
      </c>
      <c r="G40" s="21">
        <f>(0.25*'State_production_Fish process'!G28)+(0.75*'State_production_Fish process'!H28)</f>
        <v>18750</v>
      </c>
      <c r="H40" s="21">
        <f>(0.25*'State_production_Fish process'!H28)+(0.75*'State_production_Fish process'!I28)</f>
        <v>19100</v>
      </c>
      <c r="I40" s="21">
        <f>(0.25*'State_production_Fish process'!I28)+(0.75*'State_production_Fish process'!J28)</f>
        <v>19950</v>
      </c>
      <c r="J40" s="21">
        <f>(0.25*'State_production_Fish process'!J28)+(0.75*'State_production_Fish process'!K28)</f>
        <v>21715</v>
      </c>
      <c r="K40" s="21">
        <f>(0.25*'State_production_Fish process'!K28)+(0.75*'State_production_Fish process'!L28)</f>
        <v>23930</v>
      </c>
      <c r="L40" s="21">
        <f>(0.25*'State_production_Fish process'!L28)+(0.75*'State_production_Fish process'!M28)</f>
        <v>27530</v>
      </c>
      <c r="M40" s="21">
        <f>(0.25*'State_production_Fish process'!M28)+(0.75*'State_production_Fish process'!N28)</f>
        <v>30385</v>
      </c>
      <c r="N40" s="21">
        <f>(0.25*'State_production_Fish process'!N28)+(0.75*'State_production_Fish process'!O28)</f>
        <v>31750</v>
      </c>
      <c r="O40" s="21">
        <f>(0.25*'State_production_Fish process'!O28)+(0.75*'State_production_Fish process'!P28)</f>
        <v>32000</v>
      </c>
      <c r="P40" s="21">
        <f>(0.25*'State_production_Fish process'!P28)+(0.75*'State_production_Fish process'!Q28)</f>
        <v>32750</v>
      </c>
      <c r="Q40" s="118">
        <f>(0.25*'State_production_Fish process'!Q28)+(0.75*'State_production_Fish process'!R28)</f>
        <v>32250</v>
      </c>
    </row>
    <row r="41" spans="2:17" s="18" customFormat="1" x14ac:dyDescent="0.3">
      <c r="B41" s="152" t="s">
        <v>154</v>
      </c>
      <c r="C41" s="20"/>
      <c r="D41" s="21">
        <f>(0.25*'State_production_Fish process'!D29)+(0.75*'State_production_Fish process'!E29)</f>
        <v>4500</v>
      </c>
      <c r="E41" s="21">
        <f>(0.25*'State_production_Fish process'!E29)+(0.75*'State_production_Fish process'!F29)</f>
        <v>5147.5</v>
      </c>
      <c r="F41" s="21">
        <f>(0.25*'State_production_Fish process'!F29)+(0.75*'State_production_Fish process'!G29)</f>
        <v>4372.5</v>
      </c>
      <c r="G41" s="21">
        <f>(0.25*'State_production_Fish process'!G29)+(0.75*'State_production_Fish process'!H29)</f>
        <v>3970</v>
      </c>
      <c r="H41" s="21">
        <f>(0.25*'State_production_Fish process'!H29)+(0.75*'State_production_Fish process'!I29)</f>
        <v>4237.5</v>
      </c>
      <c r="I41" s="21">
        <f>(0.25*'State_production_Fish process'!I29)+(0.75*'State_production_Fish process'!J29)</f>
        <v>4502.5</v>
      </c>
      <c r="J41" s="21">
        <f>(0.25*'State_production_Fish process'!J29)+(0.75*'State_production_Fish process'!K29)</f>
        <v>4717.5</v>
      </c>
      <c r="K41" s="21">
        <f>(0.25*'State_production_Fish process'!K29)+(0.75*'State_production_Fish process'!L29)</f>
        <v>5257.5</v>
      </c>
      <c r="L41" s="21">
        <f>(0.25*'State_production_Fish process'!L29)+(0.75*'State_production_Fish process'!M29)</f>
        <v>5667.5</v>
      </c>
      <c r="M41" s="21">
        <f>(0.25*'State_production_Fish process'!M29)+(0.75*'State_production_Fish process'!N29)</f>
        <v>5937.5</v>
      </c>
      <c r="N41" s="21">
        <f>(0.25*'State_production_Fish process'!N29)+(0.75*'State_production_Fish process'!O29)</f>
        <v>9750</v>
      </c>
      <c r="O41" s="21">
        <f>(0.25*'State_production_Fish process'!O29)+(0.75*'State_production_Fish process'!P29)</f>
        <v>11750</v>
      </c>
      <c r="P41" s="21">
        <f>(0.25*'State_production_Fish process'!P29)+(0.75*'State_production_Fish process'!Q29)</f>
        <v>12000</v>
      </c>
      <c r="Q41" s="118">
        <f>(0.25*'State_production_Fish process'!Q29)+(0.75*'State_production_Fish process'!R29)</f>
        <v>12750</v>
      </c>
    </row>
    <row r="42" spans="2:17" s="18" customFormat="1" x14ac:dyDescent="0.3">
      <c r="B42" s="152" t="s">
        <v>155</v>
      </c>
      <c r="C42" s="20"/>
      <c r="D42" s="21">
        <f>(0.25*'State_production_Fish process'!D30)+(0.75*'State_production_Fish process'!E30)</f>
        <v>3732.5</v>
      </c>
      <c r="E42" s="21">
        <f>(0.25*'State_production_Fish process'!E30)+(0.75*'State_production_Fish process'!F30)</f>
        <v>3757.5</v>
      </c>
      <c r="F42" s="21">
        <f>(0.25*'State_production_Fish process'!F30)+(0.75*'State_production_Fish process'!G30)</f>
        <v>3760</v>
      </c>
      <c r="G42" s="21">
        <f>(0.25*'State_production_Fish process'!G30)+(0.75*'State_production_Fish process'!H30)</f>
        <v>3107.5</v>
      </c>
      <c r="H42" s="21">
        <f>(0.25*'State_production_Fish process'!H30)+(0.75*'State_production_Fish process'!I30)</f>
        <v>3160</v>
      </c>
      <c r="I42" s="21">
        <f>(0.25*'State_production_Fish process'!I30)+(0.75*'State_production_Fish process'!J30)</f>
        <v>2987.5</v>
      </c>
      <c r="J42" s="21">
        <f>(0.25*'State_production_Fish process'!J30)+(0.75*'State_production_Fish process'!K30)</f>
        <v>2922.5</v>
      </c>
      <c r="K42" s="21">
        <f>(0.25*'State_production_Fish process'!K30)+(0.75*'State_production_Fish process'!L30)</f>
        <v>4805</v>
      </c>
      <c r="L42" s="21">
        <f>(0.25*'State_production_Fish process'!L30)+(0.75*'State_production_Fish process'!M30)</f>
        <v>5812.5</v>
      </c>
      <c r="M42" s="21">
        <f>(0.25*'State_production_Fish process'!M30)+(0.75*'State_production_Fish process'!N30)</f>
        <v>5985</v>
      </c>
      <c r="N42" s="21">
        <f>(0.25*'State_production_Fish process'!N30)+(0.75*'State_production_Fish process'!O30)</f>
        <v>6750.0000000000009</v>
      </c>
      <c r="O42" s="21">
        <f>(0.25*'State_production_Fish process'!O30)+(0.75*'State_production_Fish process'!P30)</f>
        <v>7750</v>
      </c>
      <c r="P42" s="21">
        <f>(0.25*'State_production_Fish process'!P30)+(0.75*'State_production_Fish process'!Q30)</f>
        <v>8000</v>
      </c>
      <c r="Q42" s="118">
        <f>(0.25*'State_production_Fish process'!Q30)+(0.75*'State_production_Fish process'!R30)</f>
        <v>7250.0000000000009</v>
      </c>
    </row>
    <row r="43" spans="2:17" s="18" customFormat="1" x14ac:dyDescent="0.3">
      <c r="B43" s="152" t="s">
        <v>156</v>
      </c>
      <c r="C43" s="20"/>
      <c r="D43" s="21">
        <f>(0.25*'State_production_Fish process'!D31)+(0.75*'State_production_Fish process'!E31)</f>
        <v>5387.5</v>
      </c>
      <c r="E43" s="21">
        <f>(0.25*'State_production_Fish process'!E31)+(0.75*'State_production_Fish process'!F31)</f>
        <v>5737.5</v>
      </c>
      <c r="F43" s="21">
        <f>(0.25*'State_production_Fish process'!F31)+(0.75*'State_production_Fish process'!G31)</f>
        <v>5800</v>
      </c>
      <c r="G43" s="21">
        <f>(0.25*'State_production_Fish process'!G31)+(0.75*'State_production_Fish process'!H31)</f>
        <v>6085</v>
      </c>
      <c r="H43" s="21">
        <f>(0.25*'State_production_Fish process'!H31)+(0.75*'State_production_Fish process'!I31)</f>
        <v>6315</v>
      </c>
      <c r="I43" s="21">
        <f>(0.25*'State_production_Fish process'!I31)+(0.75*'State_production_Fish process'!J31)</f>
        <v>6532.5</v>
      </c>
      <c r="J43" s="21">
        <f>(0.25*'State_production_Fish process'!J31)+(0.75*'State_production_Fish process'!K31)</f>
        <v>6777.5</v>
      </c>
      <c r="K43" s="21">
        <f>(0.25*'State_production_Fish process'!K31)+(0.75*'State_production_Fish process'!L31)</f>
        <v>7057.5</v>
      </c>
      <c r="L43" s="21">
        <f>(0.25*'State_production_Fish process'!L31)+(0.75*'State_production_Fish process'!M31)</f>
        <v>7385</v>
      </c>
      <c r="M43" s="21">
        <f>(0.25*'State_production_Fish process'!M31)+(0.75*'State_production_Fish process'!N31)</f>
        <v>7867.5</v>
      </c>
      <c r="N43" s="21">
        <f>(0.25*'State_production_Fish process'!N31)+(0.75*'State_production_Fish process'!O31)</f>
        <v>8000</v>
      </c>
      <c r="O43" s="21">
        <f>(0.25*'State_production_Fish process'!O31)+(0.75*'State_production_Fish process'!P31)</f>
        <v>8750</v>
      </c>
      <c r="P43" s="21">
        <f>(0.25*'State_production_Fish process'!P31)+(0.75*'State_production_Fish process'!Q31)</f>
        <v>9000</v>
      </c>
      <c r="Q43" s="118">
        <f>(0.25*'State_production_Fish process'!Q31)+(0.75*'State_production_Fish process'!R31)</f>
        <v>9000</v>
      </c>
    </row>
    <row r="44" spans="2:17" s="18" customFormat="1" x14ac:dyDescent="0.3">
      <c r="B44" s="152" t="s">
        <v>157</v>
      </c>
      <c r="C44" s="20"/>
      <c r="D44" s="21">
        <f>(0.25*'State_production_Fish process'!D32)+(0.75*'State_production_Fish process'!E32)</f>
        <v>322985</v>
      </c>
      <c r="E44" s="21">
        <f>(0.25*'State_production_Fish process'!E32)+(0.75*'State_production_Fish process'!F32)</f>
        <v>337892.5</v>
      </c>
      <c r="F44" s="21">
        <f>(0.25*'State_production_Fish process'!F32)+(0.75*'State_production_Fish process'!G32)</f>
        <v>347620</v>
      </c>
      <c r="G44" s="21">
        <f>(0.25*'State_production_Fish process'!G32)+(0.75*'State_production_Fish process'!H32)</f>
        <v>293485</v>
      </c>
      <c r="H44" s="21">
        <f>(0.25*'State_production_Fish process'!H32)+(0.75*'State_production_Fish process'!I32)</f>
        <v>355617.5</v>
      </c>
      <c r="I44" s="21">
        <f>(0.25*'State_production_Fish process'!I32)+(0.75*'State_production_Fish process'!J32)</f>
        <v>385280</v>
      </c>
      <c r="J44" s="21">
        <f>(0.25*'State_production_Fish process'!J32)+(0.75*'State_production_Fish process'!K32)</f>
        <v>382920</v>
      </c>
      <c r="K44" s="21">
        <f>(0.25*'State_production_Fish process'!K32)+(0.75*'State_production_Fish process'!L32)</f>
        <v>403062.5</v>
      </c>
      <c r="L44" s="21">
        <f>(0.25*'State_production_Fish process'!L32)+(0.75*'State_production_Fish process'!M32)</f>
        <v>412877.5</v>
      </c>
      <c r="M44" s="21">
        <f>(0.25*'State_production_Fish process'!M32)+(0.75*'State_production_Fish process'!N32)</f>
        <v>455947.5</v>
      </c>
      <c r="N44" s="21">
        <f>(0.25*'State_production_Fish process'!N32)+(0.75*'State_production_Fish process'!O32)</f>
        <v>508250</v>
      </c>
      <c r="O44" s="21">
        <f>(0.25*'State_production_Fish process'!O32)+(0.75*'State_production_Fish process'!P32)</f>
        <v>586250</v>
      </c>
      <c r="P44" s="21">
        <f>(0.25*'State_production_Fish process'!P32)+(0.75*'State_production_Fish process'!Q32)</f>
        <v>665750</v>
      </c>
      <c r="Q44" s="118">
        <f>(0.25*'State_production_Fish process'!Q32)+(0.75*'State_production_Fish process'!R32)</f>
        <v>740500</v>
      </c>
    </row>
    <row r="45" spans="2:17" s="18" customFormat="1" x14ac:dyDescent="0.3">
      <c r="B45" s="152" t="s">
        <v>158</v>
      </c>
      <c r="C45" s="20"/>
      <c r="D45" s="21">
        <f>(0.25*'State_production_Fish process'!D33)+(0.75*'State_production_Fish process'!E33)</f>
        <v>25275</v>
      </c>
      <c r="E45" s="21">
        <f>(0.25*'State_production_Fish process'!E33)+(0.75*'State_production_Fish process'!F33)</f>
        <v>35115</v>
      </c>
      <c r="F45" s="21">
        <f>(0.25*'State_production_Fish process'!F33)+(0.75*'State_production_Fish process'!G33)</f>
        <v>39175</v>
      </c>
      <c r="G45" s="21">
        <f>(0.25*'State_production_Fish process'!G33)+(0.75*'State_production_Fish process'!H33)</f>
        <v>39977.5</v>
      </c>
      <c r="H45" s="21">
        <f>(0.25*'State_production_Fish process'!H33)+(0.75*'State_production_Fish process'!I33)</f>
        <v>41537.5</v>
      </c>
      <c r="I45" s="21">
        <f>(0.25*'State_production_Fish process'!I33)+(0.75*'State_production_Fish process'!J33)</f>
        <v>41950</v>
      </c>
      <c r="J45" s="21">
        <f>(0.25*'State_production_Fish process'!J33)+(0.75*'State_production_Fish process'!K33)</f>
        <v>42287.5</v>
      </c>
      <c r="K45" s="21">
        <f>(0.25*'State_production_Fish process'!K33)+(0.75*'State_production_Fish process'!L33)</f>
        <v>41402.5</v>
      </c>
      <c r="L45" s="21">
        <f>(0.25*'State_production_Fish process'!L33)+(0.75*'State_production_Fish process'!M33)</f>
        <v>41827.5</v>
      </c>
      <c r="M45" s="21">
        <f>(0.25*'State_production_Fish process'!M33)+(0.75*'State_production_Fish process'!N33)</f>
        <v>45770</v>
      </c>
      <c r="N45" s="21">
        <f>(0.25*'State_production_Fish process'!N33)+(0.75*'State_production_Fish process'!O33)</f>
        <v>52250</v>
      </c>
      <c r="O45" s="21">
        <f>(0.25*'State_production_Fish process'!O33)+(0.75*'State_production_Fish process'!P33)</f>
        <v>51000</v>
      </c>
      <c r="P45" s="21">
        <f>(0.25*'State_production_Fish process'!P33)+(0.75*'State_production_Fish process'!Q33)</f>
        <v>50000</v>
      </c>
      <c r="Q45" s="118">
        <f>(0.25*'State_production_Fish process'!Q33)+(0.75*'State_production_Fish process'!R33)</f>
        <v>47750</v>
      </c>
    </row>
    <row r="46" spans="2:17" s="18" customFormat="1" x14ac:dyDescent="0.3">
      <c r="B46" s="152" t="s">
        <v>159</v>
      </c>
      <c r="C46" s="20"/>
      <c r="D46" s="21">
        <f>(0.25*'State_production_Fish process'!D34)+(0.75*'State_production_Fish process'!E34)</f>
        <v>83655</v>
      </c>
      <c r="E46" s="21">
        <f>(0.25*'State_production_Fish process'!E34)+(0.75*'State_production_Fish process'!F34)</f>
        <v>86435</v>
      </c>
      <c r="F46" s="21">
        <f>(0.25*'State_production_Fish process'!F34)+(0.75*'State_production_Fish process'!G34)</f>
        <v>80722.5</v>
      </c>
      <c r="G46" s="21">
        <f>(0.25*'State_production_Fish process'!G34)+(0.75*'State_production_Fish process'!H34)</f>
        <v>84340</v>
      </c>
      <c r="H46" s="21">
        <f>(0.25*'State_production_Fish process'!H34)+(0.75*'State_production_Fish process'!I34)</f>
        <v>113697.5</v>
      </c>
      <c r="I46" s="21">
        <f>(0.25*'State_production_Fish process'!I34)+(0.75*'State_production_Fish process'!J34)</f>
        <v>103495</v>
      </c>
      <c r="J46" s="21">
        <f>(0.25*'State_production_Fish process'!J34)+(0.75*'State_production_Fish process'!K34)</f>
        <v>97475</v>
      </c>
      <c r="K46" s="21">
        <f>(0.25*'State_production_Fish process'!K34)+(0.75*'State_production_Fish process'!L34)</f>
        <v>98752.5</v>
      </c>
      <c r="L46" s="21">
        <f>(0.25*'State_production_Fish process'!L34)+(0.75*'State_production_Fish process'!M34)</f>
        <v>102797.5</v>
      </c>
      <c r="M46" s="21">
        <f>(0.25*'State_production_Fish process'!M34)+(0.75*'State_production_Fish process'!N34)</f>
        <v>111504.99999999999</v>
      </c>
      <c r="N46" s="21">
        <f>(0.25*'State_production_Fish process'!N34)+(0.75*'State_production_Fish process'!O34)</f>
        <v>118500</v>
      </c>
      <c r="O46" s="21">
        <f>(0.25*'State_production_Fish process'!O34)+(0.75*'State_production_Fish process'!P34)</f>
        <v>129750</v>
      </c>
      <c r="P46" s="21">
        <f>(0.25*'State_production_Fish process'!P34)+(0.75*'State_production_Fish process'!Q34)</f>
        <v>136000</v>
      </c>
      <c r="Q46" s="118">
        <f>(0.25*'State_production_Fish process'!Q34)+(0.75*'State_production_Fish process'!R34)</f>
        <v>135500</v>
      </c>
    </row>
    <row r="47" spans="2:17" s="18" customFormat="1" x14ac:dyDescent="0.3">
      <c r="B47" s="152" t="s">
        <v>160</v>
      </c>
      <c r="C47" s="20"/>
      <c r="D47" s="21">
        <f>(0.25*'State_production_Fish process'!D35)+(0.75*'State_production_Fish process'!E35)</f>
        <v>17972.5</v>
      </c>
      <c r="E47" s="21">
        <f>(0.25*'State_production_Fish process'!E35)+(0.75*'State_production_Fish process'!F35)</f>
        <v>21275</v>
      </c>
      <c r="F47" s="21">
        <f>(0.25*'State_production_Fish process'!F35)+(0.75*'State_production_Fish process'!G35)</f>
        <v>24825</v>
      </c>
      <c r="G47" s="21">
        <f>(0.25*'State_production_Fish process'!G35)+(0.75*'State_production_Fish process'!H35)</f>
        <v>24500</v>
      </c>
      <c r="H47" s="21">
        <f>(0.25*'State_production_Fish process'!H35)+(0.75*'State_production_Fish process'!I35)</f>
        <v>26207.5</v>
      </c>
      <c r="I47" s="21">
        <f>(0.25*'State_production_Fish process'!I35)+(0.75*'State_production_Fish process'!J35)</f>
        <v>27877.5</v>
      </c>
      <c r="J47" s="21">
        <f>(0.25*'State_production_Fish process'!J35)+(0.75*'State_production_Fish process'!K35)</f>
        <v>42937.5</v>
      </c>
      <c r="K47" s="21">
        <f>(0.25*'State_production_Fish process'!K35)+(0.75*'State_production_Fish process'!L35)</f>
        <v>53332.5</v>
      </c>
      <c r="L47" s="21">
        <f>(0.25*'State_production_Fish process'!L35)+(0.75*'State_production_Fish process'!M35)</f>
        <v>40115</v>
      </c>
      <c r="M47" s="21">
        <f>(0.25*'State_production_Fish process'!M35)+(0.75*'State_production_Fish process'!N35)</f>
        <v>42525</v>
      </c>
      <c r="N47" s="21">
        <f>(0.25*'State_production_Fish process'!N35)+(0.75*'State_production_Fish process'!O35)</f>
        <v>42750</v>
      </c>
      <c r="O47" s="21">
        <f>(0.25*'State_production_Fish process'!O35)+(0.75*'State_production_Fish process'!P35)</f>
        <v>48000</v>
      </c>
      <c r="P47" s="21">
        <f>(0.25*'State_production_Fish process'!P35)+(0.75*'State_production_Fish process'!Q35)</f>
        <v>53000</v>
      </c>
      <c r="Q47" s="118">
        <f>(0.25*'State_production_Fish process'!Q35)+(0.75*'State_production_Fish process'!R35)</f>
        <v>54750.000000000007</v>
      </c>
    </row>
    <row r="48" spans="2:17" s="18" customFormat="1" x14ac:dyDescent="0.3">
      <c r="B48" s="152" t="s">
        <v>161</v>
      </c>
      <c r="C48" s="20"/>
      <c r="D48" s="21">
        <f>(0.25*'State_production_Fish process'!D36)+(0.75*'State_production_Fish process'!E36)</f>
        <v>147.5</v>
      </c>
      <c r="E48" s="21">
        <f>(0.25*'State_production_Fish process'!E36)+(0.75*'State_production_Fish process'!F36)</f>
        <v>150</v>
      </c>
      <c r="F48" s="21">
        <f>(0.25*'State_production_Fish process'!F36)+(0.75*'State_production_Fish process'!G36)</f>
        <v>172.5</v>
      </c>
      <c r="G48" s="21">
        <f>(0.25*'State_production_Fish process'!G36)+(0.75*'State_production_Fish process'!H36)</f>
        <v>172.5</v>
      </c>
      <c r="H48" s="21">
        <f>(0.25*'State_production_Fish process'!H36)+(0.75*'State_production_Fish process'!I36)</f>
        <v>170</v>
      </c>
      <c r="I48" s="21">
        <f>(0.25*'State_production_Fish process'!I36)+(0.75*'State_production_Fish process'!J36)</f>
        <v>177.5</v>
      </c>
      <c r="J48" s="21">
        <f>(0.25*'State_production_Fish process'!J36)+(0.75*'State_production_Fish process'!K36)</f>
        <v>255</v>
      </c>
      <c r="K48" s="21">
        <f>(0.25*'State_production_Fish process'!K36)+(0.75*'State_production_Fish process'!L36)</f>
        <v>437.5</v>
      </c>
      <c r="L48" s="21">
        <f>(0.25*'State_production_Fish process'!L36)+(0.75*'State_production_Fish process'!M36)</f>
        <v>437.5</v>
      </c>
      <c r="M48" s="21">
        <f>(0.25*'State_production_Fish process'!M36)+(0.75*'State_production_Fish process'!N36)</f>
        <v>105</v>
      </c>
      <c r="N48" s="21">
        <f>(0.25*'State_production_Fish process'!N36)+(0.75*'State_production_Fish process'!O36)</f>
        <v>0</v>
      </c>
      <c r="O48" s="21">
        <f>(0.25*'State_production_Fish process'!O36)+(0.75*'State_production_Fish process'!P36)</f>
        <v>0</v>
      </c>
      <c r="P48" s="21">
        <f>(0.25*'State_production_Fish process'!P36)+(0.75*'State_production_Fish process'!Q36)</f>
        <v>0</v>
      </c>
      <c r="Q48" s="118">
        <f>(0.25*'State_production_Fish process'!Q36)+(0.75*'State_production_Fish process'!R36)</f>
        <v>0</v>
      </c>
    </row>
    <row r="49" spans="2:17" s="18" customFormat="1" x14ac:dyDescent="0.3">
      <c r="B49" s="152" t="s">
        <v>162</v>
      </c>
      <c r="C49" s="20"/>
      <c r="D49" s="21">
        <f>(0.25*'State_production_Fish process'!D37)+(0.75*'State_production_Fish process'!E37)</f>
        <v>462130</v>
      </c>
      <c r="E49" s="21">
        <f>(0.25*'State_production_Fish process'!E37)+(0.75*'State_production_Fish process'!F37)</f>
        <v>522467.5</v>
      </c>
      <c r="F49" s="21">
        <f>(0.25*'State_production_Fish process'!F37)+(0.75*'State_production_Fish process'!G37)</f>
        <v>555090</v>
      </c>
      <c r="G49" s="21">
        <f>(0.25*'State_production_Fish process'!G37)+(0.75*'State_production_Fish process'!H37)</f>
        <v>540467.5</v>
      </c>
      <c r="H49" s="21">
        <f>(0.25*'State_production_Fish process'!H37)+(0.75*'State_production_Fish process'!I37)</f>
        <v>570740</v>
      </c>
      <c r="I49" s="21">
        <f>(0.25*'State_production_Fish process'!I37)+(0.75*'State_production_Fish process'!J37)</f>
        <v>606840</v>
      </c>
      <c r="J49" s="21">
        <f>(0.25*'State_production_Fish process'!J37)+(0.75*'State_production_Fish process'!K37)</f>
        <v>612320</v>
      </c>
      <c r="K49" s="21">
        <f>(0.25*'State_production_Fish process'!K37)+(0.75*'State_production_Fish process'!L37)</f>
        <v>618172.5</v>
      </c>
      <c r="L49" s="21">
        <f>(0.25*'State_production_Fish process'!L37)+(0.75*'State_production_Fish process'!M37)</f>
        <v>623325</v>
      </c>
      <c r="M49" s="21">
        <f>(0.25*'State_production_Fish process'!M37)+(0.75*'State_production_Fish process'!N37)</f>
        <v>679575</v>
      </c>
      <c r="N49" s="21">
        <f>(0.25*'State_production_Fish process'!N37)+(0.75*'State_production_Fish process'!O37)</f>
        <v>706250</v>
      </c>
      <c r="O49" s="21">
        <f>(0.25*'State_production_Fish process'!O37)+(0.75*'State_production_Fish process'!P37)</f>
        <v>679000</v>
      </c>
      <c r="P49" s="21">
        <f>(0.25*'State_production_Fish process'!P37)+(0.75*'State_production_Fish process'!Q37)</f>
        <v>678750</v>
      </c>
      <c r="Q49" s="118">
        <f>(0.25*'State_production_Fish process'!Q37)+(0.75*'State_production_Fish process'!R37)</f>
        <v>688000</v>
      </c>
    </row>
    <row r="50" spans="2:17" s="18" customFormat="1" x14ac:dyDescent="0.3">
      <c r="B50" s="152" t="s">
        <v>182</v>
      </c>
      <c r="C50" s="20"/>
      <c r="D50" s="21">
        <f>(0.25*'State_production_Fish process'!D38)+(0.75*'State_production_Fish process'!E38)</f>
        <v>0</v>
      </c>
      <c r="E50" s="21">
        <f>(0.25*'State_production_Fish process'!E38)+(0.75*'State_production_Fish process'!F38)</f>
        <v>0</v>
      </c>
      <c r="F50" s="21">
        <f>(0.25*'State_production_Fish process'!F38)+(0.75*'State_production_Fish process'!G38)</f>
        <v>0</v>
      </c>
      <c r="G50" s="21">
        <f>(0.25*'State_production_Fish process'!G38)+(0.75*'State_production_Fish process'!H38)</f>
        <v>0</v>
      </c>
      <c r="H50" s="21">
        <f>(0.25*'State_production_Fish process'!H38)+(0.75*'State_production_Fish process'!I38)</f>
        <v>0</v>
      </c>
      <c r="I50" s="21">
        <f>(0.25*'State_production_Fish process'!I38)+(0.75*'State_production_Fish process'!J38)</f>
        <v>0</v>
      </c>
      <c r="J50" s="21">
        <f>(0.25*'State_production_Fish process'!J38)+(0.75*'State_production_Fish process'!K38)</f>
        <v>0</v>
      </c>
      <c r="K50" s="21">
        <f>(0.25*'State_production_Fish process'!K38)+(0.75*'State_production_Fish process'!L38)</f>
        <v>0</v>
      </c>
      <c r="L50" s="21">
        <f>(0.25*'State_production_Fish process'!L38)+(0.75*'State_production_Fish process'!M38)</f>
        <v>0</v>
      </c>
      <c r="M50" s="21">
        <f>(0.25*'State_production_Fish process'!M38)+(0.75*'State_production_Fish process'!N38)</f>
        <v>201000</v>
      </c>
      <c r="N50" s="21">
        <f>(0.25*'State_production_Fish process'!N38)+(0.75*'State_production_Fish process'!O38)</f>
        <v>244750</v>
      </c>
      <c r="O50" s="21">
        <f>(0.25*'State_production_Fish process'!O38)+(0.75*'State_production_Fish process'!P38)</f>
        <v>208500</v>
      </c>
      <c r="P50" s="21">
        <f>(0.25*'State_production_Fish process'!P38)+(0.75*'State_production_Fish process'!Q38)</f>
        <v>252250</v>
      </c>
      <c r="Q50" s="118">
        <f>(0.25*'State_production_Fish process'!Q38)+(0.75*'State_production_Fish process'!R38)</f>
        <v>280500</v>
      </c>
    </row>
    <row r="51" spans="2:17" s="18" customFormat="1" x14ac:dyDescent="0.3">
      <c r="B51" s="152" t="s">
        <v>163</v>
      </c>
      <c r="C51" s="20"/>
      <c r="D51" s="21">
        <f>(0.25*'State_production_Fish process'!D39)+(0.75*'State_production_Fish process'!E39)</f>
        <v>22862.5</v>
      </c>
      <c r="E51" s="21">
        <f>(0.25*'State_production_Fish process'!E39)+(0.75*'State_production_Fish process'!F39)</f>
        <v>27440</v>
      </c>
      <c r="F51" s="21">
        <f>(0.25*'State_production_Fish process'!F39)+(0.75*'State_production_Fish process'!G39)</f>
        <v>34345</v>
      </c>
      <c r="G51" s="21">
        <f>(0.25*'State_production_Fish process'!G39)+(0.75*'State_production_Fish process'!H39)</f>
        <v>36062.5</v>
      </c>
      <c r="H51" s="21">
        <f>(0.25*'State_production_Fish process'!H39)+(0.75*'State_production_Fish process'!I39)</f>
        <v>40710</v>
      </c>
      <c r="I51" s="21">
        <f>(0.25*'State_production_Fish process'!I39)+(0.75*'State_production_Fish process'!J39)</f>
        <v>47492.5</v>
      </c>
      <c r="J51" s="21">
        <f>(0.25*'State_production_Fish process'!J39)+(0.75*'State_production_Fish process'!K39)</f>
        <v>52305</v>
      </c>
      <c r="K51" s="21">
        <f>(0.25*'State_production_Fish process'!K39)+(0.75*'State_production_Fish process'!L39)</f>
        <v>56427.5</v>
      </c>
      <c r="L51" s="21">
        <f>(0.25*'State_production_Fish process'!L39)+(0.75*'State_production_Fish process'!M39)</f>
        <v>60827.5</v>
      </c>
      <c r="M51" s="21">
        <f>(0.25*'State_production_Fish process'!M39)+(0.75*'State_production_Fish process'!N39)</f>
        <v>64237.5</v>
      </c>
      <c r="N51" s="21">
        <f>(0.25*'State_production_Fish process'!N39)+(0.75*'State_production_Fish process'!O39)</f>
        <v>68000</v>
      </c>
      <c r="O51" s="21">
        <f>(0.25*'State_production_Fish process'!O39)+(0.75*'State_production_Fish process'!P39)</f>
        <v>71250</v>
      </c>
      <c r="P51" s="21">
        <f>(0.25*'State_production_Fish process'!P39)+(0.75*'State_production_Fish process'!Q39)</f>
        <v>75750</v>
      </c>
      <c r="Q51" s="118">
        <f>(0.25*'State_production_Fish process'!Q39)+(0.75*'State_production_Fish process'!R39)</f>
        <v>71750</v>
      </c>
    </row>
    <row r="52" spans="2:17" s="18" customFormat="1" x14ac:dyDescent="0.3">
      <c r="B52" s="152" t="s">
        <v>164</v>
      </c>
      <c r="C52" s="20"/>
      <c r="D52" s="21">
        <f>(0.25*'State_production_Fish process'!D40)+(0.75*'State_production_Fish process'!E40)</f>
        <v>286452.5</v>
      </c>
      <c r="E52" s="21">
        <f>(0.25*'State_production_Fish process'!E40)+(0.75*'State_production_Fish process'!F40)</f>
        <v>302442.5</v>
      </c>
      <c r="F52" s="21">
        <f>(0.25*'State_production_Fish process'!F40)+(0.75*'State_production_Fish process'!G40)</f>
        <v>321145</v>
      </c>
      <c r="G52" s="21">
        <f>(0.25*'State_production_Fish process'!G40)+(0.75*'State_production_Fish process'!H40)</f>
        <v>343440</v>
      </c>
      <c r="H52" s="21">
        <f>(0.25*'State_production_Fish process'!H40)+(0.75*'State_production_Fish process'!I40)</f>
        <v>382015</v>
      </c>
      <c r="I52" s="21">
        <f>(0.25*'State_production_Fish process'!I40)+(0.75*'State_production_Fish process'!J40)</f>
        <v>411342.5</v>
      </c>
      <c r="J52" s="21">
        <f>(0.25*'State_production_Fish process'!J40)+(0.75*'State_production_Fish process'!K40)</f>
        <v>426660</v>
      </c>
      <c r="K52" s="21">
        <f>(0.25*'State_production_Fish process'!K40)+(0.75*'State_production_Fish process'!L40)</f>
        <v>444742.5</v>
      </c>
      <c r="L52" s="21">
        <f>(0.25*'State_production_Fish process'!L40)+(0.75*'State_production_Fish process'!M40)</f>
        <v>460797.5</v>
      </c>
      <c r="M52" s="21">
        <f>(0.25*'State_production_Fish process'!M40)+(0.75*'State_production_Fish process'!N40)</f>
        <v>486620.00000000006</v>
      </c>
      <c r="N52" s="21">
        <f>(0.25*'State_production_Fish process'!N40)+(0.75*'State_production_Fish process'!O40)</f>
        <v>502250</v>
      </c>
      <c r="O52" s="21">
        <f>(0.25*'State_production_Fish process'!O40)+(0.75*'State_production_Fish process'!P40)</f>
        <v>589750</v>
      </c>
      <c r="P52" s="21">
        <f>(0.25*'State_production_Fish process'!P40)+(0.75*'State_production_Fish process'!Q40)</f>
        <v>626250</v>
      </c>
      <c r="Q52" s="118">
        <f>(0.25*'State_production_Fish process'!Q40)+(0.75*'State_production_Fish process'!R40)</f>
        <v>653750</v>
      </c>
    </row>
    <row r="53" spans="2:17" s="18" customFormat="1" x14ac:dyDescent="0.3">
      <c r="B53" s="152" t="s">
        <v>165</v>
      </c>
      <c r="C53" s="20"/>
      <c r="D53" s="21">
        <f>(0.25*'State_production_Fish process'!D41)+(0.75*'State_production_Fish process'!E41)</f>
        <v>2735</v>
      </c>
      <c r="E53" s="21">
        <f>(0.25*'State_production_Fish process'!E41)+(0.75*'State_production_Fish process'!F41)</f>
        <v>2947.5</v>
      </c>
      <c r="F53" s="21">
        <f>(0.25*'State_production_Fish process'!F41)+(0.75*'State_production_Fish process'!G41)</f>
        <v>3067.5</v>
      </c>
      <c r="G53" s="21">
        <f>(0.25*'State_production_Fish process'!G41)+(0.75*'State_production_Fish process'!H41)</f>
        <v>3142.5</v>
      </c>
      <c r="H53" s="21">
        <f>(0.25*'State_production_Fish process'!H41)+(0.75*'State_production_Fish process'!I41)</f>
        <v>3407.5</v>
      </c>
      <c r="I53" s="21">
        <f>(0.25*'State_production_Fish process'!I41)+(0.75*'State_production_Fish process'!J41)</f>
        <v>3737.5</v>
      </c>
      <c r="J53" s="21">
        <f>(0.25*'State_production_Fish process'!J41)+(0.75*'State_production_Fish process'!K41)</f>
        <v>3827.5</v>
      </c>
      <c r="K53" s="21">
        <f>(0.25*'State_production_Fish process'!K41)+(0.75*'State_production_Fish process'!L41)</f>
        <v>3845</v>
      </c>
      <c r="L53" s="21">
        <f>(0.25*'State_production_Fish process'!L41)+(0.75*'State_production_Fish process'!M41)</f>
        <v>3880</v>
      </c>
      <c r="M53" s="21">
        <f>(0.25*'State_production_Fish process'!M41)+(0.75*'State_production_Fish process'!N41)</f>
        <v>3972.5</v>
      </c>
      <c r="N53" s="21">
        <f>(0.25*'State_production_Fish process'!N41)+(0.75*'State_production_Fish process'!O41)</f>
        <v>4000</v>
      </c>
      <c r="O53" s="21">
        <f>(0.25*'State_production_Fish process'!O41)+(0.75*'State_production_Fish process'!P41)</f>
        <v>4000</v>
      </c>
      <c r="P53" s="21">
        <f>(0.25*'State_production_Fish process'!P41)+(0.75*'State_production_Fish process'!Q41)</f>
        <v>4750</v>
      </c>
      <c r="Q53" s="118">
        <f>(0.25*'State_production_Fish process'!Q41)+(0.75*'State_production_Fish process'!R41)</f>
        <v>5000</v>
      </c>
    </row>
    <row r="54" spans="2:17" s="18" customFormat="1" x14ac:dyDescent="0.3">
      <c r="B54" s="152" t="s">
        <v>166</v>
      </c>
      <c r="C54" s="20"/>
      <c r="D54" s="21">
        <f>(0.25*'State_production_Fish process'!D42)+(0.75*'State_production_Fish process'!E42)</f>
        <v>1241250</v>
      </c>
      <c r="E54" s="21">
        <f>(0.25*'State_production_Fish process'!E42)+(0.75*'State_production_Fish process'!F42)</f>
        <v>1331825</v>
      </c>
      <c r="F54" s="21">
        <f>(0.25*'State_production_Fish process'!F42)+(0.75*'State_production_Fish process'!G42)</f>
        <v>1425220</v>
      </c>
      <c r="G54" s="21">
        <f>(0.25*'State_production_Fish process'!G42)+(0.75*'State_production_Fish process'!H42)</f>
        <v>1474890</v>
      </c>
      <c r="H54" s="21">
        <f>(0.25*'State_production_Fish process'!H42)+(0.75*'State_production_Fish process'!I42)</f>
        <v>1508782.5</v>
      </c>
      <c r="I54" s="21">
        <f>(0.25*'State_production_Fish process'!I42)+(0.75*'State_production_Fish process'!J42)</f>
        <v>1461697.5</v>
      </c>
      <c r="J54" s="21">
        <f>(0.25*'State_production_Fish process'!J42)+(0.75*'State_production_Fish process'!K42)</f>
        <v>1464852.5</v>
      </c>
      <c r="K54" s="21">
        <f>(0.25*'State_production_Fish process'!K42)+(0.75*'State_production_Fish process'!L42)</f>
        <v>1485520</v>
      </c>
      <c r="L54" s="21">
        <f>(0.25*'State_production_Fish process'!L42)+(0.75*'State_production_Fish process'!M42)</f>
        <v>1557990</v>
      </c>
      <c r="M54" s="21">
        <f>(0.25*'State_production_Fish process'!M42)+(0.75*'State_production_Fish process'!N42)</f>
        <v>1607912.5000000002</v>
      </c>
      <c r="N54" s="21">
        <f>(0.25*'State_production_Fish process'!N42)+(0.75*'State_production_Fish process'!O42)</f>
        <v>1657500</v>
      </c>
      <c r="O54" s="21">
        <f>(0.25*'State_production_Fish process'!O42)+(0.75*'State_production_Fish process'!P42)</f>
        <v>1694250</v>
      </c>
      <c r="P54" s="21">
        <f>(0.25*'State_production_Fish process'!P42)+(0.75*'State_production_Fish process'!Q42)</f>
        <v>1732000.0000000002</v>
      </c>
      <c r="Q54" s="118">
        <f>(0.25*'State_production_Fish process'!Q42)+(0.75*'State_production_Fish process'!R42)</f>
        <v>1772000</v>
      </c>
    </row>
    <row r="55" spans="2:17" s="18" customFormat="1" x14ac:dyDescent="0.3">
      <c r="B55" s="22" t="s">
        <v>830</v>
      </c>
      <c r="C55" s="23" t="s">
        <v>167</v>
      </c>
      <c r="D55" s="593">
        <f>SUM(D19:D54)</f>
        <v>6504947.5</v>
      </c>
      <c r="E55" s="24">
        <f t="shared" ref="E55:Q55" si="0">SUM(E19:E54)</f>
        <v>6794707.5</v>
      </c>
      <c r="F55" s="24">
        <f t="shared" si="0"/>
        <v>7065137.5</v>
      </c>
      <c r="G55" s="24">
        <f t="shared" si="0"/>
        <v>7420270</v>
      </c>
      <c r="H55" s="24">
        <f t="shared" si="0"/>
        <v>7878277.5</v>
      </c>
      <c r="I55" s="24">
        <f t="shared" si="0"/>
        <v>8173725</v>
      </c>
      <c r="J55" s="24">
        <f t="shared" si="0"/>
        <v>8558892.5</v>
      </c>
      <c r="K55" s="24">
        <f t="shared" si="0"/>
        <v>8947462.5</v>
      </c>
      <c r="L55" s="24">
        <f t="shared" si="0"/>
        <v>9579590</v>
      </c>
      <c r="M55" s="24">
        <f t="shared" si="0"/>
        <v>10133307.5</v>
      </c>
      <c r="N55" s="24">
        <f t="shared" si="0"/>
        <v>10635250</v>
      </c>
      <c r="O55" s="24">
        <f t="shared" si="0"/>
        <v>11263500</v>
      </c>
      <c r="P55" s="24">
        <f t="shared" si="0"/>
        <v>12386050</v>
      </c>
      <c r="Q55" s="25">
        <f t="shared" si="0"/>
        <v>13361850</v>
      </c>
    </row>
    <row r="56" spans="2:17" s="18" customFormat="1" x14ac:dyDescent="0.3">
      <c r="B56" s="26"/>
      <c r="C56" s="27"/>
      <c r="D56" s="27"/>
      <c r="E56" s="27"/>
      <c r="F56" s="28"/>
      <c r="G56" s="117"/>
      <c r="H56" s="117"/>
      <c r="I56" s="117"/>
      <c r="J56" s="117"/>
      <c r="K56" s="117"/>
      <c r="L56" s="28"/>
      <c r="M56" s="28"/>
      <c r="N56" s="28"/>
      <c r="O56" s="35"/>
    </row>
    <row r="57" spans="2:17" s="18" customFormat="1" x14ac:dyDescent="0.3">
      <c r="B57" s="29"/>
      <c r="C57" s="29"/>
      <c r="D57" s="29"/>
      <c r="E57" s="29"/>
      <c r="F57" s="30"/>
      <c r="G57" s="30"/>
      <c r="H57" s="30"/>
      <c r="I57" s="30"/>
      <c r="J57" s="30"/>
      <c r="K57" s="30"/>
      <c r="L57" s="30"/>
      <c r="M57" s="30"/>
      <c r="N57" s="30"/>
      <c r="O57" s="35"/>
    </row>
    <row r="58" spans="2:17" s="18" customFormat="1" ht="18" x14ac:dyDescent="0.3">
      <c r="B58" s="15" t="s">
        <v>66</v>
      </c>
      <c r="C58" s="16" t="s">
        <v>67</v>
      </c>
      <c r="D58" s="16">
        <v>2005</v>
      </c>
      <c r="E58" s="16">
        <v>2006</v>
      </c>
      <c r="F58" s="16">
        <v>2007</v>
      </c>
      <c r="G58" s="16">
        <v>2008</v>
      </c>
      <c r="H58" s="16">
        <v>2009</v>
      </c>
      <c r="I58" s="16">
        <v>2010</v>
      </c>
      <c r="J58" s="16">
        <v>2011</v>
      </c>
      <c r="K58" s="16">
        <v>2012</v>
      </c>
      <c r="L58" s="16">
        <v>2013</v>
      </c>
      <c r="M58" s="16">
        <v>2014</v>
      </c>
      <c r="N58" s="16">
        <v>2015</v>
      </c>
      <c r="O58" s="16">
        <v>2016</v>
      </c>
      <c r="P58" s="16">
        <v>2017</v>
      </c>
      <c r="Q58" s="17">
        <v>2018</v>
      </c>
    </row>
    <row r="59" spans="2:17" s="18" customFormat="1" x14ac:dyDescent="0.3">
      <c r="B59" s="22" t="s">
        <v>829</v>
      </c>
      <c r="C59" s="23" t="s">
        <v>10</v>
      </c>
      <c r="D59" s="114">
        <v>13</v>
      </c>
      <c r="E59" s="114">
        <v>13</v>
      </c>
      <c r="F59" s="31">
        <v>13</v>
      </c>
      <c r="G59" s="31">
        <v>13</v>
      </c>
      <c r="H59" s="31">
        <v>13</v>
      </c>
      <c r="I59" s="31">
        <v>13</v>
      </c>
      <c r="J59" s="31">
        <v>13</v>
      </c>
      <c r="K59" s="31">
        <v>13</v>
      </c>
      <c r="L59" s="379">
        <v>13</v>
      </c>
      <c r="M59" s="379">
        <v>13</v>
      </c>
      <c r="N59" s="31">
        <v>13</v>
      </c>
      <c r="O59" s="31">
        <v>13</v>
      </c>
      <c r="P59" s="31">
        <v>13</v>
      </c>
      <c r="Q59" s="32">
        <v>13</v>
      </c>
    </row>
    <row r="60" spans="2:17" s="18" customFormat="1" x14ac:dyDescent="0.3">
      <c r="B60" s="26"/>
      <c r="C60" s="27"/>
      <c r="D60" s="27"/>
      <c r="E60" s="27"/>
      <c r="F60" s="33"/>
      <c r="G60" s="33"/>
      <c r="H60" s="33"/>
      <c r="I60" s="33"/>
      <c r="J60" s="33"/>
      <c r="K60" s="33"/>
      <c r="L60" s="33"/>
      <c r="M60" s="33"/>
      <c r="N60" s="33"/>
      <c r="O60" s="35"/>
    </row>
    <row r="61" spans="2:17" x14ac:dyDescent="0.3">
      <c r="B61" s="34"/>
      <c r="C61" s="34"/>
      <c r="D61" s="34"/>
      <c r="E61" s="34"/>
      <c r="F61" s="34"/>
      <c r="G61" s="34"/>
      <c r="H61" s="34"/>
      <c r="I61" s="34"/>
      <c r="J61" s="34"/>
      <c r="K61" s="34"/>
      <c r="L61" s="34"/>
      <c r="M61" s="34"/>
      <c r="N61" s="34"/>
      <c r="O61" s="11"/>
    </row>
    <row r="62" spans="2:17" s="18" customFormat="1" ht="18" x14ac:dyDescent="0.3">
      <c r="B62" s="15" t="s">
        <v>68</v>
      </c>
      <c r="C62" s="16" t="s">
        <v>13</v>
      </c>
      <c r="D62" s="16">
        <v>2005</v>
      </c>
      <c r="E62" s="16">
        <v>2006</v>
      </c>
      <c r="F62" s="16">
        <v>2007</v>
      </c>
      <c r="G62" s="16">
        <v>2008</v>
      </c>
      <c r="H62" s="16">
        <v>2009</v>
      </c>
      <c r="I62" s="16">
        <v>2010</v>
      </c>
      <c r="J62" s="16">
        <v>2011</v>
      </c>
      <c r="K62" s="16">
        <v>2012</v>
      </c>
      <c r="L62" s="16">
        <v>2013</v>
      </c>
      <c r="M62" s="16">
        <v>2014</v>
      </c>
      <c r="N62" s="16">
        <v>2015</v>
      </c>
      <c r="O62" s="417">
        <v>2016</v>
      </c>
      <c r="P62" s="417">
        <v>2017</v>
      </c>
      <c r="Q62" s="418">
        <v>2018</v>
      </c>
    </row>
    <row r="63" spans="2:17" s="18" customFormat="1" x14ac:dyDescent="0.3">
      <c r="B63" s="157" t="s">
        <v>829</v>
      </c>
      <c r="C63" s="160"/>
      <c r="D63" s="175"/>
      <c r="E63" s="175"/>
      <c r="F63" s="175"/>
      <c r="G63" s="175"/>
      <c r="H63" s="175"/>
      <c r="I63" s="175"/>
      <c r="J63" s="175"/>
      <c r="K63" s="175"/>
      <c r="L63" s="175"/>
      <c r="M63" s="175"/>
      <c r="N63" s="175"/>
      <c r="O63" s="35"/>
      <c r="Q63" s="419"/>
    </row>
    <row r="64" spans="2:17" s="18" customFormat="1" x14ac:dyDescent="0.3">
      <c r="B64" s="152" t="s">
        <v>132</v>
      </c>
      <c r="C64" s="20"/>
      <c r="D64" s="21">
        <f>D19*D$59*$C$14</f>
        <v>694973.5</v>
      </c>
      <c r="E64" s="21">
        <f t="shared" ref="E64:Q79" si="1">E19*E$59*$C$14</f>
        <v>989062.75</v>
      </c>
      <c r="F64" s="21">
        <f t="shared" si="1"/>
        <v>1271062</v>
      </c>
      <c r="G64" s="21">
        <f t="shared" si="1"/>
        <v>1329597.75</v>
      </c>
      <c r="H64" s="21">
        <f t="shared" si="1"/>
        <v>1359319</v>
      </c>
      <c r="I64" s="21">
        <f t="shared" si="1"/>
        <v>1407477.5</v>
      </c>
      <c r="J64" s="21">
        <f t="shared" si="1"/>
        <v>1462084</v>
      </c>
      <c r="K64" s="21">
        <f t="shared" si="1"/>
        <v>1485760.25</v>
      </c>
      <c r="L64" s="21">
        <f t="shared" si="1"/>
        <v>1490596.25</v>
      </c>
      <c r="M64" s="21">
        <f t="shared" si="1"/>
        <v>1491100</v>
      </c>
      <c r="N64" s="21">
        <f t="shared" si="1"/>
        <v>1491100</v>
      </c>
      <c r="O64" s="21">
        <f t="shared" si="1"/>
        <v>1551550</v>
      </c>
      <c r="P64" s="21">
        <f t="shared" si="1"/>
        <v>1601925</v>
      </c>
      <c r="Q64" s="118">
        <f t="shared" si="1"/>
        <v>1612000</v>
      </c>
    </row>
    <row r="65" spans="2:17" s="18" customFormat="1" x14ac:dyDescent="0.3">
      <c r="B65" s="152" t="s">
        <v>133</v>
      </c>
      <c r="C65" s="20"/>
      <c r="D65" s="21">
        <f t="shared" ref="D65:Q80" si="2">D20*D$59*$C$14</f>
        <v>35527674</v>
      </c>
      <c r="E65" s="21">
        <f t="shared" si="2"/>
        <v>34878441</v>
      </c>
      <c r="F65" s="21">
        <f t="shared" si="2"/>
        <v>39163540</v>
      </c>
      <c r="G65" s="21">
        <f t="shared" si="2"/>
        <v>48041932.25</v>
      </c>
      <c r="H65" s="21">
        <f t="shared" si="2"/>
        <v>52091377</v>
      </c>
      <c r="I65" s="21">
        <f t="shared" si="2"/>
        <v>54510384.5</v>
      </c>
      <c r="J65" s="21">
        <f t="shared" si="2"/>
        <v>62241335</v>
      </c>
      <c r="K65" s="21">
        <f t="shared" si="2"/>
        <v>70801458</v>
      </c>
      <c r="L65" s="21">
        <f>L20*L$59*$C$14</f>
        <v>79223150.5</v>
      </c>
      <c r="M65" s="21">
        <f t="shared" si="1"/>
        <v>80150856.5</v>
      </c>
      <c r="N65" s="21">
        <f t="shared" si="1"/>
        <v>91027625</v>
      </c>
      <c r="O65" s="21">
        <f t="shared" si="1"/>
        <v>107298750</v>
      </c>
      <c r="P65" s="21">
        <f t="shared" si="1"/>
        <v>132143700</v>
      </c>
      <c r="Q65" s="118">
        <f t="shared" si="1"/>
        <v>155386724.99999997</v>
      </c>
    </row>
    <row r="66" spans="2:17" s="18" customFormat="1" x14ac:dyDescent="0.3">
      <c r="B66" s="152" t="s">
        <v>134</v>
      </c>
      <c r="C66" s="20"/>
      <c r="D66" s="21">
        <f t="shared" si="2"/>
        <v>110321.25</v>
      </c>
      <c r="E66" s="21">
        <f t="shared" si="2"/>
        <v>111429.5</v>
      </c>
      <c r="F66" s="21">
        <f t="shared" si="2"/>
        <v>113444.5</v>
      </c>
      <c r="G66" s="21">
        <f t="shared" si="2"/>
        <v>115560.25</v>
      </c>
      <c r="H66" s="21">
        <f t="shared" si="2"/>
        <v>109112.25</v>
      </c>
      <c r="I66" s="21">
        <f t="shared" si="2"/>
        <v>121907.5</v>
      </c>
      <c r="J66" s="21">
        <f t="shared" si="2"/>
        <v>131478.75</v>
      </c>
      <c r="K66" s="21">
        <f t="shared" si="2"/>
        <v>145382.25</v>
      </c>
      <c r="L66" s="21">
        <f t="shared" si="2"/>
        <v>55815.5</v>
      </c>
      <c r="M66" s="21">
        <f t="shared" si="1"/>
        <v>127045.75</v>
      </c>
      <c r="N66" s="21">
        <f t="shared" si="1"/>
        <v>161200</v>
      </c>
      <c r="O66" s="21">
        <f t="shared" si="1"/>
        <v>161200</v>
      </c>
      <c r="P66" s="21">
        <f t="shared" si="1"/>
        <v>161200</v>
      </c>
      <c r="Q66" s="118">
        <f t="shared" si="1"/>
        <v>191425</v>
      </c>
    </row>
    <row r="67" spans="2:17" s="18" customFormat="1" x14ac:dyDescent="0.3">
      <c r="B67" s="152" t="s">
        <v>135</v>
      </c>
      <c r="C67" s="20"/>
      <c r="D67" s="21">
        <f t="shared" si="2"/>
        <v>7559675.5</v>
      </c>
      <c r="E67" s="21">
        <f t="shared" si="2"/>
        <v>7379433.75</v>
      </c>
      <c r="F67" s="21">
        <f t="shared" si="2"/>
        <v>7580833</v>
      </c>
      <c r="G67" s="21">
        <f t="shared" si="2"/>
        <v>8148357.75</v>
      </c>
      <c r="H67" s="21">
        <f t="shared" si="2"/>
        <v>8690795.75</v>
      </c>
      <c r="I67" s="21">
        <f t="shared" si="2"/>
        <v>9072940.5</v>
      </c>
      <c r="J67" s="21">
        <f t="shared" si="2"/>
        <v>9199482.5</v>
      </c>
      <c r="K67" s="21">
        <f t="shared" si="2"/>
        <v>9988657.25</v>
      </c>
      <c r="L67" s="21">
        <f t="shared" si="2"/>
        <v>10622777.75</v>
      </c>
      <c r="M67" s="21">
        <f t="shared" si="1"/>
        <v>11240677.5</v>
      </c>
      <c r="N67" s="21">
        <f t="shared" si="1"/>
        <v>11737375</v>
      </c>
      <c r="O67" s="21">
        <f t="shared" si="1"/>
        <v>12241125</v>
      </c>
      <c r="P67" s="21">
        <f t="shared" si="1"/>
        <v>12976600</v>
      </c>
      <c r="Q67" s="118">
        <f t="shared" si="1"/>
        <v>13299000</v>
      </c>
    </row>
    <row r="68" spans="2:17" s="18" customFormat="1" x14ac:dyDescent="0.3">
      <c r="B68" s="152" t="s">
        <v>136</v>
      </c>
      <c r="C68" s="20"/>
      <c r="D68" s="21">
        <f t="shared" si="2"/>
        <v>11143957.5</v>
      </c>
      <c r="E68" s="21">
        <f t="shared" si="2"/>
        <v>10887548.75</v>
      </c>
      <c r="F68" s="21">
        <f t="shared" si="2"/>
        <v>12335225.5</v>
      </c>
      <c r="G68" s="21">
        <f t="shared" si="2"/>
        <v>12302078.75</v>
      </c>
      <c r="H68" s="21">
        <f t="shared" si="2"/>
        <v>12017963.75</v>
      </c>
      <c r="I68" s="21">
        <f t="shared" si="2"/>
        <v>12061084.75</v>
      </c>
      <c r="J68" s="21">
        <f t="shared" si="2"/>
        <v>13433199</v>
      </c>
      <c r="K68" s="21">
        <f t="shared" si="2"/>
        <v>15564766.75</v>
      </c>
      <c r="L68" s="21">
        <f t="shared" si="2"/>
        <v>17097678</v>
      </c>
      <c r="M68" s="21">
        <f t="shared" si="1"/>
        <v>18863422.5</v>
      </c>
      <c r="N68" s="21">
        <f t="shared" si="1"/>
        <v>20160075</v>
      </c>
      <c r="O68" s="21">
        <f t="shared" si="1"/>
        <v>20492550</v>
      </c>
      <c r="P68" s="21">
        <f t="shared" si="1"/>
        <v>22900475</v>
      </c>
      <c r="Q68" s="118">
        <f t="shared" si="1"/>
        <v>24119550</v>
      </c>
    </row>
    <row r="69" spans="2:17" s="18" customFormat="1" x14ac:dyDescent="0.3">
      <c r="B69" s="152" t="s">
        <v>137</v>
      </c>
      <c r="C69" s="20"/>
      <c r="D69" s="21">
        <f t="shared" si="2"/>
        <v>3526.25</v>
      </c>
      <c r="E69" s="21">
        <f t="shared" si="2"/>
        <v>6045</v>
      </c>
      <c r="F69" s="21">
        <f t="shared" si="2"/>
        <v>8060</v>
      </c>
      <c r="G69" s="21">
        <f t="shared" si="2"/>
        <v>9369.75</v>
      </c>
      <c r="H69" s="21">
        <f t="shared" si="2"/>
        <v>9672</v>
      </c>
      <c r="I69" s="21">
        <f t="shared" si="2"/>
        <v>9672</v>
      </c>
      <c r="J69" s="21">
        <f t="shared" si="2"/>
        <v>5138.25</v>
      </c>
      <c r="K69" s="21">
        <f t="shared" si="2"/>
        <v>2418</v>
      </c>
      <c r="L69" s="21">
        <f t="shared" si="2"/>
        <v>3828.5</v>
      </c>
      <c r="M69" s="21">
        <f t="shared" si="1"/>
        <v>1108.25</v>
      </c>
      <c r="N69" s="21">
        <f t="shared" si="1"/>
        <v>0</v>
      </c>
      <c r="O69" s="21">
        <f t="shared" si="1"/>
        <v>0</v>
      </c>
      <c r="P69" s="21">
        <f t="shared" si="1"/>
        <v>0</v>
      </c>
      <c r="Q69" s="118">
        <f t="shared" si="1"/>
        <v>30225</v>
      </c>
    </row>
    <row r="70" spans="2:17" s="18" customFormat="1" x14ac:dyDescent="0.3">
      <c r="B70" s="152" t="s">
        <v>138</v>
      </c>
      <c r="C70" s="20"/>
      <c r="D70" s="21">
        <f t="shared" si="2"/>
        <v>5191849</v>
      </c>
      <c r="E70" s="21">
        <f t="shared" si="2"/>
        <v>5490875</v>
      </c>
      <c r="F70" s="21">
        <f t="shared" si="2"/>
        <v>5600289.5</v>
      </c>
      <c r="G70" s="21">
        <f t="shared" si="2"/>
        <v>6200860.25</v>
      </c>
      <c r="H70" s="21">
        <f t="shared" si="2"/>
        <v>6865608.75</v>
      </c>
      <c r="I70" s="21">
        <f t="shared" si="2"/>
        <v>8653216</v>
      </c>
      <c r="J70" s="21">
        <f t="shared" si="2"/>
        <v>9876321</v>
      </c>
      <c r="K70" s="21">
        <f t="shared" si="2"/>
        <v>10251514</v>
      </c>
      <c r="L70" s="21">
        <f t="shared" si="2"/>
        <v>11188186.75</v>
      </c>
      <c r="M70" s="21">
        <f t="shared" si="1"/>
        <v>12361622</v>
      </c>
      <c r="N70" s="21">
        <f t="shared" si="1"/>
        <v>13500500</v>
      </c>
      <c r="O70" s="21">
        <f t="shared" si="1"/>
        <v>14840475</v>
      </c>
      <c r="P70" s="21">
        <f t="shared" si="1"/>
        <v>17611100</v>
      </c>
      <c r="Q70" s="118">
        <f t="shared" si="1"/>
        <v>19384299.999999996</v>
      </c>
    </row>
    <row r="71" spans="2:17" s="18" customFormat="1" x14ac:dyDescent="0.3">
      <c r="B71" s="152" t="s">
        <v>139</v>
      </c>
      <c r="C71" s="20"/>
      <c r="D71" s="21">
        <f t="shared" si="2"/>
        <v>2015</v>
      </c>
      <c r="E71" s="21">
        <f t="shared" si="2"/>
        <v>2015</v>
      </c>
      <c r="F71" s="21">
        <f t="shared" si="2"/>
        <v>2015</v>
      </c>
      <c r="G71" s="21">
        <f t="shared" si="2"/>
        <v>2015</v>
      </c>
      <c r="H71" s="21">
        <f t="shared" si="2"/>
        <v>2015</v>
      </c>
      <c r="I71" s="21">
        <f t="shared" si="2"/>
        <v>2015</v>
      </c>
      <c r="J71" s="21">
        <f t="shared" si="2"/>
        <v>2015</v>
      </c>
      <c r="K71" s="21">
        <f t="shared" si="2"/>
        <v>2015</v>
      </c>
      <c r="L71" s="21">
        <f t="shared" si="2"/>
        <v>2015</v>
      </c>
      <c r="M71" s="21">
        <f t="shared" si="1"/>
        <v>503.75</v>
      </c>
      <c r="N71" s="21">
        <f t="shared" si="1"/>
        <v>0</v>
      </c>
      <c r="O71" s="21">
        <f t="shared" si="1"/>
        <v>0</v>
      </c>
      <c r="P71" s="21">
        <f t="shared" si="1"/>
        <v>0</v>
      </c>
      <c r="Q71" s="118">
        <f t="shared" si="1"/>
        <v>0</v>
      </c>
    </row>
    <row r="72" spans="2:17" s="18" customFormat="1" x14ac:dyDescent="0.3">
      <c r="B72" s="152" t="s">
        <v>140</v>
      </c>
      <c r="C72" s="20"/>
      <c r="D72" s="21">
        <f t="shared" si="2"/>
        <v>663741</v>
      </c>
      <c r="E72" s="21">
        <f t="shared" si="2"/>
        <v>675226.5</v>
      </c>
      <c r="F72" s="21">
        <f t="shared" si="2"/>
        <v>962061.75</v>
      </c>
      <c r="G72" s="21">
        <f t="shared" si="2"/>
        <v>692958.5</v>
      </c>
      <c r="H72" s="21">
        <f t="shared" si="2"/>
        <v>622433.5</v>
      </c>
      <c r="I72" s="21">
        <f t="shared" si="2"/>
        <v>672909.25</v>
      </c>
      <c r="J72" s="21">
        <f t="shared" si="2"/>
        <v>697794.5</v>
      </c>
      <c r="K72" s="21">
        <f t="shared" si="2"/>
        <v>750184.5</v>
      </c>
      <c r="L72" s="21">
        <f t="shared" si="2"/>
        <v>766103</v>
      </c>
      <c r="M72" s="21">
        <f t="shared" si="1"/>
        <v>1158725.75</v>
      </c>
      <c r="N72" s="21">
        <f t="shared" si="1"/>
        <v>1017575</v>
      </c>
      <c r="O72" s="21">
        <f t="shared" si="1"/>
        <v>957125</v>
      </c>
      <c r="P72" s="21">
        <f t="shared" si="1"/>
        <v>997425</v>
      </c>
      <c r="Q72" s="118">
        <f t="shared" si="1"/>
        <v>1098175.0000000002</v>
      </c>
    </row>
    <row r="73" spans="2:17" s="18" customFormat="1" x14ac:dyDescent="0.3">
      <c r="B73" s="152" t="s">
        <v>141</v>
      </c>
      <c r="C73" s="20"/>
      <c r="D73" s="21">
        <f t="shared" si="2"/>
        <v>35363.25</v>
      </c>
      <c r="E73" s="21">
        <f t="shared" si="2"/>
        <v>25489.75</v>
      </c>
      <c r="F73" s="21">
        <f t="shared" si="2"/>
        <v>24583</v>
      </c>
      <c r="G73" s="21">
        <f t="shared" si="2"/>
        <v>27907.75</v>
      </c>
      <c r="H73" s="21">
        <f t="shared" si="2"/>
        <v>28713.75</v>
      </c>
      <c r="I73" s="21">
        <f t="shared" si="2"/>
        <v>31937.75</v>
      </c>
      <c r="J73" s="21">
        <f t="shared" si="2"/>
        <v>30628</v>
      </c>
      <c r="K73" s="21">
        <f t="shared" si="2"/>
        <v>28310.75</v>
      </c>
      <c r="L73" s="21">
        <f t="shared" si="2"/>
        <v>33549.75</v>
      </c>
      <c r="M73" s="21">
        <f t="shared" si="1"/>
        <v>39091</v>
      </c>
      <c r="N73" s="21">
        <f t="shared" si="1"/>
        <v>40300</v>
      </c>
      <c r="O73" s="21">
        <f t="shared" si="1"/>
        <v>40300</v>
      </c>
      <c r="P73" s="21">
        <f t="shared" si="1"/>
        <v>40300</v>
      </c>
      <c r="Q73" s="118">
        <f t="shared" si="1"/>
        <v>40300</v>
      </c>
    </row>
    <row r="74" spans="2:17" s="18" customFormat="1" x14ac:dyDescent="0.3">
      <c r="B74" s="152" t="s">
        <v>142</v>
      </c>
      <c r="C74" s="20"/>
      <c r="D74" s="21">
        <f t="shared" si="2"/>
        <v>4169941.75</v>
      </c>
      <c r="E74" s="21">
        <f t="shared" si="2"/>
        <v>4152411.25</v>
      </c>
      <c r="F74" s="21">
        <f t="shared" si="2"/>
        <v>2042101.75</v>
      </c>
      <c r="G74" s="21">
        <f t="shared" si="2"/>
        <v>2942504.5</v>
      </c>
      <c r="H74" s="21">
        <f t="shared" si="2"/>
        <v>3448571.75</v>
      </c>
      <c r="I74" s="21">
        <f t="shared" si="2"/>
        <v>3679087.75</v>
      </c>
      <c r="J74" s="21">
        <f t="shared" si="2"/>
        <v>3658736.25</v>
      </c>
      <c r="K74" s="21">
        <f t="shared" si="2"/>
        <v>3260270</v>
      </c>
      <c r="L74" s="21">
        <f t="shared" si="2"/>
        <v>4232104.5</v>
      </c>
      <c r="M74" s="21">
        <f t="shared" si="1"/>
        <v>4715704.5</v>
      </c>
      <c r="N74" s="21">
        <f t="shared" si="1"/>
        <v>4574050.0000000009</v>
      </c>
      <c r="O74" s="21">
        <f t="shared" si="1"/>
        <v>4694950</v>
      </c>
      <c r="P74" s="21">
        <f t="shared" si="1"/>
        <v>4936750</v>
      </c>
      <c r="Q74" s="118">
        <f t="shared" si="1"/>
        <v>4876300</v>
      </c>
    </row>
    <row r="75" spans="2:17" s="18" customFormat="1" x14ac:dyDescent="0.3">
      <c r="B75" s="152" t="s">
        <v>143</v>
      </c>
      <c r="C75" s="20"/>
      <c r="D75" s="21">
        <f t="shared" si="2"/>
        <v>28579450.25</v>
      </c>
      <c r="E75" s="21">
        <f t="shared" si="2"/>
        <v>29981285.75</v>
      </c>
      <c r="F75" s="21">
        <f t="shared" si="2"/>
        <v>29349079.5</v>
      </c>
      <c r="G75" s="21">
        <f t="shared" si="2"/>
        <v>30422570.75</v>
      </c>
      <c r="H75" s="21">
        <f t="shared" si="2"/>
        <v>31035332.25</v>
      </c>
      <c r="I75" s="21">
        <f t="shared" si="2"/>
        <v>31194315.75</v>
      </c>
      <c r="J75" s="21">
        <f t="shared" si="2"/>
        <v>31495054.5</v>
      </c>
      <c r="K75" s="21">
        <f t="shared" si="2"/>
        <v>31728089.25</v>
      </c>
      <c r="L75" s="21">
        <f t="shared" si="2"/>
        <v>31925156.25</v>
      </c>
      <c r="M75" s="21">
        <f t="shared" si="1"/>
        <v>32475956.5</v>
      </c>
      <c r="N75" s="21">
        <f t="shared" si="1"/>
        <v>32643000</v>
      </c>
      <c r="O75" s="21">
        <f t="shared" si="1"/>
        <v>32824350</v>
      </c>
      <c r="P75" s="21">
        <f t="shared" si="1"/>
        <v>33471164.999999996</v>
      </c>
      <c r="Q75" s="118">
        <f t="shared" si="1"/>
        <v>33835880</v>
      </c>
    </row>
    <row r="76" spans="2:17" s="18" customFormat="1" x14ac:dyDescent="0.3">
      <c r="B76" s="152" t="s">
        <v>144</v>
      </c>
      <c r="C76" s="20"/>
      <c r="D76" s="21">
        <f t="shared" si="2"/>
        <v>1880498.75</v>
      </c>
      <c r="E76" s="21">
        <f t="shared" si="2"/>
        <v>2301533</v>
      </c>
      <c r="F76" s="21">
        <f t="shared" si="2"/>
        <v>2637635</v>
      </c>
      <c r="G76" s="21">
        <f t="shared" si="2"/>
        <v>2983308.25</v>
      </c>
      <c r="H76" s="21">
        <f t="shared" si="2"/>
        <v>3805025.25</v>
      </c>
      <c r="I76" s="21">
        <f t="shared" si="2"/>
        <v>3919477.25</v>
      </c>
      <c r="J76" s="21">
        <f t="shared" si="2"/>
        <v>4172964.25</v>
      </c>
      <c r="K76" s="21">
        <f t="shared" si="2"/>
        <v>4437433</v>
      </c>
      <c r="L76" s="21">
        <f t="shared" si="2"/>
        <v>4656463.5</v>
      </c>
      <c r="M76" s="21">
        <f t="shared" si="1"/>
        <v>4532742.5000000009</v>
      </c>
      <c r="N76" s="21">
        <f t="shared" si="1"/>
        <v>4775550</v>
      </c>
      <c r="O76" s="21">
        <f t="shared" si="1"/>
        <v>5571475</v>
      </c>
      <c r="P76" s="21">
        <f t="shared" si="1"/>
        <v>7193550</v>
      </c>
      <c r="Q76" s="118">
        <f t="shared" si="1"/>
        <v>7354750</v>
      </c>
    </row>
    <row r="77" spans="2:17" s="18" customFormat="1" x14ac:dyDescent="0.3">
      <c r="B77" s="152" t="s">
        <v>145</v>
      </c>
      <c r="C77" s="20"/>
      <c r="D77" s="21">
        <f t="shared" si="2"/>
        <v>290160</v>
      </c>
      <c r="E77" s="21">
        <f t="shared" si="2"/>
        <v>281797.75</v>
      </c>
      <c r="F77" s="21">
        <f t="shared" si="2"/>
        <v>306683</v>
      </c>
      <c r="G77" s="21">
        <f t="shared" si="2"/>
        <v>314541.5</v>
      </c>
      <c r="H77" s="21">
        <f t="shared" si="2"/>
        <v>315750.5</v>
      </c>
      <c r="I77" s="21">
        <f t="shared" si="2"/>
        <v>302149.25</v>
      </c>
      <c r="J77" s="21">
        <f t="shared" si="2"/>
        <v>317362.5</v>
      </c>
      <c r="K77" s="21">
        <f t="shared" si="2"/>
        <v>339729</v>
      </c>
      <c r="L77" s="21">
        <f t="shared" si="2"/>
        <v>383353.75</v>
      </c>
      <c r="M77" s="21">
        <f t="shared" si="1"/>
        <v>431512.25</v>
      </c>
      <c r="N77" s="21">
        <f t="shared" si="1"/>
        <v>473525</v>
      </c>
      <c r="O77" s="21">
        <f t="shared" si="1"/>
        <v>513825</v>
      </c>
      <c r="P77" s="21">
        <f t="shared" si="1"/>
        <v>523900</v>
      </c>
      <c r="Q77" s="118">
        <f t="shared" si="1"/>
        <v>523900</v>
      </c>
    </row>
    <row r="78" spans="2:17" s="18" customFormat="1" x14ac:dyDescent="0.3">
      <c r="B78" s="152" t="s">
        <v>146</v>
      </c>
      <c r="C78" s="20"/>
      <c r="D78" s="21">
        <f t="shared" si="2"/>
        <v>771241.25</v>
      </c>
      <c r="E78" s="21">
        <f t="shared" si="2"/>
        <v>773256.25</v>
      </c>
      <c r="F78" s="21">
        <f t="shared" si="2"/>
        <v>717239.25</v>
      </c>
      <c r="G78" s="21">
        <f t="shared" si="2"/>
        <v>757035.5</v>
      </c>
      <c r="H78" s="21">
        <f t="shared" si="2"/>
        <v>777487.75</v>
      </c>
      <c r="I78" s="21">
        <f t="shared" si="2"/>
        <v>789880</v>
      </c>
      <c r="J78" s="21">
        <f t="shared" si="2"/>
        <v>798443.75</v>
      </c>
      <c r="K78" s="21">
        <f t="shared" si="2"/>
        <v>802977.5</v>
      </c>
      <c r="L78" s="21">
        <f t="shared" si="2"/>
        <v>6245391.75</v>
      </c>
      <c r="M78" s="21">
        <f t="shared" si="1"/>
        <v>2619298.5</v>
      </c>
      <c r="N78" s="21">
        <f t="shared" si="1"/>
        <v>806000</v>
      </c>
      <c r="O78" s="21">
        <f t="shared" si="1"/>
        <v>836225</v>
      </c>
      <c r="P78" s="21">
        <f t="shared" si="1"/>
        <v>846300</v>
      </c>
      <c r="Q78" s="118">
        <f t="shared" si="1"/>
        <v>846300</v>
      </c>
    </row>
    <row r="79" spans="2:17" s="18" customFormat="1" x14ac:dyDescent="0.3">
      <c r="B79" s="152" t="s">
        <v>147</v>
      </c>
      <c r="C79" s="20"/>
      <c r="D79" s="21">
        <f t="shared" si="2"/>
        <v>1257460.75</v>
      </c>
      <c r="E79" s="21">
        <f t="shared" si="2"/>
        <v>1381081</v>
      </c>
      <c r="F79" s="21">
        <f t="shared" si="2"/>
        <v>2397245.5</v>
      </c>
      <c r="G79" s="21">
        <f t="shared" si="2"/>
        <v>2975046.75</v>
      </c>
      <c r="H79" s="21">
        <f t="shared" si="2"/>
        <v>2894547.5</v>
      </c>
      <c r="I79" s="21">
        <f t="shared" si="2"/>
        <v>2883162.75</v>
      </c>
      <c r="J79" s="21">
        <f t="shared" si="2"/>
        <v>3495319.75</v>
      </c>
      <c r="K79" s="21">
        <f t="shared" si="2"/>
        <v>3843411</v>
      </c>
      <c r="L79" s="21">
        <f t="shared" si="2"/>
        <v>4141429.5</v>
      </c>
      <c r="M79" s="21">
        <f t="shared" si="1"/>
        <v>4259911.5</v>
      </c>
      <c r="N79" s="21">
        <f t="shared" si="1"/>
        <v>4574049.9999999991</v>
      </c>
      <c r="O79" s="21">
        <f t="shared" si="1"/>
        <v>5551325</v>
      </c>
      <c r="P79" s="21">
        <f t="shared" si="1"/>
        <v>7203625</v>
      </c>
      <c r="Q79" s="118">
        <f t="shared" si="1"/>
        <v>8201050</v>
      </c>
    </row>
    <row r="80" spans="2:17" s="18" customFormat="1" x14ac:dyDescent="0.3">
      <c r="B80" s="152" t="s">
        <v>148</v>
      </c>
      <c r="C80" s="20"/>
      <c r="D80" s="21">
        <f t="shared" si="2"/>
        <v>11525195.5</v>
      </c>
      <c r="E80" s="21">
        <f t="shared" si="2"/>
        <v>11837621.25</v>
      </c>
      <c r="F80" s="21">
        <f t="shared" si="2"/>
        <v>11940587.75</v>
      </c>
      <c r="G80" s="21">
        <f t="shared" si="2"/>
        <v>13934934</v>
      </c>
      <c r="H80" s="21">
        <f t="shared" si="2"/>
        <v>16341952.25</v>
      </c>
      <c r="I80" s="21">
        <f t="shared" si="2"/>
        <v>20147985</v>
      </c>
      <c r="J80" s="21">
        <f t="shared" si="2"/>
        <v>21821442.5</v>
      </c>
      <c r="K80" s="21">
        <f t="shared" si="2"/>
        <v>21390736.25</v>
      </c>
      <c r="L80" s="21">
        <f t="shared" si="2"/>
        <v>22079362.5</v>
      </c>
      <c r="M80" s="21">
        <f t="shared" si="2"/>
        <v>24424923.25</v>
      </c>
      <c r="N80" s="21">
        <f t="shared" si="2"/>
        <v>23837450</v>
      </c>
      <c r="O80" s="21">
        <f t="shared" si="2"/>
        <v>22688900</v>
      </c>
      <c r="P80" s="21">
        <f t="shared" si="2"/>
        <v>23837450</v>
      </c>
      <c r="Q80" s="118">
        <f t="shared" si="2"/>
        <v>23847525</v>
      </c>
    </row>
    <row r="81" spans="2:17" s="18" customFormat="1" x14ac:dyDescent="0.3">
      <c r="B81" s="152" t="s">
        <v>149</v>
      </c>
      <c r="C81" s="20"/>
      <c r="D81" s="21">
        <f t="shared" ref="D81:Q96" si="3">D36*D$59*$C$14</f>
        <v>26083973.5</v>
      </c>
      <c r="E81" s="21">
        <f t="shared" si="3"/>
        <v>26898033.5</v>
      </c>
      <c r="F81" s="21">
        <f t="shared" si="3"/>
        <v>26996264.75</v>
      </c>
      <c r="G81" s="21">
        <f t="shared" si="3"/>
        <v>27457095.25</v>
      </c>
      <c r="H81" s="21">
        <f t="shared" si="3"/>
        <v>28034392.75</v>
      </c>
      <c r="I81" s="21">
        <f t="shared" si="3"/>
        <v>27642676.75</v>
      </c>
      <c r="J81" s="21">
        <f t="shared" si="3"/>
        <v>27819493</v>
      </c>
      <c r="K81" s="21">
        <f t="shared" si="3"/>
        <v>27529232.25</v>
      </c>
      <c r="L81" s="21">
        <f t="shared" si="3"/>
        <v>28267326.75</v>
      </c>
      <c r="M81" s="21">
        <f t="shared" si="3"/>
        <v>29082998.75</v>
      </c>
      <c r="N81" s="21">
        <f t="shared" si="3"/>
        <v>29318250</v>
      </c>
      <c r="O81" s="21">
        <f t="shared" si="3"/>
        <v>25227800</v>
      </c>
      <c r="P81" s="21">
        <f t="shared" si="3"/>
        <v>26305825</v>
      </c>
      <c r="Q81" s="118">
        <f t="shared" si="3"/>
        <v>31232500</v>
      </c>
    </row>
    <row r="82" spans="2:17" s="18" customFormat="1" x14ac:dyDescent="0.3">
      <c r="B82" s="152" t="s">
        <v>150</v>
      </c>
      <c r="C82" s="20"/>
      <c r="D82" s="21">
        <f t="shared" si="3"/>
        <v>481988</v>
      </c>
      <c r="E82" s="21">
        <f t="shared" si="3"/>
        <v>475640.75</v>
      </c>
      <c r="F82" s="21">
        <f t="shared" si="3"/>
        <v>452065.25</v>
      </c>
      <c r="G82" s="21">
        <f t="shared" si="3"/>
        <v>491760.75</v>
      </c>
      <c r="H82" s="21">
        <f t="shared" si="3"/>
        <v>500727.5</v>
      </c>
      <c r="I82" s="21">
        <f t="shared" si="3"/>
        <v>498511</v>
      </c>
      <c r="J82" s="21">
        <f t="shared" si="3"/>
        <v>498511</v>
      </c>
      <c r="K82" s="21">
        <f t="shared" si="3"/>
        <v>498511</v>
      </c>
      <c r="L82" s="21">
        <f t="shared" si="3"/>
        <v>690439.75</v>
      </c>
      <c r="M82" s="21">
        <f t="shared" si="3"/>
        <v>581529</v>
      </c>
      <c r="N82" s="21">
        <f t="shared" si="3"/>
        <v>614575</v>
      </c>
      <c r="O82" s="21">
        <f t="shared" si="3"/>
        <v>1067950</v>
      </c>
      <c r="P82" s="21">
        <f t="shared" si="3"/>
        <v>936975</v>
      </c>
      <c r="Q82" s="118">
        <f t="shared" si="3"/>
        <v>876525</v>
      </c>
    </row>
    <row r="83" spans="2:17" s="18" customFormat="1" x14ac:dyDescent="0.3">
      <c r="B83" s="152" t="s">
        <v>151</v>
      </c>
      <c r="C83" s="20"/>
      <c r="D83" s="21">
        <f t="shared" si="3"/>
        <v>2471095.25</v>
      </c>
      <c r="E83" s="21">
        <f t="shared" si="3"/>
        <v>2581114.25</v>
      </c>
      <c r="F83" s="21">
        <f t="shared" si="3"/>
        <v>2586353.25</v>
      </c>
      <c r="G83" s="21">
        <f t="shared" si="3"/>
        <v>2713197.5</v>
      </c>
      <c r="H83" s="21">
        <f t="shared" si="3"/>
        <v>2688312.25</v>
      </c>
      <c r="I83" s="21">
        <f t="shared" si="3"/>
        <v>2372360.25</v>
      </c>
      <c r="J83" s="21">
        <f t="shared" si="3"/>
        <v>2848001</v>
      </c>
      <c r="K83" s="21">
        <f t="shared" si="3"/>
        <v>3333716.75</v>
      </c>
      <c r="L83" s="21">
        <f t="shared" si="3"/>
        <v>3767445.5</v>
      </c>
      <c r="M83" s="21">
        <f t="shared" si="3"/>
        <v>4264344.5000000009</v>
      </c>
      <c r="N83" s="21">
        <f t="shared" si="3"/>
        <v>4574049.9999999991</v>
      </c>
      <c r="O83" s="21">
        <f t="shared" si="3"/>
        <v>5359900</v>
      </c>
      <c r="P83" s="21">
        <f t="shared" si="3"/>
        <v>5722600</v>
      </c>
      <c r="Q83" s="118">
        <f t="shared" si="3"/>
        <v>6669650</v>
      </c>
    </row>
    <row r="84" spans="2:17" s="18" customFormat="1" x14ac:dyDescent="0.3">
      <c r="B84" s="152" t="s">
        <v>152</v>
      </c>
      <c r="C84" s="20"/>
      <c r="D84" s="21">
        <f t="shared" si="3"/>
        <v>23068123</v>
      </c>
      <c r="E84" s="21">
        <f t="shared" si="3"/>
        <v>23861227</v>
      </c>
      <c r="F84" s="21">
        <f t="shared" si="3"/>
        <v>22822796.75</v>
      </c>
      <c r="G84" s="21">
        <f t="shared" si="3"/>
        <v>21416931.25</v>
      </c>
      <c r="H84" s="21">
        <f t="shared" si="3"/>
        <v>21904863.5</v>
      </c>
      <c r="I84" s="21">
        <f t="shared" si="3"/>
        <v>23536308.25</v>
      </c>
      <c r="J84" s="21">
        <f t="shared" si="3"/>
        <v>23491071.5</v>
      </c>
      <c r="K84" s="21">
        <f t="shared" si="3"/>
        <v>23554342.5</v>
      </c>
      <c r="L84" s="21">
        <f t="shared" si="3"/>
        <v>24129121.25</v>
      </c>
      <c r="M84" s="21">
        <f t="shared" si="3"/>
        <v>24450614.5</v>
      </c>
      <c r="N84" s="21">
        <f t="shared" si="3"/>
        <v>23656100</v>
      </c>
      <c r="O84" s="21">
        <f t="shared" si="3"/>
        <v>25882675</v>
      </c>
      <c r="P84" s="21">
        <f t="shared" si="3"/>
        <v>24996075</v>
      </c>
      <c r="Q84" s="118">
        <f t="shared" si="3"/>
        <v>23273250</v>
      </c>
    </row>
    <row r="85" spans="2:17" s="18" customFormat="1" x14ac:dyDescent="0.3">
      <c r="B85" s="152" t="s">
        <v>153</v>
      </c>
      <c r="C85" s="20"/>
      <c r="D85" s="21">
        <f t="shared" si="3"/>
        <v>730034.5</v>
      </c>
      <c r="E85" s="21">
        <f t="shared" si="3"/>
        <v>746053.75</v>
      </c>
      <c r="F85" s="21">
        <f t="shared" si="3"/>
        <v>749680.75</v>
      </c>
      <c r="G85" s="21">
        <f t="shared" si="3"/>
        <v>755625</v>
      </c>
      <c r="H85" s="21">
        <f t="shared" si="3"/>
        <v>769730</v>
      </c>
      <c r="I85" s="21">
        <f t="shared" si="3"/>
        <v>803985</v>
      </c>
      <c r="J85" s="21">
        <f t="shared" si="3"/>
        <v>875114.5</v>
      </c>
      <c r="K85" s="21">
        <f t="shared" si="3"/>
        <v>964379</v>
      </c>
      <c r="L85" s="21">
        <f t="shared" si="3"/>
        <v>1109459</v>
      </c>
      <c r="M85" s="21">
        <f t="shared" si="3"/>
        <v>1224515.5</v>
      </c>
      <c r="N85" s="21">
        <f t="shared" si="3"/>
        <v>1279525</v>
      </c>
      <c r="O85" s="21">
        <f t="shared" si="3"/>
        <v>1289600</v>
      </c>
      <c r="P85" s="21">
        <f t="shared" si="3"/>
        <v>1319825</v>
      </c>
      <c r="Q85" s="118">
        <f t="shared" si="3"/>
        <v>1299675</v>
      </c>
    </row>
    <row r="86" spans="2:17" s="18" customFormat="1" x14ac:dyDescent="0.3">
      <c r="B86" s="152" t="s">
        <v>154</v>
      </c>
      <c r="C86" s="20"/>
      <c r="D86" s="21">
        <f t="shared" si="3"/>
        <v>181350</v>
      </c>
      <c r="E86" s="21">
        <f t="shared" si="3"/>
        <v>207444.25</v>
      </c>
      <c r="F86" s="21">
        <f t="shared" si="3"/>
        <v>176211.75</v>
      </c>
      <c r="G86" s="21">
        <f t="shared" si="3"/>
        <v>159991</v>
      </c>
      <c r="H86" s="21">
        <f t="shared" si="3"/>
        <v>170771.25</v>
      </c>
      <c r="I86" s="21">
        <f t="shared" si="3"/>
        <v>181450.75</v>
      </c>
      <c r="J86" s="21">
        <f t="shared" si="3"/>
        <v>190115.25</v>
      </c>
      <c r="K86" s="21">
        <f t="shared" si="3"/>
        <v>211877.25</v>
      </c>
      <c r="L86" s="21">
        <f t="shared" si="3"/>
        <v>228400.25</v>
      </c>
      <c r="M86" s="21">
        <f t="shared" si="3"/>
        <v>239281.25</v>
      </c>
      <c r="N86" s="21">
        <f t="shared" si="3"/>
        <v>392925</v>
      </c>
      <c r="O86" s="21">
        <f t="shared" si="3"/>
        <v>473525</v>
      </c>
      <c r="P86" s="21">
        <f t="shared" si="3"/>
        <v>483600</v>
      </c>
      <c r="Q86" s="118">
        <f t="shared" si="3"/>
        <v>513825</v>
      </c>
    </row>
    <row r="87" spans="2:17" s="18" customFormat="1" x14ac:dyDescent="0.3">
      <c r="B87" s="152" t="s">
        <v>155</v>
      </c>
      <c r="C87" s="20"/>
      <c r="D87" s="21">
        <f t="shared" si="3"/>
        <v>150419.75</v>
      </c>
      <c r="E87" s="21">
        <f t="shared" si="3"/>
        <v>151427.25</v>
      </c>
      <c r="F87" s="21">
        <f t="shared" si="3"/>
        <v>151528</v>
      </c>
      <c r="G87" s="21">
        <f t="shared" si="3"/>
        <v>125232.25</v>
      </c>
      <c r="H87" s="21">
        <f t="shared" si="3"/>
        <v>127348</v>
      </c>
      <c r="I87" s="21">
        <f t="shared" si="3"/>
        <v>120396.25</v>
      </c>
      <c r="J87" s="21">
        <f t="shared" si="3"/>
        <v>117776.75</v>
      </c>
      <c r="K87" s="21">
        <f t="shared" si="3"/>
        <v>193641.5</v>
      </c>
      <c r="L87" s="21">
        <f t="shared" si="3"/>
        <v>234243.75</v>
      </c>
      <c r="M87" s="21">
        <f t="shared" si="3"/>
        <v>241195.5</v>
      </c>
      <c r="N87" s="21">
        <f t="shared" ref="N87:Q87" si="4">N42*N$59*$C$14</f>
        <v>272025.00000000006</v>
      </c>
      <c r="O87" s="21">
        <f t="shared" si="4"/>
        <v>312325</v>
      </c>
      <c r="P87" s="21">
        <f t="shared" si="4"/>
        <v>322400</v>
      </c>
      <c r="Q87" s="118">
        <f t="shared" si="4"/>
        <v>292175.00000000006</v>
      </c>
    </row>
    <row r="88" spans="2:17" s="18" customFormat="1" x14ac:dyDescent="0.3">
      <c r="B88" s="152" t="s">
        <v>156</v>
      </c>
      <c r="C88" s="20"/>
      <c r="D88" s="21">
        <f t="shared" si="3"/>
        <v>217116.25</v>
      </c>
      <c r="E88" s="21">
        <f t="shared" si="3"/>
        <v>231221.25</v>
      </c>
      <c r="F88" s="21">
        <f t="shared" si="3"/>
        <v>233740</v>
      </c>
      <c r="G88" s="21">
        <f t="shared" si="3"/>
        <v>245225.5</v>
      </c>
      <c r="H88" s="21">
        <f t="shared" si="3"/>
        <v>254494.5</v>
      </c>
      <c r="I88" s="21">
        <f t="shared" si="3"/>
        <v>263259.75</v>
      </c>
      <c r="J88" s="21">
        <f t="shared" si="3"/>
        <v>273133.25</v>
      </c>
      <c r="K88" s="21">
        <f t="shared" si="3"/>
        <v>284417.25</v>
      </c>
      <c r="L88" s="21">
        <f t="shared" si="3"/>
        <v>297615.5</v>
      </c>
      <c r="M88" s="21">
        <f t="shared" si="3"/>
        <v>317060.25</v>
      </c>
      <c r="N88" s="21">
        <f t="shared" ref="N88:Q88" si="5">N43*N$59*$C$14</f>
        <v>322400</v>
      </c>
      <c r="O88" s="21">
        <f t="shared" si="5"/>
        <v>352625</v>
      </c>
      <c r="P88" s="21">
        <f t="shared" si="5"/>
        <v>362700</v>
      </c>
      <c r="Q88" s="118">
        <f t="shared" si="5"/>
        <v>362700</v>
      </c>
    </row>
    <row r="89" spans="2:17" s="18" customFormat="1" x14ac:dyDescent="0.3">
      <c r="B89" s="152" t="s">
        <v>157</v>
      </c>
      <c r="C89" s="20"/>
      <c r="D89" s="21">
        <f t="shared" si="3"/>
        <v>13016295.5</v>
      </c>
      <c r="E89" s="21">
        <f t="shared" si="3"/>
        <v>13617067.75</v>
      </c>
      <c r="F89" s="21">
        <f t="shared" si="3"/>
        <v>14009086</v>
      </c>
      <c r="G89" s="21">
        <f t="shared" si="3"/>
        <v>11827445.5</v>
      </c>
      <c r="H89" s="21">
        <f t="shared" si="3"/>
        <v>14331385.25</v>
      </c>
      <c r="I89" s="21">
        <f t="shared" si="3"/>
        <v>15526784</v>
      </c>
      <c r="J89" s="21">
        <f t="shared" si="3"/>
        <v>15431676</v>
      </c>
      <c r="K89" s="21">
        <f t="shared" si="3"/>
        <v>16243418.75</v>
      </c>
      <c r="L89" s="21">
        <f t="shared" si="3"/>
        <v>16638963.25</v>
      </c>
      <c r="M89" s="21">
        <f t="shared" si="3"/>
        <v>18374684.25</v>
      </c>
      <c r="N89" s="21">
        <f t="shared" ref="N89:Q89" si="6">N44*N$59*$C$14</f>
        <v>20482475</v>
      </c>
      <c r="O89" s="21">
        <f t="shared" si="6"/>
        <v>23625875</v>
      </c>
      <c r="P89" s="21">
        <f t="shared" si="6"/>
        <v>26829725</v>
      </c>
      <c r="Q89" s="118">
        <f t="shared" si="6"/>
        <v>29842150</v>
      </c>
    </row>
    <row r="90" spans="2:17" s="18" customFormat="1" x14ac:dyDescent="0.3">
      <c r="B90" s="152" t="s">
        <v>158</v>
      </c>
      <c r="C90" s="20"/>
      <c r="D90" s="21">
        <f t="shared" si="3"/>
        <v>1018582.5</v>
      </c>
      <c r="E90" s="21">
        <f t="shared" si="3"/>
        <v>1415134.5</v>
      </c>
      <c r="F90" s="21">
        <f t="shared" si="3"/>
        <v>1578752.5</v>
      </c>
      <c r="G90" s="21">
        <f t="shared" si="3"/>
        <v>1611093.25</v>
      </c>
      <c r="H90" s="21">
        <f t="shared" si="3"/>
        <v>1673961.25</v>
      </c>
      <c r="I90" s="21">
        <f t="shared" si="3"/>
        <v>1690585</v>
      </c>
      <c r="J90" s="21">
        <f t="shared" si="3"/>
        <v>1704186.25</v>
      </c>
      <c r="K90" s="21">
        <f t="shared" si="3"/>
        <v>1668520.75</v>
      </c>
      <c r="L90" s="21">
        <f t="shared" si="3"/>
        <v>1685648.25</v>
      </c>
      <c r="M90" s="21">
        <f t="shared" si="3"/>
        <v>1844531</v>
      </c>
      <c r="N90" s="21">
        <f t="shared" ref="N90:Q90" si="7">N45*N$59*$C$14</f>
        <v>2105675</v>
      </c>
      <c r="O90" s="21">
        <f t="shared" si="7"/>
        <v>2055300</v>
      </c>
      <c r="P90" s="21">
        <f t="shared" si="7"/>
        <v>2015000</v>
      </c>
      <c r="Q90" s="118">
        <f t="shared" si="7"/>
        <v>1924325</v>
      </c>
    </row>
    <row r="91" spans="2:17" s="18" customFormat="1" x14ac:dyDescent="0.3">
      <c r="B91" s="152" t="s">
        <v>159</v>
      </c>
      <c r="C91" s="20"/>
      <c r="D91" s="21">
        <f t="shared" si="3"/>
        <v>3371296.5</v>
      </c>
      <c r="E91" s="21">
        <f t="shared" si="3"/>
        <v>3483330.5</v>
      </c>
      <c r="F91" s="21">
        <f t="shared" si="3"/>
        <v>3253116.75</v>
      </c>
      <c r="G91" s="21">
        <f t="shared" si="3"/>
        <v>3398902</v>
      </c>
      <c r="H91" s="21">
        <f t="shared" si="3"/>
        <v>4582009.25</v>
      </c>
      <c r="I91" s="21">
        <f t="shared" si="3"/>
        <v>4170848.5</v>
      </c>
      <c r="J91" s="21">
        <f t="shared" si="3"/>
        <v>3928242.5</v>
      </c>
      <c r="K91" s="21">
        <f t="shared" si="3"/>
        <v>3979725.75</v>
      </c>
      <c r="L91" s="21">
        <f t="shared" si="3"/>
        <v>4142739.25</v>
      </c>
      <c r="M91" s="21">
        <f t="shared" si="3"/>
        <v>4493651.4999999991</v>
      </c>
      <c r="N91" s="21">
        <f t="shared" ref="N91:Q91" si="8">N46*N$59*$C$14</f>
        <v>4775550</v>
      </c>
      <c r="O91" s="21">
        <f t="shared" si="8"/>
        <v>5228925</v>
      </c>
      <c r="P91" s="21">
        <f t="shared" si="8"/>
        <v>5480800</v>
      </c>
      <c r="Q91" s="118">
        <f t="shared" si="8"/>
        <v>5460650</v>
      </c>
    </row>
    <row r="92" spans="2:17" s="18" customFormat="1" x14ac:dyDescent="0.3">
      <c r="B92" s="152" t="s">
        <v>160</v>
      </c>
      <c r="C92" s="20"/>
      <c r="D92" s="21">
        <f t="shared" si="3"/>
        <v>724291.75</v>
      </c>
      <c r="E92" s="21">
        <f t="shared" si="3"/>
        <v>857382.5</v>
      </c>
      <c r="F92" s="21">
        <f t="shared" si="3"/>
        <v>1000447.5</v>
      </c>
      <c r="G92" s="21">
        <f t="shared" si="3"/>
        <v>987350</v>
      </c>
      <c r="H92" s="21">
        <f t="shared" si="3"/>
        <v>1056162.25</v>
      </c>
      <c r="I92" s="21">
        <f t="shared" si="3"/>
        <v>1123463.25</v>
      </c>
      <c r="J92" s="21">
        <f t="shared" si="3"/>
        <v>1730381.25</v>
      </c>
      <c r="K92" s="21">
        <f t="shared" si="3"/>
        <v>2149299.75</v>
      </c>
      <c r="L92" s="21">
        <f t="shared" si="3"/>
        <v>1616634.5</v>
      </c>
      <c r="M92" s="21">
        <f t="shared" si="3"/>
        <v>1713757.5</v>
      </c>
      <c r="N92" s="21">
        <f t="shared" ref="N92:Q92" si="9">N47*N$59*$C$14</f>
        <v>1722825</v>
      </c>
      <c r="O92" s="21">
        <f t="shared" si="9"/>
        <v>1934400</v>
      </c>
      <c r="P92" s="21">
        <f t="shared" si="9"/>
        <v>2135900</v>
      </c>
      <c r="Q92" s="118">
        <f t="shared" si="9"/>
        <v>2206425.0000000005</v>
      </c>
    </row>
    <row r="93" spans="2:17" s="18" customFormat="1" x14ac:dyDescent="0.3">
      <c r="B93" s="152" t="s">
        <v>161</v>
      </c>
      <c r="C93" s="20"/>
      <c r="D93" s="21">
        <f t="shared" si="3"/>
        <v>5944.25</v>
      </c>
      <c r="E93" s="21">
        <f t="shared" si="3"/>
        <v>6045</v>
      </c>
      <c r="F93" s="21">
        <f t="shared" si="3"/>
        <v>6951.75</v>
      </c>
      <c r="G93" s="21">
        <f t="shared" si="3"/>
        <v>6951.75</v>
      </c>
      <c r="H93" s="21">
        <f t="shared" si="3"/>
        <v>6851</v>
      </c>
      <c r="I93" s="21">
        <f t="shared" si="3"/>
        <v>7153.25</v>
      </c>
      <c r="J93" s="21">
        <f t="shared" si="3"/>
        <v>10276.5</v>
      </c>
      <c r="K93" s="21">
        <f t="shared" si="3"/>
        <v>17631.25</v>
      </c>
      <c r="L93" s="21">
        <f t="shared" si="3"/>
        <v>17631.25</v>
      </c>
      <c r="M93" s="21">
        <f t="shared" si="3"/>
        <v>4231.5</v>
      </c>
      <c r="N93" s="21">
        <f t="shared" ref="N93:Q93" si="10">N48*N$59*$C$14</f>
        <v>0</v>
      </c>
      <c r="O93" s="21">
        <f t="shared" si="10"/>
        <v>0</v>
      </c>
      <c r="P93" s="21">
        <f t="shared" si="10"/>
        <v>0</v>
      </c>
      <c r="Q93" s="118">
        <f t="shared" si="10"/>
        <v>0</v>
      </c>
    </row>
    <row r="94" spans="2:17" s="18" customFormat="1" x14ac:dyDescent="0.3">
      <c r="B94" s="152" t="s">
        <v>162</v>
      </c>
      <c r="C94" s="20"/>
      <c r="D94" s="21">
        <f t="shared" si="3"/>
        <v>18623839</v>
      </c>
      <c r="E94" s="21">
        <f t="shared" si="3"/>
        <v>21055440.25</v>
      </c>
      <c r="F94" s="21">
        <f t="shared" si="3"/>
        <v>22370127</v>
      </c>
      <c r="G94" s="21">
        <f t="shared" si="3"/>
        <v>21780840.25</v>
      </c>
      <c r="H94" s="21">
        <f t="shared" si="3"/>
        <v>23000822</v>
      </c>
      <c r="I94" s="21">
        <f t="shared" si="3"/>
        <v>24455652</v>
      </c>
      <c r="J94" s="21">
        <f t="shared" si="3"/>
        <v>24676496</v>
      </c>
      <c r="K94" s="21">
        <f t="shared" si="3"/>
        <v>24912351.75</v>
      </c>
      <c r="L94" s="21">
        <f t="shared" si="3"/>
        <v>25119997.5</v>
      </c>
      <c r="M94" s="21">
        <f t="shared" si="3"/>
        <v>27386872.5</v>
      </c>
      <c r="N94" s="21">
        <f t="shared" ref="N94:Q94" si="11">N49*N$59*$C$14</f>
        <v>28461875</v>
      </c>
      <c r="O94" s="21">
        <f t="shared" si="11"/>
        <v>27363700</v>
      </c>
      <c r="P94" s="21">
        <f t="shared" si="11"/>
        <v>27353625</v>
      </c>
      <c r="Q94" s="118">
        <f t="shared" si="11"/>
        <v>27726400</v>
      </c>
    </row>
    <row r="95" spans="2:17" s="18" customFormat="1" x14ac:dyDescent="0.3">
      <c r="B95" s="152" t="s">
        <v>182</v>
      </c>
      <c r="C95" s="20"/>
      <c r="D95" s="21">
        <f t="shared" si="3"/>
        <v>0</v>
      </c>
      <c r="E95" s="21">
        <f t="shared" si="3"/>
        <v>0</v>
      </c>
      <c r="F95" s="21">
        <f t="shared" si="3"/>
        <v>0</v>
      </c>
      <c r="G95" s="21">
        <f t="shared" si="3"/>
        <v>0</v>
      </c>
      <c r="H95" s="21">
        <f t="shared" si="3"/>
        <v>0</v>
      </c>
      <c r="I95" s="21">
        <f t="shared" si="3"/>
        <v>0</v>
      </c>
      <c r="J95" s="21">
        <f t="shared" si="3"/>
        <v>0</v>
      </c>
      <c r="K95" s="21">
        <f t="shared" si="3"/>
        <v>0</v>
      </c>
      <c r="L95" s="21">
        <f t="shared" si="3"/>
        <v>0</v>
      </c>
      <c r="M95" s="21">
        <f t="shared" si="3"/>
        <v>8100300</v>
      </c>
      <c r="N95" s="21">
        <f t="shared" ref="N95:Q95" si="12">N50*N$59*$C$14</f>
        <v>9863425</v>
      </c>
      <c r="O95" s="21">
        <f t="shared" si="12"/>
        <v>8402550</v>
      </c>
      <c r="P95" s="21">
        <f t="shared" si="12"/>
        <v>10165675</v>
      </c>
      <c r="Q95" s="118">
        <f t="shared" si="12"/>
        <v>11304150</v>
      </c>
    </row>
    <row r="96" spans="2:17" s="18" customFormat="1" x14ac:dyDescent="0.3">
      <c r="B96" s="152" t="s">
        <v>163</v>
      </c>
      <c r="C96" s="20"/>
      <c r="D96" s="21">
        <f t="shared" si="3"/>
        <v>921358.75</v>
      </c>
      <c r="E96" s="21">
        <f t="shared" si="3"/>
        <v>1105832</v>
      </c>
      <c r="F96" s="21">
        <f t="shared" si="3"/>
        <v>1384103.5</v>
      </c>
      <c r="G96" s="21">
        <f t="shared" si="3"/>
        <v>1453318.75</v>
      </c>
      <c r="H96" s="21">
        <f t="shared" si="3"/>
        <v>1640613</v>
      </c>
      <c r="I96" s="21">
        <f t="shared" si="3"/>
        <v>1913947.75</v>
      </c>
      <c r="J96" s="21">
        <f t="shared" si="3"/>
        <v>2107891.5</v>
      </c>
      <c r="K96" s="21">
        <f t="shared" si="3"/>
        <v>2274028.25</v>
      </c>
      <c r="L96" s="21">
        <f t="shared" si="3"/>
        <v>2451348.25</v>
      </c>
      <c r="M96" s="21">
        <f t="shared" si="3"/>
        <v>2588771.25</v>
      </c>
      <c r="N96" s="21">
        <f t="shared" ref="N96:Q96" si="13">N51*N$59*$C$14</f>
        <v>2740400</v>
      </c>
      <c r="O96" s="21">
        <f t="shared" si="13"/>
        <v>2871375</v>
      </c>
      <c r="P96" s="21">
        <f t="shared" si="13"/>
        <v>3052725</v>
      </c>
      <c r="Q96" s="118">
        <f t="shared" si="13"/>
        <v>2891525</v>
      </c>
    </row>
    <row r="97" spans="2:17" s="18" customFormat="1" x14ac:dyDescent="0.3">
      <c r="B97" s="152" t="s">
        <v>164</v>
      </c>
      <c r="C97" s="20"/>
      <c r="D97" s="21">
        <f t="shared" ref="D97:Q99" si="14">D52*D$59*$C$14</f>
        <v>11544035.75</v>
      </c>
      <c r="E97" s="21">
        <f t="shared" si="14"/>
        <v>12188432.75</v>
      </c>
      <c r="F97" s="21">
        <f t="shared" si="14"/>
        <v>12942143.5</v>
      </c>
      <c r="G97" s="21">
        <f t="shared" si="14"/>
        <v>13840632</v>
      </c>
      <c r="H97" s="21">
        <f t="shared" si="14"/>
        <v>15395204.5</v>
      </c>
      <c r="I97" s="21">
        <f t="shared" si="14"/>
        <v>16577102.75</v>
      </c>
      <c r="J97" s="21">
        <f t="shared" si="14"/>
        <v>17194398</v>
      </c>
      <c r="K97" s="21">
        <f t="shared" si="14"/>
        <v>17923122.75</v>
      </c>
      <c r="L97" s="21">
        <f t="shared" si="14"/>
        <v>18570139.25</v>
      </c>
      <c r="M97" s="21">
        <f t="shared" si="14"/>
        <v>19610786.000000004</v>
      </c>
      <c r="N97" s="21">
        <f t="shared" si="14"/>
        <v>20240675</v>
      </c>
      <c r="O97" s="21">
        <f t="shared" si="14"/>
        <v>23766925</v>
      </c>
      <c r="P97" s="21">
        <f t="shared" si="14"/>
        <v>25237875</v>
      </c>
      <c r="Q97" s="118">
        <f t="shared" si="14"/>
        <v>26346125</v>
      </c>
    </row>
    <row r="98" spans="2:17" s="18" customFormat="1" x14ac:dyDescent="0.3">
      <c r="B98" s="152" t="s">
        <v>165</v>
      </c>
      <c r="C98" s="20"/>
      <c r="D98" s="21">
        <f t="shared" si="14"/>
        <v>110220.5</v>
      </c>
      <c r="E98" s="21">
        <f t="shared" si="14"/>
        <v>118784.25</v>
      </c>
      <c r="F98" s="21">
        <f t="shared" si="14"/>
        <v>123620.25</v>
      </c>
      <c r="G98" s="21">
        <f t="shared" si="14"/>
        <v>126642.75</v>
      </c>
      <c r="H98" s="21">
        <f t="shared" si="14"/>
        <v>137322.25</v>
      </c>
      <c r="I98" s="21">
        <f t="shared" si="14"/>
        <v>150621.25</v>
      </c>
      <c r="J98" s="21">
        <f t="shared" si="14"/>
        <v>154248.25</v>
      </c>
      <c r="K98" s="21">
        <f t="shared" si="14"/>
        <v>154953.5</v>
      </c>
      <c r="L98" s="21">
        <f t="shared" si="14"/>
        <v>156364</v>
      </c>
      <c r="M98" s="21">
        <f t="shared" si="14"/>
        <v>160091.75</v>
      </c>
      <c r="N98" s="21">
        <f t="shared" si="14"/>
        <v>161200</v>
      </c>
      <c r="O98" s="21">
        <f t="shared" si="14"/>
        <v>161200</v>
      </c>
      <c r="P98" s="21">
        <f t="shared" si="14"/>
        <v>191425</v>
      </c>
      <c r="Q98" s="118">
        <f t="shared" si="14"/>
        <v>201500</v>
      </c>
    </row>
    <row r="99" spans="2:17" s="18" customFormat="1" x14ac:dyDescent="0.3">
      <c r="B99" s="152" t="s">
        <v>166</v>
      </c>
      <c r="C99" s="20"/>
      <c r="D99" s="21">
        <f t="shared" si="14"/>
        <v>50022375</v>
      </c>
      <c r="E99" s="21">
        <f t="shared" si="14"/>
        <v>53672547.5</v>
      </c>
      <c r="F99" s="21">
        <f t="shared" si="14"/>
        <v>57436366</v>
      </c>
      <c r="G99" s="21">
        <f t="shared" si="14"/>
        <v>59438067</v>
      </c>
      <c r="H99" s="21">
        <f t="shared" si="14"/>
        <v>60803934.75</v>
      </c>
      <c r="I99" s="21">
        <f t="shared" si="14"/>
        <v>58906409.25</v>
      </c>
      <c r="J99" s="21">
        <f t="shared" si="14"/>
        <v>59033555.75</v>
      </c>
      <c r="K99" s="21">
        <f t="shared" si="14"/>
        <v>59866456</v>
      </c>
      <c r="L99" s="21">
        <f t="shared" si="14"/>
        <v>62786997</v>
      </c>
      <c r="M99" s="21">
        <f t="shared" si="14"/>
        <v>64798873.750000015</v>
      </c>
      <c r="N99" s="21">
        <f t="shared" si="14"/>
        <v>66797250</v>
      </c>
      <c r="O99" s="21">
        <f t="shared" si="14"/>
        <v>68278275</v>
      </c>
      <c r="P99" s="21">
        <f t="shared" si="14"/>
        <v>69799600.000000015</v>
      </c>
      <c r="Q99" s="118">
        <f t="shared" si="14"/>
        <v>71411600</v>
      </c>
    </row>
    <row r="100" spans="2:17" x14ac:dyDescent="0.3">
      <c r="B100" s="22" t="s">
        <v>830</v>
      </c>
      <c r="C100" s="23" t="s">
        <v>167</v>
      </c>
      <c r="D100" s="592">
        <f>SUM(D64:D99)</f>
        <v>262149384.25</v>
      </c>
      <c r="E100" s="39">
        <f t="shared" ref="E100:Q100" si="15">SUM(E63:E99)</f>
        <v>273826712.25</v>
      </c>
      <c r="F100" s="39">
        <f t="shared" si="15"/>
        <v>284725041.25</v>
      </c>
      <c r="G100" s="39">
        <f t="shared" si="15"/>
        <v>299036881</v>
      </c>
      <c r="H100" s="39">
        <f t="shared" si="15"/>
        <v>317494583.25</v>
      </c>
      <c r="I100" s="39">
        <f t="shared" si="15"/>
        <v>329401117.5</v>
      </c>
      <c r="J100" s="39">
        <f t="shared" si="15"/>
        <v>344923367.75</v>
      </c>
      <c r="K100" s="39">
        <f t="shared" si="15"/>
        <v>360582738.75</v>
      </c>
      <c r="L100" s="24">
        <f t="shared" si="15"/>
        <v>386057477</v>
      </c>
      <c r="M100" s="24">
        <f t="shared" si="15"/>
        <v>408372292.25</v>
      </c>
      <c r="N100" s="39">
        <f t="shared" si="15"/>
        <v>428600575</v>
      </c>
      <c r="O100" s="39">
        <f t="shared" si="15"/>
        <v>453919050</v>
      </c>
      <c r="P100" s="39">
        <f t="shared" si="15"/>
        <v>499157815</v>
      </c>
      <c r="Q100" s="40">
        <f t="shared" si="15"/>
        <v>538482555</v>
      </c>
    </row>
    <row r="101" spans="2:17" x14ac:dyDescent="0.3">
      <c r="B101" s="41"/>
      <c r="C101" s="41"/>
      <c r="D101" s="41"/>
      <c r="E101" s="41"/>
      <c r="F101" s="42"/>
      <c r="G101" s="42"/>
      <c r="H101" s="42"/>
      <c r="I101" s="42"/>
      <c r="J101" s="42"/>
      <c r="K101" s="42"/>
      <c r="O101" s="11"/>
    </row>
    <row r="102" spans="2:17" x14ac:dyDescent="0.3">
      <c r="B102" s="14"/>
      <c r="C102" s="14"/>
      <c r="D102" s="14"/>
      <c r="E102" s="14"/>
      <c r="F102" s="49"/>
      <c r="G102" s="49"/>
      <c r="H102" s="49"/>
      <c r="I102" s="49"/>
      <c r="J102" s="49"/>
      <c r="K102" s="49"/>
      <c r="O102" s="11"/>
    </row>
    <row r="103" spans="2:17" ht="62.4" x14ac:dyDescent="0.3">
      <c r="B103" s="393" t="s">
        <v>557</v>
      </c>
      <c r="C103" s="43" t="s">
        <v>55</v>
      </c>
      <c r="D103" s="26"/>
      <c r="E103" s="26"/>
      <c r="F103" s="26"/>
      <c r="G103" s="26"/>
      <c r="H103" s="44"/>
      <c r="I103" s="44"/>
      <c r="J103" s="44"/>
      <c r="K103" s="44"/>
      <c r="O103" s="11"/>
    </row>
    <row r="104" spans="2:17" x14ac:dyDescent="0.3">
      <c r="B104" s="45" t="s">
        <v>56</v>
      </c>
      <c r="C104" s="46">
        <v>0.1</v>
      </c>
      <c r="D104" s="112"/>
      <c r="E104" s="112"/>
      <c r="F104" s="115"/>
      <c r="G104" s="44"/>
      <c r="H104" s="42"/>
      <c r="I104" s="42"/>
      <c r="J104" s="42"/>
      <c r="K104" s="42"/>
      <c r="O104" s="11"/>
    </row>
    <row r="105" spans="2:17" x14ac:dyDescent="0.3">
      <c r="B105" s="45" t="s">
        <v>57</v>
      </c>
      <c r="C105" s="46">
        <v>0</v>
      </c>
      <c r="D105" s="112"/>
      <c r="E105" s="112"/>
      <c r="F105" s="13"/>
      <c r="G105" s="44"/>
      <c r="H105" s="42"/>
      <c r="I105" s="42"/>
      <c r="J105" s="42"/>
      <c r="K105" s="42"/>
      <c r="O105" s="11"/>
    </row>
    <row r="106" spans="2:17" x14ac:dyDescent="0.3">
      <c r="B106" s="45" t="s">
        <v>58</v>
      </c>
      <c r="C106" s="46">
        <v>0.3</v>
      </c>
      <c r="D106" s="112"/>
      <c r="E106" s="112"/>
      <c r="F106" s="13"/>
      <c r="G106" s="44"/>
      <c r="H106" s="42"/>
      <c r="I106" s="42"/>
      <c r="J106" s="42"/>
      <c r="K106" s="42"/>
      <c r="O106" s="11"/>
    </row>
    <row r="107" spans="2:17" x14ac:dyDescent="0.3">
      <c r="B107" s="45" t="s">
        <v>59</v>
      </c>
      <c r="C107" s="46">
        <v>0.8</v>
      </c>
      <c r="D107" s="112"/>
      <c r="E107" s="112"/>
      <c r="F107" s="13"/>
      <c r="G107" s="44"/>
      <c r="H107" s="42"/>
      <c r="I107" s="42"/>
      <c r="J107" s="42"/>
      <c r="K107" s="42"/>
      <c r="O107" s="11"/>
    </row>
    <row r="108" spans="2:17" x14ac:dyDescent="0.3">
      <c r="B108" s="45" t="s">
        <v>60</v>
      </c>
      <c r="C108" s="46">
        <v>0.8</v>
      </c>
      <c r="D108" s="112"/>
      <c r="E108" s="112"/>
      <c r="F108" s="13"/>
      <c r="G108" s="44"/>
      <c r="H108" s="42"/>
      <c r="I108" s="42"/>
      <c r="J108" s="42"/>
      <c r="K108" s="42"/>
      <c r="O108" s="11"/>
    </row>
    <row r="109" spans="2:17" x14ac:dyDescent="0.3">
      <c r="B109" s="45" t="s">
        <v>61</v>
      </c>
      <c r="C109" s="46">
        <v>0.2</v>
      </c>
      <c r="D109" s="112"/>
      <c r="E109" s="112"/>
      <c r="F109" s="13"/>
      <c r="G109" s="44"/>
      <c r="H109" s="42"/>
      <c r="I109" s="42"/>
      <c r="J109" s="42"/>
      <c r="K109" s="42"/>
      <c r="O109" s="11"/>
    </row>
    <row r="110" spans="2:17" x14ac:dyDescent="0.3">
      <c r="B110" s="47" t="s">
        <v>62</v>
      </c>
      <c r="C110" s="48">
        <v>0.8</v>
      </c>
      <c r="D110" s="112"/>
      <c r="E110" s="112"/>
      <c r="F110" s="13"/>
      <c r="G110" s="44"/>
      <c r="H110" s="42"/>
      <c r="I110" s="42"/>
      <c r="J110" s="42"/>
      <c r="K110" s="42"/>
      <c r="O110" s="11"/>
    </row>
    <row r="111" spans="2:17" x14ac:dyDescent="0.3">
      <c r="B111" s="71"/>
      <c r="C111" s="72"/>
      <c r="D111" s="112"/>
      <c r="E111" s="112"/>
      <c r="F111" s="13"/>
      <c r="G111" s="44"/>
      <c r="H111" s="42"/>
      <c r="I111" s="42"/>
      <c r="J111" s="42"/>
      <c r="K111" s="42"/>
      <c r="O111" s="11"/>
    </row>
    <row r="112" spans="2:17" ht="16.2" thickBot="1" x14ac:dyDescent="0.35">
      <c r="B112" s="71"/>
      <c r="C112" s="72"/>
      <c r="D112" s="112"/>
      <c r="E112" s="112"/>
      <c r="F112" s="13"/>
      <c r="G112" s="44"/>
      <c r="H112" s="42"/>
      <c r="I112" s="42"/>
      <c r="J112" s="42"/>
      <c r="K112" s="42"/>
      <c r="O112" s="11"/>
    </row>
    <row r="113" spans="2:15" ht="40.5" customHeight="1" x14ac:dyDescent="0.3">
      <c r="B113" s="672" t="s">
        <v>954</v>
      </c>
      <c r="C113" s="673"/>
      <c r="D113" s="562"/>
      <c r="E113" s="562"/>
      <c r="F113" s="110"/>
      <c r="O113" s="11"/>
    </row>
    <row r="114" spans="2:15" x14ac:dyDescent="0.3">
      <c r="B114" s="6" t="s">
        <v>3</v>
      </c>
      <c r="C114" s="7">
        <f>C105</f>
        <v>0</v>
      </c>
      <c r="D114" s="13"/>
      <c r="E114" s="12"/>
      <c r="F114" s="110"/>
      <c r="O114" s="11"/>
    </row>
    <row r="115" spans="2:15" x14ac:dyDescent="0.3">
      <c r="B115" s="6" t="s">
        <v>4</v>
      </c>
      <c r="C115" s="7">
        <f>C106</f>
        <v>0.3</v>
      </c>
      <c r="D115" s="13"/>
      <c r="E115" s="12"/>
      <c r="F115" s="110"/>
      <c r="O115" s="11"/>
    </row>
    <row r="116" spans="2:15" x14ac:dyDescent="0.3">
      <c r="B116" s="6" t="s">
        <v>1</v>
      </c>
      <c r="C116" s="7">
        <f>C110+C105</f>
        <v>0.8</v>
      </c>
      <c r="D116" s="13"/>
      <c r="E116" s="12"/>
      <c r="F116" s="110"/>
      <c r="O116" s="11"/>
    </row>
    <row r="117" spans="2:15" x14ac:dyDescent="0.3">
      <c r="B117" s="8" t="s">
        <v>5</v>
      </c>
      <c r="C117" s="7">
        <f>C110+C105</f>
        <v>0.8</v>
      </c>
      <c r="D117" s="13"/>
      <c r="E117" s="12"/>
      <c r="F117" s="110"/>
      <c r="O117" s="11"/>
    </row>
    <row r="118" spans="2:15" x14ac:dyDescent="0.3">
      <c r="B118" s="8" t="s">
        <v>49</v>
      </c>
      <c r="C118" s="7">
        <f>C106</f>
        <v>0.3</v>
      </c>
      <c r="D118" s="13"/>
      <c r="E118" s="12"/>
      <c r="F118" s="110"/>
      <c r="O118" s="11"/>
    </row>
    <row r="119" spans="2:15" x14ac:dyDescent="0.3">
      <c r="B119" s="8" t="s">
        <v>6</v>
      </c>
      <c r="C119" s="7">
        <f>C109+C106</f>
        <v>0.5</v>
      </c>
      <c r="D119" s="13"/>
      <c r="E119" s="12"/>
      <c r="F119" s="110"/>
      <c r="O119" s="11"/>
    </row>
    <row r="120" spans="2:15" x14ac:dyDescent="0.3">
      <c r="B120" s="6" t="s">
        <v>11</v>
      </c>
      <c r="C120" s="7">
        <f>C110+C105</f>
        <v>0.8</v>
      </c>
      <c r="D120" s="13"/>
      <c r="E120" s="12"/>
      <c r="F120" s="110"/>
      <c r="O120" s="11"/>
    </row>
    <row r="121" spans="2:15" x14ac:dyDescent="0.3">
      <c r="B121" s="6" t="s">
        <v>7</v>
      </c>
      <c r="C121" s="7">
        <f>C110+C105</f>
        <v>0.8</v>
      </c>
      <c r="D121" s="13"/>
      <c r="E121" s="12"/>
      <c r="F121" s="110"/>
      <c r="O121" s="11"/>
    </row>
    <row r="122" spans="2:15" s="13" customFormat="1" x14ac:dyDescent="0.3">
      <c r="B122" s="8" t="s">
        <v>8</v>
      </c>
      <c r="C122" s="7">
        <f>C105</f>
        <v>0</v>
      </c>
      <c r="E122" s="12"/>
      <c r="F122" s="110"/>
      <c r="G122" s="2"/>
      <c r="H122" s="2"/>
      <c r="I122" s="2"/>
      <c r="J122" s="2"/>
      <c r="K122" s="2"/>
    </row>
    <row r="123" spans="2:15" s="13" customFormat="1" x14ac:dyDescent="0.3">
      <c r="B123" s="6" t="s">
        <v>9</v>
      </c>
      <c r="C123" s="7">
        <f>C110+C105</f>
        <v>0.8</v>
      </c>
      <c r="E123" s="12"/>
      <c r="F123" s="110"/>
      <c r="G123" s="2"/>
      <c r="H123" s="2"/>
      <c r="I123" s="2"/>
      <c r="J123" s="2"/>
      <c r="K123" s="2"/>
    </row>
    <row r="124" spans="2:15" s="13" customFormat="1" ht="16.2" thickBot="1" x14ac:dyDescent="0.35">
      <c r="B124" s="85" t="s">
        <v>831</v>
      </c>
      <c r="C124" s="86">
        <f>C106</f>
        <v>0.3</v>
      </c>
      <c r="E124" s="12"/>
      <c r="F124" s="110"/>
      <c r="G124" s="2"/>
      <c r="H124" s="2"/>
      <c r="I124" s="2"/>
      <c r="J124" s="2"/>
      <c r="K124" s="2"/>
    </row>
    <row r="125" spans="2:15" x14ac:dyDescent="0.3">
      <c r="B125" s="13"/>
      <c r="C125" s="14"/>
      <c r="D125" s="14"/>
      <c r="E125" s="14"/>
      <c r="F125" s="110"/>
      <c r="O125" s="11"/>
    </row>
    <row r="126" spans="2:15" ht="16.2" thickBot="1" x14ac:dyDescent="0.35">
      <c r="B126" s="13"/>
      <c r="C126" s="14"/>
      <c r="D126" s="14"/>
      <c r="E126" s="14"/>
      <c r="F126" s="110"/>
      <c r="O126" s="11"/>
    </row>
    <row r="127" spans="2:15" ht="62.4" x14ac:dyDescent="0.3">
      <c r="B127" s="387" t="s">
        <v>560</v>
      </c>
      <c r="C127" s="345" t="s">
        <v>12</v>
      </c>
      <c r="D127" s="27"/>
      <c r="E127" s="27"/>
      <c r="F127" s="110"/>
      <c r="O127" s="11"/>
    </row>
    <row r="128" spans="2:15" ht="16.2" thickBot="1" x14ac:dyDescent="0.35">
      <c r="B128" s="9"/>
      <c r="C128" s="51">
        <v>0.25</v>
      </c>
      <c r="D128" s="69"/>
      <c r="E128" s="69"/>
      <c r="F128" s="110"/>
      <c r="O128" s="11"/>
    </row>
    <row r="129" spans="2:15" x14ac:dyDescent="0.3">
      <c r="B129" s="11"/>
      <c r="C129" s="52"/>
      <c r="D129" s="52"/>
      <c r="E129" s="52"/>
      <c r="F129" s="110"/>
      <c r="O129" s="11"/>
    </row>
    <row r="130" spans="2:15" ht="16.2" thickBot="1" x14ac:dyDescent="0.35">
      <c r="B130" s="13"/>
      <c r="C130" s="14"/>
      <c r="D130" s="14"/>
      <c r="E130" s="14"/>
      <c r="F130" s="110"/>
      <c r="O130" s="11"/>
    </row>
    <row r="131" spans="2:15" ht="32.4" x14ac:dyDescent="0.4">
      <c r="B131" s="53" t="s">
        <v>69</v>
      </c>
      <c r="C131" s="346" t="s">
        <v>0</v>
      </c>
      <c r="D131" s="603"/>
      <c r="E131" s="57"/>
      <c r="F131" s="110"/>
      <c r="O131" s="11"/>
    </row>
    <row r="132" spans="2:15" x14ac:dyDescent="0.3">
      <c r="B132" s="8" t="s">
        <v>3</v>
      </c>
      <c r="C132" s="7">
        <f t="shared" ref="C132:C142" si="16">C114*$C$128</f>
        <v>0</v>
      </c>
      <c r="D132" s="13"/>
      <c r="E132" s="12"/>
      <c r="F132" s="110"/>
      <c r="O132" s="11"/>
    </row>
    <row r="133" spans="2:15" x14ac:dyDescent="0.3">
      <c r="B133" s="6" t="s">
        <v>4</v>
      </c>
      <c r="C133" s="7">
        <f t="shared" si="16"/>
        <v>7.4999999999999997E-2</v>
      </c>
      <c r="D133" s="13"/>
      <c r="E133" s="12"/>
      <c r="F133" s="110"/>
      <c r="O133" s="11"/>
    </row>
    <row r="134" spans="2:15" s="13" customFormat="1" x14ac:dyDescent="0.3">
      <c r="B134" s="6" t="s">
        <v>1</v>
      </c>
      <c r="C134" s="7">
        <f t="shared" si="16"/>
        <v>0.2</v>
      </c>
      <c r="E134" s="12"/>
      <c r="F134" s="110"/>
      <c r="G134" s="2"/>
      <c r="H134" s="2"/>
      <c r="I134" s="2"/>
      <c r="J134" s="2"/>
      <c r="K134" s="2"/>
    </row>
    <row r="135" spans="2:15" s="13" customFormat="1" x14ac:dyDescent="0.3">
      <c r="B135" s="6" t="s">
        <v>5</v>
      </c>
      <c r="C135" s="7">
        <f t="shared" si="16"/>
        <v>0.2</v>
      </c>
      <c r="E135" s="12"/>
      <c r="F135" s="110"/>
      <c r="G135" s="2"/>
      <c r="H135" s="2"/>
      <c r="I135" s="2"/>
      <c r="J135" s="2"/>
      <c r="K135" s="2"/>
    </row>
    <row r="136" spans="2:15" x14ac:dyDescent="0.3">
      <c r="B136" s="8" t="s">
        <v>49</v>
      </c>
      <c r="C136" s="7">
        <f t="shared" si="16"/>
        <v>7.4999999999999997E-2</v>
      </c>
      <c r="D136" s="13"/>
      <c r="E136" s="12"/>
      <c r="F136" s="110"/>
      <c r="O136" s="11"/>
    </row>
    <row r="137" spans="2:15" x14ac:dyDescent="0.3">
      <c r="B137" s="8" t="s">
        <v>6</v>
      </c>
      <c r="C137" s="7">
        <f t="shared" si="16"/>
        <v>0.125</v>
      </c>
      <c r="D137" s="13"/>
      <c r="E137" s="12"/>
      <c r="F137" s="110"/>
      <c r="O137" s="11"/>
    </row>
    <row r="138" spans="2:15" x14ac:dyDescent="0.3">
      <c r="B138" s="6" t="s">
        <v>11</v>
      </c>
      <c r="C138" s="7">
        <f t="shared" si="16"/>
        <v>0.2</v>
      </c>
      <c r="D138" s="13"/>
      <c r="E138" s="12"/>
      <c r="F138" s="110"/>
      <c r="O138" s="11"/>
    </row>
    <row r="139" spans="2:15" x14ac:dyDescent="0.3">
      <c r="B139" s="6" t="s">
        <v>7</v>
      </c>
      <c r="C139" s="7">
        <f t="shared" si="16"/>
        <v>0.2</v>
      </c>
      <c r="D139" s="13"/>
      <c r="E139" s="12"/>
      <c r="F139" s="110"/>
      <c r="O139" s="11"/>
    </row>
    <row r="140" spans="2:15" x14ac:dyDescent="0.3">
      <c r="B140" s="6" t="s">
        <v>8</v>
      </c>
      <c r="C140" s="7">
        <f t="shared" si="16"/>
        <v>0</v>
      </c>
      <c r="D140" s="13"/>
      <c r="E140" s="12"/>
      <c r="F140" s="110"/>
      <c r="O140" s="11"/>
    </row>
    <row r="141" spans="2:15" x14ac:dyDescent="0.3">
      <c r="B141" s="6" t="s">
        <v>9</v>
      </c>
      <c r="C141" s="7">
        <f t="shared" si="16"/>
        <v>0.2</v>
      </c>
      <c r="D141" s="13"/>
      <c r="E141" s="12"/>
      <c r="F141" s="116"/>
      <c r="G141" s="55"/>
      <c r="H141" s="55"/>
      <c r="I141" s="55"/>
      <c r="O141" s="11"/>
    </row>
    <row r="142" spans="2:15" ht="16.2" thickBot="1" x14ac:dyDescent="0.35">
      <c r="B142" s="85" t="s">
        <v>831</v>
      </c>
      <c r="C142" s="86">
        <f t="shared" si="16"/>
        <v>7.4999999999999997E-2</v>
      </c>
      <c r="D142" s="13"/>
      <c r="E142" s="12"/>
      <c r="F142" s="116"/>
      <c r="G142" s="55"/>
      <c r="H142" s="55"/>
      <c r="I142" s="55"/>
      <c r="O142" s="11"/>
    </row>
    <row r="143" spans="2:15" x14ac:dyDescent="0.3">
      <c r="B143" s="11"/>
      <c r="C143" s="52"/>
      <c r="D143" s="52"/>
      <c r="E143" s="52"/>
      <c r="F143" s="116"/>
      <c r="G143" s="55"/>
      <c r="H143" s="55"/>
      <c r="I143" s="55"/>
      <c r="O143" s="11"/>
    </row>
    <row r="144" spans="2:15" ht="16.2" thickBot="1" x14ac:dyDescent="0.35">
      <c r="B144" s="56"/>
      <c r="C144" s="57"/>
      <c r="D144" s="57"/>
      <c r="E144" s="57"/>
      <c r="F144" s="110"/>
      <c r="H144" s="58"/>
      <c r="I144" s="58"/>
      <c r="O144" s="11"/>
    </row>
    <row r="145" spans="2:17" ht="64.8" x14ac:dyDescent="0.3">
      <c r="B145" s="343" t="s">
        <v>559</v>
      </c>
      <c r="C145" s="50" t="s">
        <v>18</v>
      </c>
      <c r="D145" s="27"/>
      <c r="E145" s="27"/>
      <c r="F145" s="110"/>
      <c r="O145" s="11"/>
    </row>
    <row r="146" spans="2:17" ht="16.2" thickBot="1" x14ac:dyDescent="0.35">
      <c r="B146" s="9"/>
      <c r="C146" s="51">
        <v>0.35</v>
      </c>
      <c r="D146" s="69"/>
      <c r="E146" s="69"/>
      <c r="F146" s="110"/>
      <c r="O146" s="11"/>
    </row>
    <row r="147" spans="2:17" x14ac:dyDescent="0.3">
      <c r="B147" s="13"/>
      <c r="C147" s="14"/>
      <c r="D147" s="14"/>
      <c r="E147" s="14"/>
      <c r="O147" s="11"/>
    </row>
    <row r="148" spans="2:17" s="18" customFormat="1" x14ac:dyDescent="0.3">
      <c r="B148" s="59" t="s">
        <v>98</v>
      </c>
      <c r="C148" s="16" t="s">
        <v>86</v>
      </c>
      <c r="D148" s="16">
        <v>2005</v>
      </c>
      <c r="E148" s="16">
        <v>2006</v>
      </c>
      <c r="F148" s="16">
        <v>2007</v>
      </c>
      <c r="G148" s="16">
        <v>2008</v>
      </c>
      <c r="H148" s="16">
        <v>2009</v>
      </c>
      <c r="I148" s="16">
        <v>2010</v>
      </c>
      <c r="J148" s="16">
        <v>2011</v>
      </c>
      <c r="K148" s="16">
        <v>2012</v>
      </c>
      <c r="L148" s="16">
        <v>2013</v>
      </c>
      <c r="M148" s="16">
        <v>2014</v>
      </c>
      <c r="N148" s="16">
        <v>2015</v>
      </c>
      <c r="O148" s="417">
        <v>2016</v>
      </c>
      <c r="P148" s="417">
        <v>2017</v>
      </c>
      <c r="Q148" s="418">
        <v>2018</v>
      </c>
    </row>
    <row r="149" spans="2:17" s="18" customFormat="1" x14ac:dyDescent="0.3">
      <c r="B149" s="19" t="s">
        <v>832</v>
      </c>
      <c r="C149" s="155"/>
      <c r="D149" s="176"/>
      <c r="E149" s="176"/>
      <c r="F149" s="176"/>
      <c r="G149" s="176"/>
      <c r="H149" s="176"/>
      <c r="I149" s="176"/>
      <c r="J149" s="176"/>
      <c r="K149" s="176"/>
      <c r="L149" s="175"/>
      <c r="M149" s="175"/>
      <c r="N149" s="176"/>
      <c r="O149" s="35"/>
      <c r="Q149" s="416"/>
    </row>
    <row r="150" spans="2:17" s="18" customFormat="1" x14ac:dyDescent="0.3">
      <c r="B150" s="152" t="s">
        <v>132</v>
      </c>
      <c r="C150" s="20"/>
      <c r="D150" s="184">
        <f>((D64-$C$146)*$C$142)/10^3</f>
        <v>52.122986250000004</v>
      </c>
      <c r="E150" s="184">
        <f t="shared" ref="E150:Q150" si="17">((E64-$C$146)*$C$142)/10^3</f>
        <v>74.179679999999991</v>
      </c>
      <c r="F150" s="184">
        <f t="shared" si="17"/>
        <v>95.329623749999982</v>
      </c>
      <c r="G150" s="184">
        <f t="shared" si="17"/>
        <v>99.719804999999994</v>
      </c>
      <c r="H150" s="184">
        <f t="shared" si="17"/>
        <v>101.94889875</v>
      </c>
      <c r="I150" s="184">
        <f t="shared" si="17"/>
        <v>105.56078624999999</v>
      </c>
      <c r="J150" s="184">
        <f t="shared" si="17"/>
        <v>109.65627375</v>
      </c>
      <c r="K150" s="184">
        <f t="shared" si="17"/>
        <v>111.43199249999999</v>
      </c>
      <c r="L150" s="184">
        <f t="shared" si="17"/>
        <v>111.7946925</v>
      </c>
      <c r="M150" s="184">
        <f t="shared" si="17"/>
        <v>111.83247374999999</v>
      </c>
      <c r="N150" s="184">
        <f t="shared" si="17"/>
        <v>111.83247374999999</v>
      </c>
      <c r="O150" s="184">
        <f t="shared" si="17"/>
        <v>116.36622374999999</v>
      </c>
      <c r="P150" s="184">
        <f t="shared" si="17"/>
        <v>120.14434874999999</v>
      </c>
      <c r="Q150" s="185">
        <f t="shared" si="17"/>
        <v>120.89997374999999</v>
      </c>
    </row>
    <row r="151" spans="2:17" s="18" customFormat="1" x14ac:dyDescent="0.3">
      <c r="B151" s="152" t="s">
        <v>133</v>
      </c>
      <c r="C151" s="20"/>
      <c r="D151" s="184">
        <f t="shared" ref="D151:K185" si="18">((D65-$C$146)*$C$142)/10^3</f>
        <v>2664.5755237499998</v>
      </c>
      <c r="E151" s="184">
        <f t="shared" si="18"/>
        <v>2615.8830487499995</v>
      </c>
      <c r="F151" s="184">
        <f t="shared" si="18"/>
        <v>2937.2654737499997</v>
      </c>
      <c r="G151" s="184">
        <f t="shared" si="18"/>
        <v>3603.1448924999995</v>
      </c>
      <c r="H151" s="184">
        <f t="shared" si="18"/>
        <v>3906.8532487499997</v>
      </c>
      <c r="I151" s="184">
        <f t="shared" si="18"/>
        <v>4088.2788112499998</v>
      </c>
      <c r="J151" s="184">
        <f t="shared" si="18"/>
        <v>4668.1000987500001</v>
      </c>
      <c r="K151" s="184">
        <f t="shared" si="18"/>
        <v>5310.1093237500008</v>
      </c>
      <c r="L151" s="184">
        <f t="shared" ref="L151:Q151" si="19">((L65-$C$146)*$C$142)/10^3</f>
        <v>5941.7362612500001</v>
      </c>
      <c r="M151" s="184">
        <f t="shared" si="19"/>
        <v>6011.3142112500009</v>
      </c>
      <c r="N151" s="184">
        <f t="shared" si="19"/>
        <v>6827.0718487499998</v>
      </c>
      <c r="O151" s="184">
        <f t="shared" si="19"/>
        <v>8047.4062237500002</v>
      </c>
      <c r="P151" s="184">
        <f t="shared" si="19"/>
        <v>9910.7774737500004</v>
      </c>
      <c r="Q151" s="185">
        <f t="shared" si="19"/>
        <v>11654.004348749997</v>
      </c>
    </row>
    <row r="152" spans="2:17" s="18" customFormat="1" x14ac:dyDescent="0.3">
      <c r="B152" s="152" t="s">
        <v>134</v>
      </c>
      <c r="C152" s="20"/>
      <c r="D152" s="184">
        <f t="shared" si="18"/>
        <v>8.2740674999999992</v>
      </c>
      <c r="E152" s="184">
        <f t="shared" si="18"/>
        <v>8.357186249999998</v>
      </c>
      <c r="F152" s="184">
        <f t="shared" si="18"/>
        <v>8.5083112499999984</v>
      </c>
      <c r="G152" s="184">
        <f t="shared" si="18"/>
        <v>8.6669924999999992</v>
      </c>
      <c r="H152" s="184">
        <f t="shared" si="18"/>
        <v>8.1833924999999983</v>
      </c>
      <c r="I152" s="184">
        <f t="shared" si="18"/>
        <v>9.1430362499999998</v>
      </c>
      <c r="J152" s="184">
        <f t="shared" si="18"/>
        <v>9.8608799999999999</v>
      </c>
      <c r="K152" s="184">
        <f t="shared" si="18"/>
        <v>10.9036425</v>
      </c>
      <c r="L152" s="184">
        <f t="shared" ref="L152:Q152" si="20">((L66-$C$146)*$C$142)/10^3</f>
        <v>4.1861362499999997</v>
      </c>
      <c r="M152" s="184">
        <f t="shared" si="20"/>
        <v>9.5284049999999993</v>
      </c>
      <c r="N152" s="184">
        <f t="shared" si="20"/>
        <v>12.089973749999999</v>
      </c>
      <c r="O152" s="184">
        <f t="shared" si="20"/>
        <v>12.089973749999999</v>
      </c>
      <c r="P152" s="184">
        <f t="shared" si="20"/>
        <v>12.089973749999999</v>
      </c>
      <c r="Q152" s="185">
        <f t="shared" si="20"/>
        <v>14.356848749999999</v>
      </c>
    </row>
    <row r="153" spans="2:17" s="18" customFormat="1" x14ac:dyDescent="0.3">
      <c r="B153" s="152" t="s">
        <v>135</v>
      </c>
      <c r="C153" s="20"/>
      <c r="D153" s="184">
        <f t="shared" si="18"/>
        <v>566.97563624999998</v>
      </c>
      <c r="E153" s="184">
        <f t="shared" si="18"/>
        <v>553.45750499999997</v>
      </c>
      <c r="F153" s="184">
        <f t="shared" si="18"/>
        <v>568.56244874999993</v>
      </c>
      <c r="G153" s="184">
        <f t="shared" si="18"/>
        <v>611.1268050000001</v>
      </c>
      <c r="H153" s="184">
        <f t="shared" si="18"/>
        <v>651.80965500000002</v>
      </c>
      <c r="I153" s="184">
        <f t="shared" si="18"/>
        <v>680.47051124999996</v>
      </c>
      <c r="J153" s="184">
        <f t="shared" si="18"/>
        <v>689.96116125000003</v>
      </c>
      <c r="K153" s="184">
        <f t="shared" si="18"/>
        <v>749.14926749999995</v>
      </c>
      <c r="L153" s="184">
        <f t="shared" ref="L153:Q153" si="21">((L67-$C$146)*$C$142)/10^3</f>
        <v>796.708305</v>
      </c>
      <c r="M153" s="184">
        <f t="shared" si="21"/>
        <v>843.05078624999999</v>
      </c>
      <c r="N153" s="184">
        <f t="shared" si="21"/>
        <v>880.30309875</v>
      </c>
      <c r="O153" s="184">
        <f t="shared" si="21"/>
        <v>918.08434875</v>
      </c>
      <c r="P153" s="184">
        <f t="shared" si="21"/>
        <v>973.24497374999999</v>
      </c>
      <c r="Q153" s="185">
        <f t="shared" si="21"/>
        <v>997.42497375000005</v>
      </c>
    </row>
    <row r="154" spans="2:17" s="18" customFormat="1" x14ac:dyDescent="0.3">
      <c r="B154" s="152" t="s">
        <v>136</v>
      </c>
      <c r="C154" s="20"/>
      <c r="D154" s="184">
        <f t="shared" si="18"/>
        <v>835.79678624999997</v>
      </c>
      <c r="E154" s="184">
        <f t="shared" si="18"/>
        <v>816.56613000000004</v>
      </c>
      <c r="F154" s="184">
        <f t="shared" si="18"/>
        <v>925.14188624999997</v>
      </c>
      <c r="G154" s="184">
        <f t="shared" si="18"/>
        <v>922.65588000000002</v>
      </c>
      <c r="H154" s="184">
        <f t="shared" si="18"/>
        <v>901.34725500000002</v>
      </c>
      <c r="I154" s="184">
        <f t="shared" si="18"/>
        <v>904.58132999999998</v>
      </c>
      <c r="J154" s="184">
        <f t="shared" si="18"/>
        <v>1007.48989875</v>
      </c>
      <c r="K154" s="184">
        <f t="shared" si="18"/>
        <v>1167.3574799999999</v>
      </c>
      <c r="L154" s="184">
        <f t="shared" ref="L154:Q154" si="22">((L68-$C$146)*$C$142)/10^3</f>
        <v>1282.3258237499997</v>
      </c>
      <c r="M154" s="184">
        <f t="shared" si="22"/>
        <v>1414.75666125</v>
      </c>
      <c r="N154" s="184">
        <f t="shared" si="22"/>
        <v>1512.00559875</v>
      </c>
      <c r="O154" s="184">
        <f t="shared" si="22"/>
        <v>1536.9412237499998</v>
      </c>
      <c r="P154" s="184">
        <f t="shared" si="22"/>
        <v>1717.53559875</v>
      </c>
      <c r="Q154" s="185">
        <f t="shared" si="22"/>
        <v>1808.9662237499999</v>
      </c>
    </row>
    <row r="155" spans="2:17" s="18" customFormat="1" x14ac:dyDescent="0.3">
      <c r="B155" s="152" t="s">
        <v>137</v>
      </c>
      <c r="C155" s="20"/>
      <c r="D155" s="184">
        <f t="shared" si="18"/>
        <v>0.26444249999999997</v>
      </c>
      <c r="E155" s="184">
        <f t="shared" si="18"/>
        <v>0.45334874999999991</v>
      </c>
      <c r="F155" s="184">
        <f t="shared" si="18"/>
        <v>0.60447375000000003</v>
      </c>
      <c r="G155" s="184">
        <f t="shared" si="18"/>
        <v>0.70270499999999991</v>
      </c>
      <c r="H155" s="184">
        <f t="shared" si="18"/>
        <v>0.72537374999999993</v>
      </c>
      <c r="I155" s="184">
        <f t="shared" si="18"/>
        <v>0.72537374999999993</v>
      </c>
      <c r="J155" s="184">
        <f t="shared" si="18"/>
        <v>0.38534249999999998</v>
      </c>
      <c r="K155" s="184">
        <f t="shared" si="18"/>
        <v>0.18132374999999998</v>
      </c>
      <c r="L155" s="184">
        <f t="shared" ref="L155:Q155" si="23">((L69-$C$146)*$C$142)/10^3</f>
        <v>0.28711124999999998</v>
      </c>
      <c r="M155" s="184">
        <f t="shared" si="23"/>
        <v>8.30925E-2</v>
      </c>
      <c r="N155" s="184">
        <f t="shared" si="23"/>
        <v>-2.6249999999999998E-5</v>
      </c>
      <c r="O155" s="184">
        <f t="shared" si="23"/>
        <v>-2.6249999999999998E-5</v>
      </c>
      <c r="P155" s="184">
        <f t="shared" si="23"/>
        <v>-2.6249999999999998E-5</v>
      </c>
      <c r="Q155" s="185">
        <f t="shared" si="23"/>
        <v>2.2668487500000003</v>
      </c>
    </row>
    <row r="156" spans="2:17" s="18" customFormat="1" x14ac:dyDescent="0.3">
      <c r="B156" s="152" t="s">
        <v>138</v>
      </c>
      <c r="C156" s="20"/>
      <c r="D156" s="184">
        <f t="shared" si="18"/>
        <v>389.38864875000002</v>
      </c>
      <c r="E156" s="184">
        <f t="shared" si="18"/>
        <v>411.81559874999999</v>
      </c>
      <c r="F156" s="184">
        <f t="shared" si="18"/>
        <v>420.02168625000002</v>
      </c>
      <c r="G156" s="184">
        <f t="shared" si="18"/>
        <v>465.06449249999997</v>
      </c>
      <c r="H156" s="184">
        <f t="shared" si="18"/>
        <v>514.92062999999996</v>
      </c>
      <c r="I156" s="184">
        <f t="shared" si="18"/>
        <v>648.99117374999992</v>
      </c>
      <c r="J156" s="184">
        <f t="shared" si="18"/>
        <v>740.72404874999995</v>
      </c>
      <c r="K156" s="184">
        <f t="shared" si="18"/>
        <v>768.86352375000001</v>
      </c>
      <c r="L156" s="184">
        <f t="shared" ref="L156:Q156" si="24">((L70-$C$146)*$C$142)/10^3</f>
        <v>839.11397999999997</v>
      </c>
      <c r="M156" s="184">
        <f t="shared" si="24"/>
        <v>927.12162375000003</v>
      </c>
      <c r="N156" s="184">
        <f t="shared" si="24"/>
        <v>1012.53747375</v>
      </c>
      <c r="O156" s="184">
        <f t="shared" si="24"/>
        <v>1113.03559875</v>
      </c>
      <c r="P156" s="184">
        <f t="shared" si="24"/>
        <v>1320.83247375</v>
      </c>
      <c r="Q156" s="185">
        <f t="shared" si="24"/>
        <v>1453.8224737499997</v>
      </c>
    </row>
    <row r="157" spans="2:17" s="18" customFormat="1" x14ac:dyDescent="0.3">
      <c r="B157" s="152" t="s">
        <v>139</v>
      </c>
      <c r="C157" s="20"/>
      <c r="D157" s="184">
        <f t="shared" si="18"/>
        <v>0.15109875</v>
      </c>
      <c r="E157" s="184">
        <f t="shared" si="18"/>
        <v>0.15109875</v>
      </c>
      <c r="F157" s="184">
        <f t="shared" si="18"/>
        <v>0.15109875</v>
      </c>
      <c r="G157" s="184">
        <f t="shared" si="18"/>
        <v>0.15109875</v>
      </c>
      <c r="H157" s="184">
        <f t="shared" si="18"/>
        <v>0.15109875</v>
      </c>
      <c r="I157" s="184">
        <f t="shared" si="18"/>
        <v>0.15109875</v>
      </c>
      <c r="J157" s="184">
        <f t="shared" si="18"/>
        <v>0.15109875</v>
      </c>
      <c r="K157" s="184">
        <f t="shared" si="18"/>
        <v>0.15109875</v>
      </c>
      <c r="L157" s="184">
        <f t="shared" ref="L157:Q157" si="25">((L71-$C$146)*$C$142)/10^3</f>
        <v>0.15109875</v>
      </c>
      <c r="M157" s="184">
        <f t="shared" si="25"/>
        <v>3.7754999999999997E-2</v>
      </c>
      <c r="N157" s="184">
        <f t="shared" si="25"/>
        <v>-2.6249999999999998E-5</v>
      </c>
      <c r="O157" s="184">
        <f t="shared" si="25"/>
        <v>-2.6249999999999998E-5</v>
      </c>
      <c r="P157" s="184">
        <f t="shared" si="25"/>
        <v>-2.6249999999999998E-5</v>
      </c>
      <c r="Q157" s="185">
        <f t="shared" si="25"/>
        <v>-2.6249999999999998E-5</v>
      </c>
    </row>
    <row r="158" spans="2:17" s="18" customFormat="1" x14ac:dyDescent="0.3">
      <c r="B158" s="152" t="s">
        <v>140</v>
      </c>
      <c r="C158" s="20"/>
      <c r="D158" s="184">
        <f t="shared" si="18"/>
        <v>49.780548750000001</v>
      </c>
      <c r="E158" s="184">
        <f t="shared" si="18"/>
        <v>50.641961250000001</v>
      </c>
      <c r="F158" s="184">
        <f t="shared" si="18"/>
        <v>72.154604999999989</v>
      </c>
      <c r="G158" s="184">
        <f t="shared" si="18"/>
        <v>51.971861250000003</v>
      </c>
      <c r="H158" s="184">
        <f t="shared" si="18"/>
        <v>46.682486250000004</v>
      </c>
      <c r="I158" s="184">
        <f t="shared" si="18"/>
        <v>50.4681675</v>
      </c>
      <c r="J158" s="184">
        <f t="shared" si="18"/>
        <v>52.33456125</v>
      </c>
      <c r="K158" s="184">
        <f t="shared" si="18"/>
        <v>56.263811249999996</v>
      </c>
      <c r="L158" s="184">
        <f t="shared" ref="L158:Q158" si="26">((L72-$C$146)*$C$142)/10^3</f>
        <v>57.457698750000006</v>
      </c>
      <c r="M158" s="184">
        <f t="shared" si="26"/>
        <v>86.904404999999983</v>
      </c>
      <c r="N158" s="184">
        <f t="shared" si="26"/>
        <v>76.318098750000004</v>
      </c>
      <c r="O158" s="184">
        <f t="shared" si="26"/>
        <v>71.784348750000007</v>
      </c>
      <c r="P158" s="184">
        <f t="shared" si="26"/>
        <v>74.80684875</v>
      </c>
      <c r="Q158" s="185">
        <f t="shared" si="26"/>
        <v>82.363098750000006</v>
      </c>
    </row>
    <row r="159" spans="2:17" s="18" customFormat="1" x14ac:dyDescent="0.3">
      <c r="B159" s="152" t="s">
        <v>141</v>
      </c>
      <c r="C159" s="20"/>
      <c r="D159" s="184">
        <f t="shared" si="18"/>
        <v>2.6522175000000003</v>
      </c>
      <c r="E159" s="184">
        <f t="shared" si="18"/>
        <v>1.911705</v>
      </c>
      <c r="F159" s="184">
        <f t="shared" si="18"/>
        <v>1.8436987499999999</v>
      </c>
      <c r="G159" s="184">
        <f t="shared" si="18"/>
        <v>2.0930549999999997</v>
      </c>
      <c r="H159" s="184">
        <f t="shared" si="18"/>
        <v>2.153505</v>
      </c>
      <c r="I159" s="184">
        <f t="shared" si="18"/>
        <v>2.395305</v>
      </c>
      <c r="J159" s="184">
        <f t="shared" si="18"/>
        <v>2.29707375</v>
      </c>
      <c r="K159" s="184">
        <f t="shared" si="18"/>
        <v>2.1232800000000003</v>
      </c>
      <c r="L159" s="184">
        <f t="shared" ref="L159:Q159" si="27">((L73-$C$146)*$C$142)/10^3</f>
        <v>2.5162049999999998</v>
      </c>
      <c r="M159" s="184">
        <f t="shared" si="27"/>
        <v>2.93179875</v>
      </c>
      <c r="N159" s="184">
        <f t="shared" si="27"/>
        <v>3.0224737500000001</v>
      </c>
      <c r="O159" s="184">
        <f t="shared" si="27"/>
        <v>3.0224737500000001</v>
      </c>
      <c r="P159" s="184">
        <f t="shared" si="27"/>
        <v>3.0224737500000001</v>
      </c>
      <c r="Q159" s="185">
        <f t="shared" si="27"/>
        <v>3.0224737500000001</v>
      </c>
    </row>
    <row r="160" spans="2:17" s="18" customFormat="1" x14ac:dyDescent="0.3">
      <c r="B160" s="152" t="s">
        <v>142</v>
      </c>
      <c r="C160" s="20"/>
      <c r="D160" s="184">
        <f t="shared" si="18"/>
        <v>312.74560499999995</v>
      </c>
      <c r="E160" s="184">
        <f t="shared" si="18"/>
        <v>311.43081749999999</v>
      </c>
      <c r="F160" s="184">
        <f t="shared" si="18"/>
        <v>153.15760499999999</v>
      </c>
      <c r="G160" s="184">
        <f t="shared" si="18"/>
        <v>220.68781125000001</v>
      </c>
      <c r="H160" s="184">
        <f t="shared" si="18"/>
        <v>258.642855</v>
      </c>
      <c r="I160" s="184">
        <f t="shared" si="18"/>
        <v>275.931555</v>
      </c>
      <c r="J160" s="184">
        <f t="shared" si="18"/>
        <v>274.4051925</v>
      </c>
      <c r="K160" s="184">
        <f t="shared" si="18"/>
        <v>244.52022374999999</v>
      </c>
      <c r="L160" s="184">
        <f t="shared" ref="L160:Q160" si="28">((L74-$C$146)*$C$142)/10^3</f>
        <v>317.40781125000001</v>
      </c>
      <c r="M160" s="184">
        <f t="shared" si="28"/>
        <v>353.67781125000005</v>
      </c>
      <c r="N160" s="184">
        <f t="shared" si="28"/>
        <v>343.05372375000007</v>
      </c>
      <c r="O160" s="184">
        <f t="shared" si="28"/>
        <v>352.12122375000001</v>
      </c>
      <c r="P160" s="184">
        <f t="shared" si="28"/>
        <v>370.25622375</v>
      </c>
      <c r="Q160" s="185">
        <f t="shared" si="28"/>
        <v>365.72247375000001</v>
      </c>
    </row>
    <row r="161" spans="2:17" s="18" customFormat="1" x14ac:dyDescent="0.3">
      <c r="B161" s="152" t="s">
        <v>143</v>
      </c>
      <c r="C161" s="20"/>
      <c r="D161" s="184">
        <f t="shared" si="18"/>
        <v>2143.4587424999995</v>
      </c>
      <c r="E161" s="184">
        <f t="shared" si="18"/>
        <v>2248.5964049999998</v>
      </c>
      <c r="F161" s="184">
        <f t="shared" si="18"/>
        <v>2201.1809362499998</v>
      </c>
      <c r="G161" s="184">
        <f t="shared" si="18"/>
        <v>2281.6927799999999</v>
      </c>
      <c r="H161" s="184">
        <f t="shared" si="18"/>
        <v>2327.6498924999996</v>
      </c>
      <c r="I161" s="184">
        <f t="shared" si="18"/>
        <v>2339.5736549999997</v>
      </c>
      <c r="J161" s="184">
        <f t="shared" si="18"/>
        <v>2362.1290612499997</v>
      </c>
      <c r="K161" s="184">
        <f t="shared" ref="K161:Q161" si="29">((K75-$C$146)*$C$142)/10^3</f>
        <v>2379.6066675000002</v>
      </c>
      <c r="L161" s="184">
        <f t="shared" si="29"/>
        <v>2394.3866924999998</v>
      </c>
      <c r="M161" s="184">
        <f t="shared" si="29"/>
        <v>2435.6967112499997</v>
      </c>
      <c r="N161" s="184">
        <f t="shared" si="29"/>
        <v>2448.2249737499997</v>
      </c>
      <c r="O161" s="184">
        <f t="shared" si="29"/>
        <v>2461.8262237499998</v>
      </c>
      <c r="P161" s="184">
        <f t="shared" si="29"/>
        <v>2510.3373487499994</v>
      </c>
      <c r="Q161" s="185">
        <f t="shared" si="29"/>
        <v>2537.69097375</v>
      </c>
    </row>
    <row r="162" spans="2:17" s="18" customFormat="1" x14ac:dyDescent="0.3">
      <c r="B162" s="152" t="s">
        <v>144</v>
      </c>
      <c r="C162" s="20"/>
      <c r="D162" s="184">
        <f t="shared" si="18"/>
        <v>141.03737999999998</v>
      </c>
      <c r="E162" s="184">
        <f t="shared" si="18"/>
        <v>172.61494874999997</v>
      </c>
      <c r="F162" s="184">
        <f t="shared" si="18"/>
        <v>197.82259874999997</v>
      </c>
      <c r="G162" s="184">
        <f t="shared" si="18"/>
        <v>223.74809250000001</v>
      </c>
      <c r="H162" s="184">
        <f t="shared" si="18"/>
        <v>285.3768675</v>
      </c>
      <c r="I162" s="184">
        <f t="shared" si="18"/>
        <v>293.96076749999997</v>
      </c>
      <c r="J162" s="184">
        <f t="shared" si="18"/>
        <v>312.97229249999998</v>
      </c>
      <c r="K162" s="184">
        <f t="shared" ref="K162:Q162" si="30">((K76-$C$146)*$C$142)/10^3</f>
        <v>332.80744875000005</v>
      </c>
      <c r="L162" s="184">
        <f t="shared" si="30"/>
        <v>349.23473625000003</v>
      </c>
      <c r="M162" s="184">
        <f t="shared" si="30"/>
        <v>339.95566125000005</v>
      </c>
      <c r="N162" s="184">
        <f t="shared" si="30"/>
        <v>358.16622375000003</v>
      </c>
      <c r="O162" s="184">
        <f t="shared" si="30"/>
        <v>417.86059875000001</v>
      </c>
      <c r="P162" s="184">
        <f t="shared" si="30"/>
        <v>539.51622374999999</v>
      </c>
      <c r="Q162" s="185">
        <f t="shared" si="30"/>
        <v>551.60622375000003</v>
      </c>
    </row>
    <row r="163" spans="2:17" s="18" customFormat="1" x14ac:dyDescent="0.3">
      <c r="B163" s="152" t="s">
        <v>145</v>
      </c>
      <c r="C163" s="20"/>
      <c r="D163" s="184">
        <f t="shared" si="18"/>
        <v>21.761973750000003</v>
      </c>
      <c r="E163" s="184">
        <f t="shared" si="18"/>
        <v>21.134805</v>
      </c>
      <c r="F163" s="184">
        <f t="shared" si="18"/>
        <v>23.00119875</v>
      </c>
      <c r="G163" s="184">
        <f t="shared" si="18"/>
        <v>23.590586250000001</v>
      </c>
      <c r="H163" s="184">
        <f t="shared" si="18"/>
        <v>23.681261249999999</v>
      </c>
      <c r="I163" s="184">
        <f t="shared" si="18"/>
        <v>22.661167500000001</v>
      </c>
      <c r="J163" s="184">
        <f t="shared" si="18"/>
        <v>23.802161250000001</v>
      </c>
      <c r="K163" s="184">
        <f t="shared" ref="K163:Q163" si="31">((K77-$C$146)*$C$142)/10^3</f>
        <v>25.479648749999999</v>
      </c>
      <c r="L163" s="184">
        <f t="shared" si="31"/>
        <v>28.751505000000002</v>
      </c>
      <c r="M163" s="184">
        <f t="shared" si="31"/>
        <v>32.363392500000003</v>
      </c>
      <c r="N163" s="184">
        <f t="shared" si="31"/>
        <v>35.514348749999996</v>
      </c>
      <c r="O163" s="184">
        <f t="shared" si="31"/>
        <v>38.536848749999997</v>
      </c>
      <c r="P163" s="184">
        <f t="shared" si="31"/>
        <v>39.292473749999999</v>
      </c>
      <c r="Q163" s="185">
        <f t="shared" si="31"/>
        <v>39.292473749999999</v>
      </c>
    </row>
    <row r="164" spans="2:17" s="18" customFormat="1" x14ac:dyDescent="0.3">
      <c r="B164" s="152" t="s">
        <v>146</v>
      </c>
      <c r="C164" s="20"/>
      <c r="D164" s="184">
        <f t="shared" si="18"/>
        <v>57.843067499999997</v>
      </c>
      <c r="E164" s="184">
        <f t="shared" si="18"/>
        <v>57.994192499999997</v>
      </c>
      <c r="F164" s="184">
        <f t="shared" si="18"/>
        <v>53.792917500000001</v>
      </c>
      <c r="G164" s="184">
        <f t="shared" si="18"/>
        <v>56.77763625</v>
      </c>
      <c r="H164" s="184">
        <f t="shared" si="18"/>
        <v>58.311554999999998</v>
      </c>
      <c r="I164" s="184">
        <f t="shared" si="18"/>
        <v>59.240973749999995</v>
      </c>
      <c r="J164" s="184">
        <f t="shared" si="18"/>
        <v>59.883254999999998</v>
      </c>
      <c r="K164" s="184">
        <f t="shared" ref="K164:Q164" si="32">((K78-$C$146)*$C$142)/10^3</f>
        <v>60.223286249999994</v>
      </c>
      <c r="L164" s="184">
        <f t="shared" si="32"/>
        <v>468.40435500000007</v>
      </c>
      <c r="M164" s="184">
        <f t="shared" si="32"/>
        <v>196.44736125</v>
      </c>
      <c r="N164" s="184">
        <f t="shared" si="32"/>
        <v>60.449973749999998</v>
      </c>
      <c r="O164" s="184">
        <f t="shared" si="32"/>
        <v>62.716848749999997</v>
      </c>
      <c r="P164" s="184">
        <f t="shared" si="32"/>
        <v>63.472473749999999</v>
      </c>
      <c r="Q164" s="185">
        <f t="shared" si="32"/>
        <v>63.472473749999999</v>
      </c>
    </row>
    <row r="165" spans="2:17" s="18" customFormat="1" x14ac:dyDescent="0.3">
      <c r="B165" s="152" t="s">
        <v>147</v>
      </c>
      <c r="C165" s="20"/>
      <c r="D165" s="184">
        <f t="shared" si="18"/>
        <v>94.309529999999981</v>
      </c>
      <c r="E165" s="184">
        <f t="shared" si="18"/>
        <v>103.58104874999999</v>
      </c>
      <c r="F165" s="184">
        <f t="shared" si="18"/>
        <v>179.79338624999997</v>
      </c>
      <c r="G165" s="184">
        <f t="shared" si="18"/>
        <v>223.12847999999997</v>
      </c>
      <c r="H165" s="184">
        <f t="shared" si="18"/>
        <v>217.09103624999997</v>
      </c>
      <c r="I165" s="184">
        <f t="shared" si="18"/>
        <v>216.23718</v>
      </c>
      <c r="J165" s="184">
        <f t="shared" si="18"/>
        <v>262.14895499999994</v>
      </c>
      <c r="K165" s="184">
        <f t="shared" ref="K165:Q165" si="33">((K79-$C$146)*$C$142)/10^3</f>
        <v>288.25579874999994</v>
      </c>
      <c r="L165" s="184">
        <f t="shared" si="33"/>
        <v>310.60718624999998</v>
      </c>
      <c r="M165" s="184">
        <f t="shared" si="33"/>
        <v>319.49333624999997</v>
      </c>
      <c r="N165" s="184">
        <f t="shared" si="33"/>
        <v>343.05372374999996</v>
      </c>
      <c r="O165" s="184">
        <f t="shared" si="33"/>
        <v>416.34934874999999</v>
      </c>
      <c r="P165" s="184">
        <f t="shared" si="33"/>
        <v>540.27184875</v>
      </c>
      <c r="Q165" s="185">
        <f t="shared" si="33"/>
        <v>615.07872374999999</v>
      </c>
    </row>
    <row r="166" spans="2:17" s="18" customFormat="1" x14ac:dyDescent="0.3">
      <c r="B166" s="152" t="s">
        <v>148</v>
      </c>
      <c r="C166" s="20"/>
      <c r="D166" s="184">
        <f t="shared" si="18"/>
        <v>864.38963624999997</v>
      </c>
      <c r="E166" s="184">
        <f t="shared" si="18"/>
        <v>887.82156750000001</v>
      </c>
      <c r="F166" s="184">
        <f t="shared" si="18"/>
        <v>895.54405500000007</v>
      </c>
      <c r="G166" s="184">
        <f t="shared" si="18"/>
        <v>1045.12002375</v>
      </c>
      <c r="H166" s="184">
        <f t="shared" si="18"/>
        <v>1225.6463925</v>
      </c>
      <c r="I166" s="184">
        <f t="shared" si="18"/>
        <v>1511.0988487499999</v>
      </c>
      <c r="J166" s="184">
        <f t="shared" si="18"/>
        <v>1636.60816125</v>
      </c>
      <c r="K166" s="184">
        <f t="shared" ref="K166:Q166" si="34">((K80-$C$146)*$C$142)/10^3</f>
        <v>1604.3051925</v>
      </c>
      <c r="L166" s="184">
        <f t="shared" si="34"/>
        <v>1655.9521612499998</v>
      </c>
      <c r="M166" s="184">
        <f t="shared" si="34"/>
        <v>1831.8692174999999</v>
      </c>
      <c r="N166" s="184">
        <f t="shared" si="34"/>
        <v>1787.8087237499999</v>
      </c>
      <c r="O166" s="184">
        <f t="shared" si="34"/>
        <v>1701.66747375</v>
      </c>
      <c r="P166" s="184">
        <f t="shared" si="34"/>
        <v>1787.8087237499999</v>
      </c>
      <c r="Q166" s="185">
        <f t="shared" si="34"/>
        <v>1788.5643487499999</v>
      </c>
    </row>
    <row r="167" spans="2:17" s="18" customFormat="1" x14ac:dyDescent="0.3">
      <c r="B167" s="152" t="s">
        <v>149</v>
      </c>
      <c r="C167" s="20"/>
      <c r="D167" s="184">
        <f t="shared" si="18"/>
        <v>1956.2979862499999</v>
      </c>
      <c r="E167" s="184">
        <f t="shared" si="18"/>
        <v>2017.3524862499999</v>
      </c>
      <c r="F167" s="184">
        <f t="shared" si="18"/>
        <v>2024.7198299999998</v>
      </c>
      <c r="G167" s="184">
        <f t="shared" si="18"/>
        <v>2059.2821174999999</v>
      </c>
      <c r="H167" s="184">
        <f t="shared" si="18"/>
        <v>2102.5794299999998</v>
      </c>
      <c r="I167" s="184">
        <f t="shared" si="18"/>
        <v>2073.2007299999996</v>
      </c>
      <c r="J167" s="184">
        <f t="shared" si="18"/>
        <v>2086.4619487499999</v>
      </c>
      <c r="K167" s="184">
        <f t="shared" ref="K167:Q167" si="35">((K81-$C$146)*$C$142)/10^3</f>
        <v>2064.6923924999996</v>
      </c>
      <c r="L167" s="184">
        <f t="shared" si="35"/>
        <v>2120.0494800000001</v>
      </c>
      <c r="M167" s="184">
        <f t="shared" si="35"/>
        <v>2181.2248799999998</v>
      </c>
      <c r="N167" s="184">
        <f t="shared" si="35"/>
        <v>2198.8687237499998</v>
      </c>
      <c r="O167" s="184">
        <f t="shared" si="35"/>
        <v>1892.0849737499998</v>
      </c>
      <c r="P167" s="184">
        <f t="shared" si="35"/>
        <v>1972.9368487499999</v>
      </c>
      <c r="Q167" s="185">
        <f t="shared" si="35"/>
        <v>2342.4374737499998</v>
      </c>
    </row>
    <row r="168" spans="2:17" s="18" customFormat="1" x14ac:dyDescent="0.3">
      <c r="B168" s="152" t="s">
        <v>150</v>
      </c>
      <c r="C168" s="20"/>
      <c r="D168" s="184">
        <f t="shared" si="18"/>
        <v>36.149073750000007</v>
      </c>
      <c r="E168" s="184">
        <f t="shared" si="18"/>
        <v>35.673029999999997</v>
      </c>
      <c r="F168" s="184">
        <f t="shared" si="18"/>
        <v>33.904867500000002</v>
      </c>
      <c r="G168" s="184">
        <f t="shared" si="18"/>
        <v>36.88203</v>
      </c>
      <c r="H168" s="184">
        <f t="shared" si="18"/>
        <v>37.554536249999998</v>
      </c>
      <c r="I168" s="184">
        <f t="shared" si="18"/>
        <v>37.388298750000004</v>
      </c>
      <c r="J168" s="184">
        <f t="shared" si="18"/>
        <v>37.388298750000004</v>
      </c>
      <c r="K168" s="184">
        <f t="shared" ref="K168:Q168" si="36">((K82-$C$146)*$C$142)/10^3</f>
        <v>37.388298750000004</v>
      </c>
      <c r="L168" s="184">
        <f t="shared" si="36"/>
        <v>51.782955000000001</v>
      </c>
      <c r="M168" s="184">
        <f t="shared" si="36"/>
        <v>43.614648750000001</v>
      </c>
      <c r="N168" s="184">
        <f t="shared" si="36"/>
        <v>46.093098749999996</v>
      </c>
      <c r="O168" s="184">
        <f t="shared" si="36"/>
        <v>80.096223749999993</v>
      </c>
      <c r="P168" s="184">
        <f t="shared" si="36"/>
        <v>70.273098750000003</v>
      </c>
      <c r="Q168" s="185">
        <f t="shared" si="36"/>
        <v>65.739348750000005</v>
      </c>
    </row>
    <row r="169" spans="2:17" s="18" customFormat="1" x14ac:dyDescent="0.3">
      <c r="B169" s="152" t="s">
        <v>151</v>
      </c>
      <c r="C169" s="20"/>
      <c r="D169" s="184">
        <f t="shared" si="18"/>
        <v>185.33211749999998</v>
      </c>
      <c r="E169" s="184">
        <f t="shared" si="18"/>
        <v>193.58354249999999</v>
      </c>
      <c r="F169" s="184">
        <f t="shared" si="18"/>
        <v>193.97646750000001</v>
      </c>
      <c r="G169" s="184">
        <f t="shared" si="18"/>
        <v>203.48978624999998</v>
      </c>
      <c r="H169" s="184">
        <f t="shared" si="18"/>
        <v>201.62339249999999</v>
      </c>
      <c r="I169" s="184">
        <f t="shared" si="18"/>
        <v>177.92699249999998</v>
      </c>
      <c r="J169" s="184">
        <f t="shared" si="18"/>
        <v>213.60004874999998</v>
      </c>
      <c r="K169" s="184">
        <f t="shared" ref="K169:Q169" si="37">((K83-$C$146)*$C$142)/10^3</f>
        <v>250.02872999999997</v>
      </c>
      <c r="L169" s="184">
        <f t="shared" si="37"/>
        <v>282.55838624999996</v>
      </c>
      <c r="M169" s="184">
        <f t="shared" si="37"/>
        <v>319.82581125000007</v>
      </c>
      <c r="N169" s="184">
        <f t="shared" si="37"/>
        <v>343.05372374999996</v>
      </c>
      <c r="O169" s="184">
        <f t="shared" si="37"/>
        <v>401.99247374999999</v>
      </c>
      <c r="P169" s="184">
        <f t="shared" si="37"/>
        <v>429.19497375000003</v>
      </c>
      <c r="Q169" s="185">
        <f t="shared" si="37"/>
        <v>500.22372374999998</v>
      </c>
    </row>
    <row r="170" spans="2:17" s="18" customFormat="1" x14ac:dyDescent="0.3">
      <c r="B170" s="152" t="s">
        <v>152</v>
      </c>
      <c r="C170" s="20"/>
      <c r="D170" s="184">
        <f t="shared" si="18"/>
        <v>1730.1091987499997</v>
      </c>
      <c r="E170" s="184">
        <f t="shared" si="18"/>
        <v>1789.5919987499999</v>
      </c>
      <c r="F170" s="184">
        <f t="shared" si="18"/>
        <v>1711.7097299999998</v>
      </c>
      <c r="G170" s="184">
        <f t="shared" si="18"/>
        <v>1606.2698174999998</v>
      </c>
      <c r="H170" s="184">
        <f t="shared" si="18"/>
        <v>1642.8647362499999</v>
      </c>
      <c r="I170" s="184">
        <f t="shared" si="18"/>
        <v>1765.2230924999999</v>
      </c>
      <c r="J170" s="184">
        <f t="shared" si="18"/>
        <v>1761.8303362499998</v>
      </c>
      <c r="K170" s="184">
        <f t="shared" ref="K170:Q170" si="38">((K84-$C$146)*$C$142)/10^3</f>
        <v>1766.5756612499999</v>
      </c>
      <c r="L170" s="184">
        <f t="shared" si="38"/>
        <v>1809.6840674999999</v>
      </c>
      <c r="M170" s="184">
        <f t="shared" si="38"/>
        <v>1833.7960612499999</v>
      </c>
      <c r="N170" s="184">
        <f t="shared" si="38"/>
        <v>1774.20747375</v>
      </c>
      <c r="O170" s="184">
        <f t="shared" si="38"/>
        <v>1941.2005987499999</v>
      </c>
      <c r="P170" s="184">
        <f t="shared" si="38"/>
        <v>1874.7055987499998</v>
      </c>
      <c r="Q170" s="185">
        <f t="shared" si="38"/>
        <v>1745.4937237499998</v>
      </c>
    </row>
    <row r="171" spans="2:17" s="18" customFormat="1" x14ac:dyDescent="0.3">
      <c r="B171" s="152" t="s">
        <v>153</v>
      </c>
      <c r="C171" s="20"/>
      <c r="D171" s="184">
        <f t="shared" si="18"/>
        <v>54.752561249999999</v>
      </c>
      <c r="E171" s="184">
        <f t="shared" si="18"/>
        <v>55.954004999999995</v>
      </c>
      <c r="F171" s="184">
        <f t="shared" si="18"/>
        <v>56.226030000000002</v>
      </c>
      <c r="G171" s="184">
        <f t="shared" si="18"/>
        <v>56.671848749999995</v>
      </c>
      <c r="H171" s="184">
        <f t="shared" si="18"/>
        <v>57.729723749999998</v>
      </c>
      <c r="I171" s="184">
        <f t="shared" si="18"/>
        <v>60.298848749999998</v>
      </c>
      <c r="J171" s="184">
        <f t="shared" si="18"/>
        <v>65.63356125</v>
      </c>
      <c r="K171" s="184">
        <f t="shared" ref="K171:Q171" si="39">((K85-$C$146)*$C$142)/10^3</f>
        <v>72.328398749999991</v>
      </c>
      <c r="L171" s="184">
        <f t="shared" si="39"/>
        <v>83.209398749999991</v>
      </c>
      <c r="M171" s="184">
        <f t="shared" si="39"/>
        <v>91.838636249999993</v>
      </c>
      <c r="N171" s="184">
        <f t="shared" si="39"/>
        <v>95.964348749999985</v>
      </c>
      <c r="O171" s="184">
        <f t="shared" si="39"/>
        <v>96.719973749999994</v>
      </c>
      <c r="P171" s="184">
        <f t="shared" si="39"/>
        <v>98.986848749999993</v>
      </c>
      <c r="Q171" s="185">
        <f t="shared" si="39"/>
        <v>97.475598749999989</v>
      </c>
    </row>
    <row r="172" spans="2:17" s="18" customFormat="1" x14ac:dyDescent="0.3">
      <c r="B172" s="152" t="s">
        <v>154</v>
      </c>
      <c r="C172" s="20"/>
      <c r="D172" s="184">
        <f t="shared" si="18"/>
        <v>13.601223749999999</v>
      </c>
      <c r="E172" s="184">
        <f t="shared" si="18"/>
        <v>15.5582925</v>
      </c>
      <c r="F172" s="184">
        <f t="shared" si="18"/>
        <v>13.215854999999999</v>
      </c>
      <c r="G172" s="184">
        <f t="shared" si="18"/>
        <v>11.999298749999999</v>
      </c>
      <c r="H172" s="184">
        <f t="shared" si="18"/>
        <v>12.807817499999999</v>
      </c>
      <c r="I172" s="184">
        <f t="shared" si="18"/>
        <v>13.608779999999999</v>
      </c>
      <c r="J172" s="184">
        <f t="shared" si="18"/>
        <v>14.258617499999998</v>
      </c>
      <c r="K172" s="184">
        <f t="shared" ref="K172:Q172" si="40">((K86-$C$146)*$C$142)/10^3</f>
        <v>15.890767499999997</v>
      </c>
      <c r="L172" s="184">
        <f t="shared" si="40"/>
        <v>17.1299925</v>
      </c>
      <c r="M172" s="184">
        <f t="shared" si="40"/>
        <v>17.946067499999998</v>
      </c>
      <c r="N172" s="184">
        <f t="shared" si="40"/>
        <v>29.469348750000002</v>
      </c>
      <c r="O172" s="184">
        <f t="shared" si="40"/>
        <v>35.514348749999996</v>
      </c>
      <c r="P172" s="184">
        <f t="shared" si="40"/>
        <v>36.269973749999998</v>
      </c>
      <c r="Q172" s="185">
        <f t="shared" si="40"/>
        <v>38.536848749999997</v>
      </c>
    </row>
    <row r="173" spans="2:17" s="18" customFormat="1" x14ac:dyDescent="0.3">
      <c r="B173" s="152" t="s">
        <v>155</v>
      </c>
      <c r="C173" s="20"/>
      <c r="D173" s="184">
        <f t="shared" si="18"/>
        <v>11.281454999999999</v>
      </c>
      <c r="E173" s="184">
        <f t="shared" si="18"/>
        <v>11.3570175</v>
      </c>
      <c r="F173" s="184">
        <f t="shared" si="18"/>
        <v>11.36457375</v>
      </c>
      <c r="G173" s="184">
        <f t="shared" si="18"/>
        <v>9.3923924999999997</v>
      </c>
      <c r="H173" s="184">
        <f t="shared" si="18"/>
        <v>9.5510737499999987</v>
      </c>
      <c r="I173" s="184">
        <f t="shared" si="18"/>
        <v>9.0296924999999995</v>
      </c>
      <c r="J173" s="184">
        <f t="shared" si="18"/>
        <v>8.8332300000000004</v>
      </c>
      <c r="K173" s="184">
        <f t="shared" ref="K173:Q173" si="41">((K87-$C$146)*$C$142)/10^3</f>
        <v>14.523086249999999</v>
      </c>
      <c r="L173" s="184">
        <f t="shared" si="41"/>
        <v>17.568254999999997</v>
      </c>
      <c r="M173" s="184">
        <f t="shared" si="41"/>
        <v>18.089636249999998</v>
      </c>
      <c r="N173" s="184">
        <f t="shared" si="41"/>
        <v>20.401848750000006</v>
      </c>
      <c r="O173" s="184">
        <f t="shared" si="41"/>
        <v>23.42434875</v>
      </c>
      <c r="P173" s="184">
        <f t="shared" si="41"/>
        <v>24.179973750000002</v>
      </c>
      <c r="Q173" s="185">
        <f t="shared" si="41"/>
        <v>21.913098750000003</v>
      </c>
    </row>
    <row r="174" spans="2:17" s="18" customFormat="1" x14ac:dyDescent="0.3">
      <c r="B174" s="152" t="s">
        <v>156</v>
      </c>
      <c r="C174" s="20"/>
      <c r="D174" s="184">
        <f t="shared" si="18"/>
        <v>16.283692500000001</v>
      </c>
      <c r="E174" s="184">
        <f t="shared" si="18"/>
        <v>17.341567499999996</v>
      </c>
      <c r="F174" s="184">
        <f t="shared" si="18"/>
        <v>17.530473749999999</v>
      </c>
      <c r="G174" s="184">
        <f t="shared" si="18"/>
        <v>18.391886249999999</v>
      </c>
      <c r="H174" s="184">
        <f t="shared" si="18"/>
        <v>19.087061249999998</v>
      </c>
      <c r="I174" s="184">
        <f t="shared" si="18"/>
        <v>19.744455000000002</v>
      </c>
      <c r="J174" s="184">
        <f t="shared" si="18"/>
        <v>20.484967500000003</v>
      </c>
      <c r="K174" s="184">
        <f t="shared" ref="K174:Q174" si="42">((K88-$C$146)*$C$142)/10^3</f>
        <v>21.331267500000003</v>
      </c>
      <c r="L174" s="184">
        <f t="shared" si="42"/>
        <v>22.321136249999999</v>
      </c>
      <c r="M174" s="184">
        <f t="shared" si="42"/>
        <v>23.7794925</v>
      </c>
      <c r="N174" s="184">
        <f t="shared" si="42"/>
        <v>24.179973750000002</v>
      </c>
      <c r="O174" s="184">
        <f t="shared" si="42"/>
        <v>26.446848750000001</v>
      </c>
      <c r="P174" s="184">
        <f t="shared" si="42"/>
        <v>27.202473749999999</v>
      </c>
      <c r="Q174" s="185">
        <f t="shared" si="42"/>
        <v>27.202473749999999</v>
      </c>
    </row>
    <row r="175" spans="2:17" s="18" customFormat="1" x14ac:dyDescent="0.3">
      <c r="B175" s="152" t="s">
        <v>157</v>
      </c>
      <c r="C175" s="20"/>
      <c r="D175" s="184">
        <f t="shared" si="18"/>
        <v>976.22213624999995</v>
      </c>
      <c r="E175" s="184">
        <f t="shared" si="18"/>
        <v>1021.2800549999999</v>
      </c>
      <c r="F175" s="184">
        <f t="shared" si="18"/>
        <v>1050.68142375</v>
      </c>
      <c r="G175" s="184">
        <f t="shared" si="18"/>
        <v>887.05838625000001</v>
      </c>
      <c r="H175" s="184">
        <f t="shared" si="18"/>
        <v>1074.8538675</v>
      </c>
      <c r="I175" s="184">
        <f t="shared" si="18"/>
        <v>1164.50877375</v>
      </c>
      <c r="J175" s="184">
        <f t="shared" si="18"/>
        <v>1157.37567375</v>
      </c>
      <c r="K175" s="184">
        <f t="shared" ref="K175:Q175" si="43">((K89-$C$146)*$C$142)/10^3</f>
        <v>1218.2563799999998</v>
      </c>
      <c r="L175" s="184">
        <f t="shared" si="43"/>
        <v>1247.9222175</v>
      </c>
      <c r="M175" s="184">
        <f t="shared" si="43"/>
        <v>1378.1012924999998</v>
      </c>
      <c r="N175" s="184">
        <f t="shared" si="43"/>
        <v>1536.1855987499998</v>
      </c>
      <c r="O175" s="184">
        <f t="shared" si="43"/>
        <v>1771.9405987499999</v>
      </c>
      <c r="P175" s="184">
        <f t="shared" si="43"/>
        <v>2012.2293487499999</v>
      </c>
      <c r="Q175" s="185">
        <f t="shared" si="43"/>
        <v>2238.1612237499999</v>
      </c>
    </row>
    <row r="176" spans="2:17" s="18" customFormat="1" x14ac:dyDescent="0.3">
      <c r="B176" s="152" t="s">
        <v>158</v>
      </c>
      <c r="C176" s="20"/>
      <c r="D176" s="184">
        <f t="shared" si="18"/>
        <v>76.393661250000008</v>
      </c>
      <c r="E176" s="184">
        <f t="shared" si="18"/>
        <v>106.13506124999998</v>
      </c>
      <c r="F176" s="184">
        <f t="shared" si="18"/>
        <v>118.40641124999999</v>
      </c>
      <c r="G176" s="184">
        <f t="shared" si="18"/>
        <v>120.83196749999999</v>
      </c>
      <c r="H176" s="184">
        <f t="shared" si="18"/>
        <v>125.5470675</v>
      </c>
      <c r="I176" s="184">
        <f t="shared" si="18"/>
        <v>126.79384875</v>
      </c>
      <c r="J176" s="184">
        <f t="shared" si="18"/>
        <v>127.8139425</v>
      </c>
      <c r="K176" s="184">
        <f t="shared" ref="K176:Q176" si="44">((K90-$C$146)*$C$142)/10^3</f>
        <v>125.13902999999999</v>
      </c>
      <c r="L176" s="184">
        <f t="shared" si="44"/>
        <v>126.42359249999998</v>
      </c>
      <c r="M176" s="184">
        <f t="shared" si="44"/>
        <v>138.33979875</v>
      </c>
      <c r="N176" s="184">
        <f t="shared" si="44"/>
        <v>157.92559874999998</v>
      </c>
      <c r="O176" s="184">
        <f t="shared" si="44"/>
        <v>154.14747374999999</v>
      </c>
      <c r="P176" s="184">
        <f t="shared" si="44"/>
        <v>151.12497374999998</v>
      </c>
      <c r="Q176" s="185">
        <f t="shared" si="44"/>
        <v>144.32434874999998</v>
      </c>
    </row>
    <row r="177" spans="2:17" s="18" customFormat="1" x14ac:dyDescent="0.3">
      <c r="B177" s="152" t="s">
        <v>159</v>
      </c>
      <c r="C177" s="20"/>
      <c r="D177" s="184">
        <f t="shared" si="18"/>
        <v>252.84721124999999</v>
      </c>
      <c r="E177" s="184">
        <f t="shared" si="18"/>
        <v>261.24976125000001</v>
      </c>
      <c r="F177" s="184">
        <f t="shared" si="18"/>
        <v>243.98372999999998</v>
      </c>
      <c r="G177" s="184">
        <f t="shared" si="18"/>
        <v>254.91762374999996</v>
      </c>
      <c r="H177" s="184">
        <f t="shared" si="18"/>
        <v>343.65066750000005</v>
      </c>
      <c r="I177" s="184">
        <f t="shared" si="18"/>
        <v>312.81361124999995</v>
      </c>
      <c r="J177" s="184">
        <f t="shared" si="18"/>
        <v>294.61816125000001</v>
      </c>
      <c r="K177" s="184">
        <f t="shared" ref="K177:Q177" si="45">((K91-$C$146)*$C$142)/10^3</f>
        <v>298.47940499999999</v>
      </c>
      <c r="L177" s="184">
        <f t="shared" si="45"/>
        <v>310.70541749999995</v>
      </c>
      <c r="M177" s="184">
        <f t="shared" si="45"/>
        <v>337.02383624999993</v>
      </c>
      <c r="N177" s="184">
        <f t="shared" si="45"/>
        <v>358.16622375000003</v>
      </c>
      <c r="O177" s="184">
        <f t="shared" si="45"/>
        <v>392.16934874999998</v>
      </c>
      <c r="P177" s="184">
        <f t="shared" si="45"/>
        <v>411.05997374999998</v>
      </c>
      <c r="Q177" s="185">
        <f t="shared" si="45"/>
        <v>409.54872375000002</v>
      </c>
    </row>
    <row r="178" spans="2:17" s="18" customFormat="1" x14ac:dyDescent="0.3">
      <c r="B178" s="152" t="s">
        <v>160</v>
      </c>
      <c r="C178" s="20"/>
      <c r="D178" s="184">
        <f t="shared" si="18"/>
        <v>54.321855000000006</v>
      </c>
      <c r="E178" s="184">
        <f t="shared" si="18"/>
        <v>64.30366124999999</v>
      </c>
      <c r="F178" s="184">
        <f t="shared" si="18"/>
        <v>75.033536250000012</v>
      </c>
      <c r="G178" s="184">
        <f t="shared" si="18"/>
        <v>74.051223750000005</v>
      </c>
      <c r="H178" s="184">
        <f t="shared" si="18"/>
        <v>79.212142499999985</v>
      </c>
      <c r="I178" s="184">
        <f t="shared" si="18"/>
        <v>84.259717499999979</v>
      </c>
      <c r="J178" s="184">
        <f t="shared" si="18"/>
        <v>129.77856749999998</v>
      </c>
      <c r="K178" s="184">
        <f t="shared" ref="K178:Q178" si="46">((K92-$C$146)*$C$142)/10^3</f>
        <v>161.19745499999999</v>
      </c>
      <c r="L178" s="184">
        <f t="shared" si="46"/>
        <v>121.24756124999999</v>
      </c>
      <c r="M178" s="184">
        <f t="shared" si="46"/>
        <v>128.53178624999998</v>
      </c>
      <c r="N178" s="184">
        <f t="shared" si="46"/>
        <v>129.21184875</v>
      </c>
      <c r="O178" s="184">
        <f t="shared" si="46"/>
        <v>145.07997374999997</v>
      </c>
      <c r="P178" s="184">
        <f t="shared" si="46"/>
        <v>160.19247374999998</v>
      </c>
      <c r="Q178" s="185">
        <f t="shared" si="46"/>
        <v>165.48184875000004</v>
      </c>
    </row>
    <row r="179" spans="2:17" s="18" customFormat="1" x14ac:dyDescent="0.3">
      <c r="B179" s="152" t="s">
        <v>161</v>
      </c>
      <c r="C179" s="20"/>
      <c r="D179" s="184">
        <f t="shared" si="18"/>
        <v>0.44579249999999998</v>
      </c>
      <c r="E179" s="184">
        <f t="shared" si="18"/>
        <v>0.45334874999999991</v>
      </c>
      <c r="F179" s="184">
        <f t="shared" si="18"/>
        <v>0.5213549999999999</v>
      </c>
      <c r="G179" s="184">
        <f t="shared" si="18"/>
        <v>0.5213549999999999</v>
      </c>
      <c r="H179" s="184">
        <f t="shared" si="18"/>
        <v>0.51379874999999997</v>
      </c>
      <c r="I179" s="184">
        <f t="shared" si="18"/>
        <v>0.53646749999999999</v>
      </c>
      <c r="J179" s="184">
        <f t="shared" si="18"/>
        <v>0.77071124999999996</v>
      </c>
      <c r="K179" s="184">
        <f t="shared" ref="K179:Q179" si="47">((K93-$C$146)*$C$142)/10^3</f>
        <v>1.3223175</v>
      </c>
      <c r="L179" s="184">
        <f t="shared" si="47"/>
        <v>1.3223175</v>
      </c>
      <c r="M179" s="184">
        <f t="shared" si="47"/>
        <v>0.31733624999999993</v>
      </c>
      <c r="N179" s="184">
        <f t="shared" si="47"/>
        <v>-2.6249999999999998E-5</v>
      </c>
      <c r="O179" s="184">
        <f t="shared" si="47"/>
        <v>-2.6249999999999998E-5</v>
      </c>
      <c r="P179" s="184">
        <f t="shared" si="47"/>
        <v>-2.6249999999999998E-5</v>
      </c>
      <c r="Q179" s="185">
        <f t="shared" si="47"/>
        <v>-2.6249999999999998E-5</v>
      </c>
    </row>
    <row r="180" spans="2:17" s="18" customFormat="1" x14ac:dyDescent="0.3">
      <c r="B180" s="152" t="s">
        <v>162</v>
      </c>
      <c r="C180" s="20"/>
      <c r="D180" s="184">
        <f t="shared" si="18"/>
        <v>1396.7878987499998</v>
      </c>
      <c r="E180" s="184">
        <f t="shared" si="18"/>
        <v>1579.1579924999999</v>
      </c>
      <c r="F180" s="184">
        <f t="shared" si="18"/>
        <v>1677.7594987499997</v>
      </c>
      <c r="G180" s="184">
        <f t="shared" si="18"/>
        <v>1633.5629924999998</v>
      </c>
      <c r="H180" s="184">
        <f t="shared" si="18"/>
        <v>1725.0616237499999</v>
      </c>
      <c r="I180" s="184">
        <f t="shared" si="18"/>
        <v>1834.1738737499998</v>
      </c>
      <c r="J180" s="184">
        <f t="shared" si="18"/>
        <v>1850.7371737499998</v>
      </c>
      <c r="K180" s="184">
        <f t="shared" ref="K180:Q180" si="48">((K94-$C$146)*$C$142)/10^3</f>
        <v>1868.4263549999998</v>
      </c>
      <c r="L180" s="184">
        <f t="shared" si="48"/>
        <v>1883.9997862499999</v>
      </c>
      <c r="M180" s="184">
        <f t="shared" si="48"/>
        <v>2054.0154112499999</v>
      </c>
      <c r="N180" s="184">
        <f t="shared" si="48"/>
        <v>2134.6405987499998</v>
      </c>
      <c r="O180" s="184">
        <f t="shared" si="48"/>
        <v>2052.2774737499999</v>
      </c>
      <c r="P180" s="184">
        <f t="shared" si="48"/>
        <v>2051.5218487499997</v>
      </c>
      <c r="Q180" s="185">
        <f t="shared" si="48"/>
        <v>2079.4799737499998</v>
      </c>
    </row>
    <row r="181" spans="2:17" s="18" customFormat="1" x14ac:dyDescent="0.3">
      <c r="B181" s="152" t="s">
        <v>182</v>
      </c>
      <c r="C181" s="20"/>
      <c r="D181" s="184">
        <f t="shared" si="18"/>
        <v>-2.6249999999999998E-5</v>
      </c>
      <c r="E181" s="184">
        <f t="shared" si="18"/>
        <v>-2.6249999999999998E-5</v>
      </c>
      <c r="F181" s="184">
        <f t="shared" si="18"/>
        <v>-2.6249999999999998E-5</v>
      </c>
      <c r="G181" s="184">
        <f t="shared" si="18"/>
        <v>-2.6249999999999998E-5</v>
      </c>
      <c r="H181" s="184">
        <f t="shared" si="18"/>
        <v>-2.6249999999999998E-5</v>
      </c>
      <c r="I181" s="184">
        <f t="shared" si="18"/>
        <v>-2.6249999999999998E-5</v>
      </c>
      <c r="J181" s="184">
        <f t="shared" si="18"/>
        <v>-2.6249999999999998E-5</v>
      </c>
      <c r="K181" s="184">
        <f t="shared" ref="K181:Q181" si="49">((K95-$C$146)*$C$142)/10^3</f>
        <v>-2.6249999999999998E-5</v>
      </c>
      <c r="L181" s="184">
        <f t="shared" si="49"/>
        <v>-2.6249999999999998E-5</v>
      </c>
      <c r="M181" s="184">
        <f t="shared" si="49"/>
        <v>607.52247375000002</v>
      </c>
      <c r="N181" s="184">
        <f t="shared" si="49"/>
        <v>739.75684875000002</v>
      </c>
      <c r="O181" s="184">
        <f t="shared" si="49"/>
        <v>630.19122374999995</v>
      </c>
      <c r="P181" s="184">
        <f t="shared" si="49"/>
        <v>762.42559874999995</v>
      </c>
      <c r="Q181" s="185">
        <f t="shared" si="49"/>
        <v>847.81122374999995</v>
      </c>
    </row>
    <row r="182" spans="2:17" s="18" customFormat="1" x14ac:dyDescent="0.3">
      <c r="B182" s="152" t="s">
        <v>163</v>
      </c>
      <c r="C182" s="20"/>
      <c r="D182" s="184">
        <f t="shared" si="18"/>
        <v>69.101880000000008</v>
      </c>
      <c r="E182" s="184">
        <f t="shared" si="18"/>
        <v>82.937373749999978</v>
      </c>
      <c r="F182" s="184">
        <f t="shared" si="18"/>
        <v>103.80773624999999</v>
      </c>
      <c r="G182" s="184">
        <f t="shared" si="18"/>
        <v>108.99887999999999</v>
      </c>
      <c r="H182" s="184">
        <f t="shared" si="18"/>
        <v>123.04594874999998</v>
      </c>
      <c r="I182" s="184">
        <f t="shared" si="18"/>
        <v>143.546055</v>
      </c>
      <c r="J182" s="184">
        <f t="shared" si="18"/>
        <v>158.09183625</v>
      </c>
      <c r="K182" s="184">
        <f t="shared" ref="K182:Q182" si="50">((K96-$C$146)*$C$142)/10^3</f>
        <v>170.55209249999999</v>
      </c>
      <c r="L182" s="184">
        <f t="shared" si="50"/>
        <v>183.85109249999999</v>
      </c>
      <c r="M182" s="184">
        <f t="shared" si="50"/>
        <v>194.15781749999996</v>
      </c>
      <c r="N182" s="184">
        <f t="shared" si="50"/>
        <v>205.52997374999998</v>
      </c>
      <c r="O182" s="184">
        <f t="shared" si="50"/>
        <v>215.35309874999999</v>
      </c>
      <c r="P182" s="184">
        <f t="shared" si="50"/>
        <v>228.95434874999998</v>
      </c>
      <c r="Q182" s="185">
        <f t="shared" si="50"/>
        <v>216.86434874999998</v>
      </c>
    </row>
    <row r="183" spans="2:17" s="18" customFormat="1" x14ac:dyDescent="0.3">
      <c r="B183" s="152" t="s">
        <v>164</v>
      </c>
      <c r="C183" s="20"/>
      <c r="D183" s="184">
        <f t="shared" si="18"/>
        <v>865.80265500000007</v>
      </c>
      <c r="E183" s="184">
        <f t="shared" si="18"/>
        <v>914.13243</v>
      </c>
      <c r="F183" s="184">
        <f t="shared" si="18"/>
        <v>970.66073625000001</v>
      </c>
      <c r="G183" s="184">
        <f t="shared" si="18"/>
        <v>1038.0473737500001</v>
      </c>
      <c r="H183" s="184">
        <f t="shared" si="18"/>
        <v>1154.64031125</v>
      </c>
      <c r="I183" s="184">
        <f t="shared" si="18"/>
        <v>1243.28268</v>
      </c>
      <c r="J183" s="184">
        <f t="shared" si="18"/>
        <v>1289.5798237499998</v>
      </c>
      <c r="K183" s="184">
        <f t="shared" ref="K183:Q183" si="51">((K97-$C$146)*$C$142)/10^3</f>
        <v>1344.2341799999999</v>
      </c>
      <c r="L183" s="184">
        <f t="shared" si="51"/>
        <v>1392.7604174999997</v>
      </c>
      <c r="M183" s="184">
        <f t="shared" si="51"/>
        <v>1470.8089237500001</v>
      </c>
      <c r="N183" s="184">
        <f t="shared" si="51"/>
        <v>1518.0505987499998</v>
      </c>
      <c r="O183" s="184">
        <f t="shared" si="51"/>
        <v>1782.5193487499998</v>
      </c>
      <c r="P183" s="184">
        <f t="shared" si="51"/>
        <v>1892.8405987499998</v>
      </c>
      <c r="Q183" s="185">
        <f t="shared" si="51"/>
        <v>1975.9593487499999</v>
      </c>
    </row>
    <row r="184" spans="2:17" s="18" customFormat="1" x14ac:dyDescent="0.3">
      <c r="B184" s="152" t="s">
        <v>165</v>
      </c>
      <c r="C184" s="20"/>
      <c r="D184" s="184">
        <f t="shared" si="18"/>
        <v>8.2665112499999989</v>
      </c>
      <c r="E184" s="184">
        <f t="shared" si="18"/>
        <v>8.9087924999999988</v>
      </c>
      <c r="F184" s="184">
        <f t="shared" si="18"/>
        <v>9.271492499999999</v>
      </c>
      <c r="G184" s="184">
        <f t="shared" si="18"/>
        <v>9.4981799999999978</v>
      </c>
      <c r="H184" s="184">
        <f t="shared" si="18"/>
        <v>10.2991425</v>
      </c>
      <c r="I184" s="184">
        <f t="shared" si="18"/>
        <v>11.296567499999998</v>
      </c>
      <c r="J184" s="184">
        <f t="shared" si="18"/>
        <v>11.568592499999999</v>
      </c>
      <c r="K184" s="184">
        <f t="shared" ref="K184:Q184" si="52">((K98-$C$146)*$C$142)/10^3</f>
        <v>11.62148625</v>
      </c>
      <c r="L184" s="184">
        <f t="shared" si="52"/>
        <v>11.727273749999998</v>
      </c>
      <c r="M184" s="184">
        <f t="shared" si="52"/>
        <v>12.006855</v>
      </c>
      <c r="N184" s="184">
        <f t="shared" si="52"/>
        <v>12.089973749999999</v>
      </c>
      <c r="O184" s="184">
        <f t="shared" si="52"/>
        <v>12.089973749999999</v>
      </c>
      <c r="P184" s="184">
        <f t="shared" si="52"/>
        <v>14.356848749999999</v>
      </c>
      <c r="Q184" s="185">
        <f t="shared" si="52"/>
        <v>15.112473749999999</v>
      </c>
    </row>
    <row r="185" spans="2:17" s="18" customFormat="1" x14ac:dyDescent="0.3">
      <c r="B185" s="152" t="s">
        <v>166</v>
      </c>
      <c r="C185" s="20"/>
      <c r="D185" s="184">
        <f t="shared" si="18"/>
        <v>3751.6780987499997</v>
      </c>
      <c r="E185" s="184">
        <f t="shared" si="18"/>
        <v>4025.4410362499998</v>
      </c>
      <c r="F185" s="184">
        <f t="shared" si="18"/>
        <v>4307.7274237500005</v>
      </c>
      <c r="G185" s="184">
        <f t="shared" si="18"/>
        <v>4457.8549987499991</v>
      </c>
      <c r="H185" s="184">
        <f t="shared" si="18"/>
        <v>4560.2950799999999</v>
      </c>
      <c r="I185" s="184">
        <f t="shared" si="18"/>
        <v>4417.9806674999991</v>
      </c>
      <c r="J185" s="184">
        <f t="shared" si="18"/>
        <v>4427.5166549999994</v>
      </c>
      <c r="K185" s="184">
        <f t="shared" ref="K185:Q185" si="53">((K99-$C$146)*$C$142)/10^3</f>
        <v>4489.9841737500001</v>
      </c>
      <c r="L185" s="184">
        <f t="shared" si="53"/>
        <v>4709.0247487499992</v>
      </c>
      <c r="M185" s="184">
        <f t="shared" si="53"/>
        <v>4859.9155050000008</v>
      </c>
      <c r="N185" s="184">
        <f t="shared" si="53"/>
        <v>5009.79372375</v>
      </c>
      <c r="O185" s="184">
        <f t="shared" si="53"/>
        <v>5120.8705987499998</v>
      </c>
      <c r="P185" s="184">
        <f t="shared" si="53"/>
        <v>5234.9699737500014</v>
      </c>
      <c r="Q185" s="185">
        <f t="shared" si="53"/>
        <v>5355.8699737500001</v>
      </c>
    </row>
    <row r="186" spans="2:17" s="60" customFormat="1" x14ac:dyDescent="0.3">
      <c r="B186" s="22" t="s">
        <v>830</v>
      </c>
      <c r="C186" s="23" t="s">
        <v>167</v>
      </c>
      <c r="D186" s="594">
        <f>SUM(D150:D185)</f>
        <v>19661.20287375</v>
      </c>
      <c r="E186" s="594">
        <f t="shared" ref="E186:Q186" si="54">SUM(E150:E185)</f>
        <v>20537.002473749995</v>
      </c>
      <c r="F186" s="594">
        <f t="shared" si="54"/>
        <v>21354.377148750005</v>
      </c>
      <c r="G186" s="594">
        <f t="shared" si="54"/>
        <v>22427.76513</v>
      </c>
      <c r="H186" s="594">
        <f t="shared" si="54"/>
        <v>23812.09279875</v>
      </c>
      <c r="I186" s="594">
        <f t="shared" si="54"/>
        <v>24705.082867500001</v>
      </c>
      <c r="J186" s="594">
        <f t="shared" si="54"/>
        <v>25869.251636250006</v>
      </c>
      <c r="K186" s="594">
        <f t="shared" si="54"/>
        <v>27043.704461249992</v>
      </c>
      <c r="L186" s="650">
        <f>SUM(L150:L185)</f>
        <v>28954.309829999991</v>
      </c>
      <c r="M186" s="650">
        <f t="shared" si="54"/>
        <v>30627.920973749991</v>
      </c>
      <c r="N186" s="594">
        <f t="shared" si="54"/>
        <v>32145.042179999997</v>
      </c>
      <c r="O186" s="594">
        <f t="shared" si="54"/>
        <v>34043.927804999999</v>
      </c>
      <c r="P186" s="594">
        <f t="shared" si="54"/>
        <v>37436.835180000009</v>
      </c>
      <c r="Q186" s="651">
        <f t="shared" si="54"/>
        <v>40386.19068</v>
      </c>
    </row>
    <row r="187" spans="2:17" s="60" customFormat="1" x14ac:dyDescent="0.3">
      <c r="B187" s="41"/>
      <c r="C187" s="41"/>
      <c r="D187" s="41"/>
      <c r="E187" s="41"/>
      <c r="F187" s="61"/>
      <c r="G187" s="61"/>
      <c r="H187" s="61"/>
      <c r="I187" s="61"/>
      <c r="J187" s="61"/>
      <c r="K187" s="61"/>
      <c r="L187" s="61"/>
      <c r="M187" s="61"/>
      <c r="N187" s="61"/>
      <c r="O187" s="75"/>
    </row>
    <row r="188" spans="2:17" x14ac:dyDescent="0.3">
      <c r="B188" s="13"/>
      <c r="C188" s="14"/>
      <c r="D188" s="14"/>
      <c r="E188" s="14"/>
      <c r="O188" s="11"/>
    </row>
    <row r="189" spans="2:17" s="18" customFormat="1" x14ac:dyDescent="0.3">
      <c r="B189" s="15" t="s">
        <v>51</v>
      </c>
      <c r="C189" s="16" t="s">
        <v>52</v>
      </c>
      <c r="D189" s="16">
        <v>2005</v>
      </c>
      <c r="E189" s="16">
        <v>2006</v>
      </c>
      <c r="F189" s="16">
        <v>2007</v>
      </c>
      <c r="G189" s="16">
        <v>2008</v>
      </c>
      <c r="H189" s="16">
        <v>2009</v>
      </c>
      <c r="I189" s="16">
        <v>2010</v>
      </c>
      <c r="J189" s="16">
        <v>2011</v>
      </c>
      <c r="K189" s="16">
        <v>2012</v>
      </c>
      <c r="L189" s="16">
        <v>2013</v>
      </c>
      <c r="M189" s="16">
        <v>2014</v>
      </c>
      <c r="N189" s="16">
        <v>2015</v>
      </c>
      <c r="O189" s="16">
        <v>2016</v>
      </c>
      <c r="P189" s="16">
        <v>2017</v>
      </c>
      <c r="Q189" s="17">
        <v>2018</v>
      </c>
    </row>
    <row r="190" spans="2:17" s="60" customFormat="1" x14ac:dyDescent="0.3">
      <c r="B190" s="22" t="s">
        <v>829</v>
      </c>
      <c r="C190" s="23" t="s">
        <v>10</v>
      </c>
      <c r="D190" s="62">
        <f>((D104-$C$146)*$C$141)/10^9</f>
        <v>-6.9999999999999991E-11</v>
      </c>
      <c r="E190" s="62">
        <f>((E104-$C$146)*$C$141)/10^9</f>
        <v>-6.9999999999999991E-11</v>
      </c>
      <c r="F190" s="62">
        <v>0</v>
      </c>
      <c r="G190" s="62">
        <v>0</v>
      </c>
      <c r="H190" s="62">
        <v>0</v>
      </c>
      <c r="I190" s="62">
        <v>0</v>
      </c>
      <c r="J190" s="62">
        <v>0</v>
      </c>
      <c r="K190" s="62">
        <v>0</v>
      </c>
      <c r="L190" s="62">
        <v>0</v>
      </c>
      <c r="M190" s="62">
        <v>0</v>
      </c>
      <c r="N190" s="62">
        <v>0</v>
      </c>
      <c r="O190" s="62">
        <v>0</v>
      </c>
      <c r="P190" s="62">
        <v>0</v>
      </c>
      <c r="Q190" s="63">
        <v>0</v>
      </c>
    </row>
    <row r="191" spans="2:17" x14ac:dyDescent="0.3">
      <c r="B191" s="64"/>
      <c r="C191" s="65"/>
      <c r="D191" s="65"/>
      <c r="E191" s="65"/>
      <c r="F191" s="34"/>
      <c r="G191" s="34"/>
      <c r="H191" s="34"/>
      <c r="I191" s="34"/>
      <c r="J191" s="34"/>
      <c r="K191" s="34"/>
      <c r="L191" s="34"/>
      <c r="M191" s="34"/>
      <c r="N191" s="34"/>
      <c r="O191" s="11"/>
    </row>
    <row r="192" spans="2:17" x14ac:dyDescent="0.3">
      <c r="B192" s="34"/>
      <c r="C192" s="34"/>
      <c r="D192" s="34"/>
      <c r="E192" s="34"/>
      <c r="F192" s="34"/>
      <c r="G192" s="34"/>
      <c r="H192" s="34"/>
      <c r="I192" s="34"/>
      <c r="J192" s="34"/>
      <c r="K192" s="34"/>
      <c r="L192" s="34"/>
      <c r="M192" s="34"/>
      <c r="N192" s="34"/>
      <c r="O192" s="11"/>
    </row>
    <row r="193" spans="2:18" s="18" customFormat="1" x14ac:dyDescent="0.3">
      <c r="B193" s="15" t="s">
        <v>96</v>
      </c>
      <c r="C193" s="16" t="s">
        <v>86</v>
      </c>
      <c r="D193" s="16">
        <v>2005</v>
      </c>
      <c r="E193" s="16">
        <v>2006</v>
      </c>
      <c r="F193" s="16">
        <v>2007</v>
      </c>
      <c r="G193" s="16">
        <v>2008</v>
      </c>
      <c r="H193" s="16">
        <v>2009</v>
      </c>
      <c r="I193" s="16">
        <v>2010</v>
      </c>
      <c r="J193" s="16">
        <v>2011</v>
      </c>
      <c r="K193" s="16">
        <v>2012</v>
      </c>
      <c r="L193" s="16">
        <v>2013</v>
      </c>
      <c r="M193" s="16">
        <v>2014</v>
      </c>
      <c r="N193" s="16">
        <v>2015</v>
      </c>
      <c r="O193" s="16">
        <v>2016</v>
      </c>
      <c r="P193" s="16">
        <v>2017</v>
      </c>
      <c r="Q193" s="16">
        <v>2018</v>
      </c>
      <c r="R193" s="421"/>
    </row>
    <row r="194" spans="2:18" s="18" customFormat="1" x14ac:dyDescent="0.3">
      <c r="B194" s="19" t="s">
        <v>832</v>
      </c>
      <c r="C194" s="66"/>
      <c r="D194" s="173"/>
      <c r="E194" s="173"/>
      <c r="F194" s="173"/>
      <c r="G194" s="173"/>
      <c r="H194" s="173"/>
      <c r="I194" s="173"/>
      <c r="J194" s="173"/>
      <c r="K194" s="173"/>
      <c r="L194" s="173"/>
      <c r="M194" s="173"/>
      <c r="N194" s="173"/>
      <c r="O194" s="35"/>
      <c r="Q194" s="419"/>
    </row>
    <row r="195" spans="2:18" s="18" customFormat="1" x14ac:dyDescent="0.3">
      <c r="B195" s="152" t="s">
        <v>132</v>
      </c>
      <c r="C195" s="20"/>
      <c r="D195" s="184">
        <f>D150*(1-$D$190)</f>
        <v>52.122986253648612</v>
      </c>
      <c r="E195" s="184">
        <f>E150*(1-$E$190)</f>
        <v>74.179680005192566</v>
      </c>
      <c r="F195" s="184">
        <f>F150*(1-$F$190)</f>
        <v>95.329623749999982</v>
      </c>
      <c r="G195" s="184">
        <f>G150*(1-$G$190)</f>
        <v>99.719804999999994</v>
      </c>
      <c r="H195" s="184">
        <f>H150*(1-$H$190)</f>
        <v>101.94889875</v>
      </c>
      <c r="I195" s="184">
        <f>I150*(1-$I$190)</f>
        <v>105.56078624999999</v>
      </c>
      <c r="J195" s="184">
        <f>J150*(1-$J$190)</f>
        <v>109.65627375</v>
      </c>
      <c r="K195" s="184">
        <f>K150*(1-$K$190)</f>
        <v>111.43199249999999</v>
      </c>
      <c r="L195" s="184">
        <f>L150*(1-$L$190)</f>
        <v>111.7946925</v>
      </c>
      <c r="M195" s="184">
        <f>M150*(1-$M$190)</f>
        <v>111.83247374999999</v>
      </c>
      <c r="N195" s="184">
        <f>N150*(1-$N$190)</f>
        <v>111.83247374999999</v>
      </c>
      <c r="O195" s="184">
        <f>O150*(1-$O$190)</f>
        <v>116.36622374999999</v>
      </c>
      <c r="P195" s="184">
        <f>P150*(1-$P$190)</f>
        <v>120.14434874999999</v>
      </c>
      <c r="Q195" s="185">
        <f>Q150*(1-$Q$190)</f>
        <v>120.89997374999999</v>
      </c>
    </row>
    <row r="196" spans="2:18" s="18" customFormat="1" x14ac:dyDescent="0.3">
      <c r="B196" s="152" t="s">
        <v>133</v>
      </c>
      <c r="C196" s="20"/>
      <c r="D196" s="184">
        <f t="shared" ref="D196:D230" si="55">D151*(1-$D$190)</f>
        <v>2664.5755239365199</v>
      </c>
      <c r="E196" s="184">
        <f t="shared" ref="E196:E230" si="56">E151*(1-$E$190)</f>
        <v>2615.8830489331112</v>
      </c>
      <c r="F196" s="184">
        <f t="shared" ref="F196:F230" si="57">F151*(1-$F$190)</f>
        <v>2937.2654737499997</v>
      </c>
      <c r="G196" s="184">
        <f t="shared" ref="G196:G230" si="58">G151*(1-$G$190)</f>
        <v>3603.1448924999995</v>
      </c>
      <c r="H196" s="184">
        <f t="shared" ref="H196:H230" si="59">H151*(1-$H$190)</f>
        <v>3906.8532487499997</v>
      </c>
      <c r="I196" s="184">
        <f t="shared" ref="I196:I230" si="60">I151*(1-$I$190)</f>
        <v>4088.2788112499998</v>
      </c>
      <c r="J196" s="184">
        <f t="shared" ref="J196:J230" si="61">J151*(1-$J$190)</f>
        <v>4668.1000987500001</v>
      </c>
      <c r="K196" s="184">
        <f t="shared" ref="K196:K230" si="62">K151*(1-$K$190)</f>
        <v>5310.1093237500008</v>
      </c>
      <c r="L196" s="184">
        <f t="shared" ref="L196:L230" si="63">L151*(1-$L$190)</f>
        <v>5941.7362612500001</v>
      </c>
      <c r="M196" s="184">
        <f t="shared" ref="M196:M230" si="64">M151*(1-$M$190)</f>
        <v>6011.3142112500009</v>
      </c>
      <c r="N196" s="184">
        <f t="shared" ref="N196:N230" si="65">N151*(1-$N$190)</f>
        <v>6827.0718487499998</v>
      </c>
      <c r="O196" s="184">
        <f t="shared" ref="O196:O230" si="66">O151*(1-$O$190)</f>
        <v>8047.4062237500002</v>
      </c>
      <c r="P196" s="184">
        <f t="shared" ref="P196:P230" si="67">P151*(1-$P$190)</f>
        <v>9910.7774737500004</v>
      </c>
      <c r="Q196" s="185">
        <f t="shared" ref="Q196:Q230" si="68">Q151*(1-$Q$190)</f>
        <v>11654.004348749997</v>
      </c>
    </row>
    <row r="197" spans="2:18" s="18" customFormat="1" x14ac:dyDescent="0.3">
      <c r="B197" s="152" t="s">
        <v>134</v>
      </c>
      <c r="C197" s="20"/>
      <c r="D197" s="184">
        <f t="shared" si="55"/>
        <v>8.2740675005791839</v>
      </c>
      <c r="E197" s="184">
        <f t="shared" si="56"/>
        <v>8.3571862505850003</v>
      </c>
      <c r="F197" s="184">
        <f t="shared" si="57"/>
        <v>8.5083112499999984</v>
      </c>
      <c r="G197" s="184">
        <f t="shared" si="58"/>
        <v>8.6669924999999992</v>
      </c>
      <c r="H197" s="184">
        <f t="shared" si="59"/>
        <v>8.1833924999999983</v>
      </c>
      <c r="I197" s="184">
        <f t="shared" si="60"/>
        <v>9.1430362499999998</v>
      </c>
      <c r="J197" s="184">
        <f t="shared" si="61"/>
        <v>9.8608799999999999</v>
      </c>
      <c r="K197" s="184">
        <f t="shared" si="62"/>
        <v>10.9036425</v>
      </c>
      <c r="L197" s="184">
        <f t="shared" si="63"/>
        <v>4.1861362499999997</v>
      </c>
      <c r="M197" s="184">
        <f t="shared" si="64"/>
        <v>9.5284049999999993</v>
      </c>
      <c r="N197" s="184">
        <f t="shared" si="65"/>
        <v>12.089973749999999</v>
      </c>
      <c r="O197" s="184">
        <f t="shared" si="66"/>
        <v>12.089973749999999</v>
      </c>
      <c r="P197" s="184">
        <f t="shared" si="67"/>
        <v>12.089973749999999</v>
      </c>
      <c r="Q197" s="185">
        <f t="shared" si="68"/>
        <v>14.356848749999999</v>
      </c>
    </row>
    <row r="198" spans="2:18" s="18" customFormat="1" x14ac:dyDescent="0.3">
      <c r="B198" s="152" t="s">
        <v>135</v>
      </c>
      <c r="C198" s="20"/>
      <c r="D198" s="184">
        <f t="shared" si="55"/>
        <v>566.97563628968828</v>
      </c>
      <c r="E198" s="184">
        <f t="shared" si="56"/>
        <v>553.45750503874194</v>
      </c>
      <c r="F198" s="184">
        <f t="shared" si="57"/>
        <v>568.56244874999993</v>
      </c>
      <c r="G198" s="184">
        <f t="shared" si="58"/>
        <v>611.1268050000001</v>
      </c>
      <c r="H198" s="184">
        <f t="shared" si="59"/>
        <v>651.80965500000002</v>
      </c>
      <c r="I198" s="184">
        <f t="shared" si="60"/>
        <v>680.47051124999996</v>
      </c>
      <c r="J198" s="184">
        <f t="shared" si="61"/>
        <v>689.96116125000003</v>
      </c>
      <c r="K198" s="184">
        <f t="shared" si="62"/>
        <v>749.14926749999995</v>
      </c>
      <c r="L198" s="184">
        <f t="shared" si="63"/>
        <v>796.708305</v>
      </c>
      <c r="M198" s="184">
        <f t="shared" si="64"/>
        <v>843.05078624999999</v>
      </c>
      <c r="N198" s="184">
        <f t="shared" si="65"/>
        <v>880.30309875</v>
      </c>
      <c r="O198" s="184">
        <f t="shared" si="66"/>
        <v>918.08434875</v>
      </c>
      <c r="P198" s="184">
        <f t="shared" si="67"/>
        <v>973.24497374999999</v>
      </c>
      <c r="Q198" s="185">
        <f t="shared" si="68"/>
        <v>997.42497375000005</v>
      </c>
    </row>
    <row r="199" spans="2:18" s="18" customFormat="1" x14ac:dyDescent="0.3">
      <c r="B199" s="152" t="s">
        <v>136</v>
      </c>
      <c r="C199" s="20"/>
      <c r="D199" s="184">
        <f t="shared" si="55"/>
        <v>835.79678630850572</v>
      </c>
      <c r="E199" s="184">
        <f t="shared" si="56"/>
        <v>816.56613005715963</v>
      </c>
      <c r="F199" s="184">
        <f t="shared" si="57"/>
        <v>925.14188624999997</v>
      </c>
      <c r="G199" s="184">
        <f t="shared" si="58"/>
        <v>922.65588000000002</v>
      </c>
      <c r="H199" s="184">
        <f t="shared" si="59"/>
        <v>901.34725500000002</v>
      </c>
      <c r="I199" s="184">
        <f t="shared" si="60"/>
        <v>904.58132999999998</v>
      </c>
      <c r="J199" s="184">
        <f t="shared" si="61"/>
        <v>1007.48989875</v>
      </c>
      <c r="K199" s="184">
        <f t="shared" si="62"/>
        <v>1167.3574799999999</v>
      </c>
      <c r="L199" s="184">
        <f t="shared" si="63"/>
        <v>1282.3258237499997</v>
      </c>
      <c r="M199" s="184">
        <f t="shared" si="64"/>
        <v>1414.75666125</v>
      </c>
      <c r="N199" s="184">
        <f t="shared" si="65"/>
        <v>1512.00559875</v>
      </c>
      <c r="O199" s="184">
        <f t="shared" si="66"/>
        <v>1536.9412237499998</v>
      </c>
      <c r="P199" s="184">
        <f t="shared" si="67"/>
        <v>1717.53559875</v>
      </c>
      <c r="Q199" s="185">
        <f t="shared" si="68"/>
        <v>1808.9662237499999</v>
      </c>
    </row>
    <row r="200" spans="2:18" s="18" customFormat="1" x14ac:dyDescent="0.3">
      <c r="B200" s="152" t="s">
        <v>137</v>
      </c>
      <c r="C200" s="20"/>
      <c r="D200" s="184">
        <f t="shared" si="55"/>
        <v>0.26444250001851094</v>
      </c>
      <c r="E200" s="184">
        <f t="shared" si="56"/>
        <v>0.4533487500317343</v>
      </c>
      <c r="F200" s="184">
        <f t="shared" si="57"/>
        <v>0.60447375000000003</v>
      </c>
      <c r="G200" s="184">
        <f t="shared" si="58"/>
        <v>0.70270499999999991</v>
      </c>
      <c r="H200" s="184">
        <f t="shared" si="59"/>
        <v>0.72537374999999993</v>
      </c>
      <c r="I200" s="184">
        <f t="shared" si="60"/>
        <v>0.72537374999999993</v>
      </c>
      <c r="J200" s="184">
        <f t="shared" si="61"/>
        <v>0.38534249999999998</v>
      </c>
      <c r="K200" s="184">
        <f t="shared" si="62"/>
        <v>0.18132374999999998</v>
      </c>
      <c r="L200" s="184">
        <f t="shared" si="63"/>
        <v>0.28711124999999998</v>
      </c>
      <c r="M200" s="184">
        <f t="shared" si="64"/>
        <v>8.30925E-2</v>
      </c>
      <c r="N200" s="184">
        <f t="shared" si="65"/>
        <v>-2.6249999999999998E-5</v>
      </c>
      <c r="O200" s="184">
        <f t="shared" si="66"/>
        <v>-2.6249999999999998E-5</v>
      </c>
      <c r="P200" s="184">
        <f t="shared" si="67"/>
        <v>-2.6249999999999998E-5</v>
      </c>
      <c r="Q200" s="185">
        <f t="shared" si="68"/>
        <v>2.2668487500000003</v>
      </c>
    </row>
    <row r="201" spans="2:18" s="18" customFormat="1" x14ac:dyDescent="0.3">
      <c r="B201" s="152" t="s">
        <v>138</v>
      </c>
      <c r="C201" s="20"/>
      <c r="D201" s="184">
        <f t="shared" si="55"/>
        <v>389.38864877725723</v>
      </c>
      <c r="E201" s="184">
        <f t="shared" si="56"/>
        <v>411.81559877882711</v>
      </c>
      <c r="F201" s="184">
        <f t="shared" si="57"/>
        <v>420.02168625000002</v>
      </c>
      <c r="G201" s="184">
        <f t="shared" si="58"/>
        <v>465.06449249999997</v>
      </c>
      <c r="H201" s="184">
        <f t="shared" si="59"/>
        <v>514.92062999999996</v>
      </c>
      <c r="I201" s="184">
        <f t="shared" si="60"/>
        <v>648.99117374999992</v>
      </c>
      <c r="J201" s="184">
        <f t="shared" si="61"/>
        <v>740.72404874999995</v>
      </c>
      <c r="K201" s="184">
        <f t="shared" si="62"/>
        <v>768.86352375000001</v>
      </c>
      <c r="L201" s="184">
        <f t="shared" si="63"/>
        <v>839.11397999999997</v>
      </c>
      <c r="M201" s="184">
        <f t="shared" si="64"/>
        <v>927.12162375000003</v>
      </c>
      <c r="N201" s="184">
        <f t="shared" si="65"/>
        <v>1012.53747375</v>
      </c>
      <c r="O201" s="184">
        <f t="shared" si="66"/>
        <v>1113.03559875</v>
      </c>
      <c r="P201" s="184">
        <f t="shared" si="67"/>
        <v>1320.83247375</v>
      </c>
      <c r="Q201" s="185">
        <f t="shared" si="68"/>
        <v>1453.8224737499997</v>
      </c>
    </row>
    <row r="202" spans="2:18" s="18" customFormat="1" x14ac:dyDescent="0.3">
      <c r="B202" s="152" t="s">
        <v>139</v>
      </c>
      <c r="C202" s="20"/>
      <c r="D202" s="184">
        <f t="shared" si="55"/>
        <v>0.1510987500105769</v>
      </c>
      <c r="E202" s="184">
        <f t="shared" si="56"/>
        <v>0.1510987500105769</v>
      </c>
      <c r="F202" s="184">
        <f t="shared" si="57"/>
        <v>0.15109875</v>
      </c>
      <c r="G202" s="184">
        <f t="shared" si="58"/>
        <v>0.15109875</v>
      </c>
      <c r="H202" s="184">
        <f t="shared" si="59"/>
        <v>0.15109875</v>
      </c>
      <c r="I202" s="184">
        <f t="shared" si="60"/>
        <v>0.15109875</v>
      </c>
      <c r="J202" s="184">
        <f t="shared" si="61"/>
        <v>0.15109875</v>
      </c>
      <c r="K202" s="184">
        <f t="shared" si="62"/>
        <v>0.15109875</v>
      </c>
      <c r="L202" s="184">
        <f t="shared" si="63"/>
        <v>0.15109875</v>
      </c>
      <c r="M202" s="184">
        <f t="shared" si="64"/>
        <v>3.7754999999999997E-2</v>
      </c>
      <c r="N202" s="184">
        <f t="shared" si="65"/>
        <v>-2.6249999999999998E-5</v>
      </c>
      <c r="O202" s="184">
        <f t="shared" si="66"/>
        <v>-2.6249999999999998E-5</v>
      </c>
      <c r="P202" s="184">
        <f t="shared" si="67"/>
        <v>-2.6249999999999998E-5</v>
      </c>
      <c r="Q202" s="185">
        <f t="shared" si="68"/>
        <v>-2.6249999999999998E-5</v>
      </c>
    </row>
    <row r="203" spans="2:18" s="18" customFormat="1" x14ac:dyDescent="0.3">
      <c r="B203" s="152" t="s">
        <v>140</v>
      </c>
      <c r="C203" s="20"/>
      <c r="D203" s="184">
        <f t="shared" si="55"/>
        <v>49.780548753484638</v>
      </c>
      <c r="E203" s="184">
        <f t="shared" si="56"/>
        <v>50.641961253544942</v>
      </c>
      <c r="F203" s="184">
        <f t="shared" si="57"/>
        <v>72.154604999999989</v>
      </c>
      <c r="G203" s="184">
        <f t="shared" si="58"/>
        <v>51.971861250000003</v>
      </c>
      <c r="H203" s="184">
        <f t="shared" si="59"/>
        <v>46.682486250000004</v>
      </c>
      <c r="I203" s="184">
        <f t="shared" si="60"/>
        <v>50.4681675</v>
      </c>
      <c r="J203" s="184">
        <f t="shared" si="61"/>
        <v>52.33456125</v>
      </c>
      <c r="K203" s="184">
        <f t="shared" si="62"/>
        <v>56.263811249999996</v>
      </c>
      <c r="L203" s="184">
        <f t="shared" si="63"/>
        <v>57.457698750000006</v>
      </c>
      <c r="M203" s="184">
        <f t="shared" si="64"/>
        <v>86.904404999999983</v>
      </c>
      <c r="N203" s="184">
        <f t="shared" si="65"/>
        <v>76.318098750000004</v>
      </c>
      <c r="O203" s="184">
        <f t="shared" si="66"/>
        <v>71.784348750000007</v>
      </c>
      <c r="P203" s="184">
        <f t="shared" si="67"/>
        <v>74.80684875</v>
      </c>
      <c r="Q203" s="185">
        <f t="shared" si="68"/>
        <v>82.363098750000006</v>
      </c>
    </row>
    <row r="204" spans="2:18" s="18" customFormat="1" x14ac:dyDescent="0.3">
      <c r="B204" s="152" t="s">
        <v>141</v>
      </c>
      <c r="C204" s="20"/>
      <c r="D204" s="184">
        <f t="shared" si="55"/>
        <v>2.6522175001856554</v>
      </c>
      <c r="E204" s="184">
        <f t="shared" si="56"/>
        <v>1.9117050001338194</v>
      </c>
      <c r="F204" s="184">
        <f t="shared" si="57"/>
        <v>1.8436987499999999</v>
      </c>
      <c r="G204" s="184">
        <f t="shared" si="58"/>
        <v>2.0930549999999997</v>
      </c>
      <c r="H204" s="184">
        <f t="shared" si="59"/>
        <v>2.153505</v>
      </c>
      <c r="I204" s="184">
        <f t="shared" si="60"/>
        <v>2.395305</v>
      </c>
      <c r="J204" s="184">
        <f t="shared" si="61"/>
        <v>2.29707375</v>
      </c>
      <c r="K204" s="184">
        <f t="shared" si="62"/>
        <v>2.1232800000000003</v>
      </c>
      <c r="L204" s="184">
        <f t="shared" si="63"/>
        <v>2.5162049999999998</v>
      </c>
      <c r="M204" s="184">
        <f t="shared" si="64"/>
        <v>2.93179875</v>
      </c>
      <c r="N204" s="184">
        <f t="shared" si="65"/>
        <v>3.0224737500000001</v>
      </c>
      <c r="O204" s="184">
        <f t="shared" si="66"/>
        <v>3.0224737500000001</v>
      </c>
      <c r="P204" s="184">
        <f t="shared" si="67"/>
        <v>3.0224737500000001</v>
      </c>
      <c r="Q204" s="185">
        <f t="shared" si="68"/>
        <v>3.0224737500000001</v>
      </c>
    </row>
    <row r="205" spans="2:18" s="18" customFormat="1" x14ac:dyDescent="0.3">
      <c r="B205" s="152" t="s">
        <v>142</v>
      </c>
      <c r="C205" s="20"/>
      <c r="D205" s="184">
        <f t="shared" si="55"/>
        <v>312.74560502189217</v>
      </c>
      <c r="E205" s="184">
        <f t="shared" si="56"/>
        <v>311.43081752180012</v>
      </c>
      <c r="F205" s="184">
        <f t="shared" si="57"/>
        <v>153.15760499999999</v>
      </c>
      <c r="G205" s="184">
        <f t="shared" si="58"/>
        <v>220.68781125000001</v>
      </c>
      <c r="H205" s="184">
        <f t="shared" si="59"/>
        <v>258.642855</v>
      </c>
      <c r="I205" s="184">
        <f t="shared" si="60"/>
        <v>275.931555</v>
      </c>
      <c r="J205" s="184">
        <f t="shared" si="61"/>
        <v>274.4051925</v>
      </c>
      <c r="K205" s="184">
        <f t="shared" si="62"/>
        <v>244.52022374999999</v>
      </c>
      <c r="L205" s="184">
        <f t="shared" si="63"/>
        <v>317.40781125000001</v>
      </c>
      <c r="M205" s="184">
        <f t="shared" si="64"/>
        <v>353.67781125000005</v>
      </c>
      <c r="N205" s="184">
        <f t="shared" si="65"/>
        <v>343.05372375000007</v>
      </c>
      <c r="O205" s="184">
        <f t="shared" si="66"/>
        <v>352.12122375000001</v>
      </c>
      <c r="P205" s="184">
        <f t="shared" si="67"/>
        <v>370.25622375</v>
      </c>
      <c r="Q205" s="185">
        <f t="shared" si="68"/>
        <v>365.72247375000001</v>
      </c>
    </row>
    <row r="206" spans="2:18" s="18" customFormat="1" x14ac:dyDescent="0.3">
      <c r="B206" s="152" t="s">
        <v>143</v>
      </c>
      <c r="C206" s="20"/>
      <c r="D206" s="184">
        <f t="shared" si="55"/>
        <v>2143.4587426500416</v>
      </c>
      <c r="E206" s="184">
        <f t="shared" si="56"/>
        <v>2248.5964051574015</v>
      </c>
      <c r="F206" s="184">
        <f t="shared" si="57"/>
        <v>2201.1809362499998</v>
      </c>
      <c r="G206" s="184">
        <f t="shared" si="58"/>
        <v>2281.6927799999999</v>
      </c>
      <c r="H206" s="184">
        <f t="shared" si="59"/>
        <v>2327.6498924999996</v>
      </c>
      <c r="I206" s="184">
        <f t="shared" si="60"/>
        <v>2339.5736549999997</v>
      </c>
      <c r="J206" s="184">
        <f t="shared" si="61"/>
        <v>2362.1290612499997</v>
      </c>
      <c r="K206" s="184">
        <f t="shared" si="62"/>
        <v>2379.6066675000002</v>
      </c>
      <c r="L206" s="184">
        <f t="shared" si="63"/>
        <v>2394.3866924999998</v>
      </c>
      <c r="M206" s="184">
        <f t="shared" si="64"/>
        <v>2435.6967112499997</v>
      </c>
      <c r="N206" s="184">
        <f t="shared" si="65"/>
        <v>2448.2249737499997</v>
      </c>
      <c r="O206" s="184">
        <f t="shared" si="66"/>
        <v>2461.8262237499998</v>
      </c>
      <c r="P206" s="184">
        <f t="shared" si="67"/>
        <v>2510.3373487499994</v>
      </c>
      <c r="Q206" s="185">
        <f t="shared" si="68"/>
        <v>2537.69097375</v>
      </c>
    </row>
    <row r="207" spans="2:18" s="18" customFormat="1" x14ac:dyDescent="0.3">
      <c r="B207" s="152" t="s">
        <v>144</v>
      </c>
      <c r="C207" s="20"/>
      <c r="D207" s="184">
        <f t="shared" si="55"/>
        <v>141.03738000987261</v>
      </c>
      <c r="E207" s="184">
        <f t="shared" si="56"/>
        <v>172.614948762083</v>
      </c>
      <c r="F207" s="184">
        <f t="shared" si="57"/>
        <v>197.82259874999997</v>
      </c>
      <c r="G207" s="184">
        <f t="shared" si="58"/>
        <v>223.74809250000001</v>
      </c>
      <c r="H207" s="184">
        <f t="shared" si="59"/>
        <v>285.3768675</v>
      </c>
      <c r="I207" s="184">
        <f t="shared" si="60"/>
        <v>293.96076749999997</v>
      </c>
      <c r="J207" s="184">
        <f t="shared" si="61"/>
        <v>312.97229249999998</v>
      </c>
      <c r="K207" s="184">
        <f t="shared" si="62"/>
        <v>332.80744875000005</v>
      </c>
      <c r="L207" s="184">
        <f t="shared" si="63"/>
        <v>349.23473625000003</v>
      </c>
      <c r="M207" s="184">
        <f t="shared" si="64"/>
        <v>339.95566125000005</v>
      </c>
      <c r="N207" s="184">
        <f t="shared" si="65"/>
        <v>358.16622375000003</v>
      </c>
      <c r="O207" s="184">
        <f t="shared" si="66"/>
        <v>417.86059875000001</v>
      </c>
      <c r="P207" s="184">
        <f t="shared" si="67"/>
        <v>539.51622374999999</v>
      </c>
      <c r="Q207" s="185">
        <f t="shared" si="68"/>
        <v>551.60622375000003</v>
      </c>
    </row>
    <row r="208" spans="2:18" s="18" customFormat="1" x14ac:dyDescent="0.3">
      <c r="B208" s="152" t="s">
        <v>145</v>
      </c>
      <c r="C208" s="20"/>
      <c r="D208" s="184">
        <f t="shared" si="55"/>
        <v>21.761973751523342</v>
      </c>
      <c r="E208" s="184">
        <f t="shared" si="56"/>
        <v>21.134805001479435</v>
      </c>
      <c r="F208" s="184">
        <f t="shared" si="57"/>
        <v>23.00119875</v>
      </c>
      <c r="G208" s="184">
        <f t="shared" si="58"/>
        <v>23.590586250000001</v>
      </c>
      <c r="H208" s="184">
        <f t="shared" si="59"/>
        <v>23.681261249999999</v>
      </c>
      <c r="I208" s="184">
        <f t="shared" si="60"/>
        <v>22.661167500000001</v>
      </c>
      <c r="J208" s="184">
        <f t="shared" si="61"/>
        <v>23.802161250000001</v>
      </c>
      <c r="K208" s="184">
        <f t="shared" si="62"/>
        <v>25.479648749999999</v>
      </c>
      <c r="L208" s="184">
        <f t="shared" si="63"/>
        <v>28.751505000000002</v>
      </c>
      <c r="M208" s="184">
        <f t="shared" si="64"/>
        <v>32.363392500000003</v>
      </c>
      <c r="N208" s="184">
        <f t="shared" si="65"/>
        <v>35.514348749999996</v>
      </c>
      <c r="O208" s="184">
        <f t="shared" si="66"/>
        <v>38.536848749999997</v>
      </c>
      <c r="P208" s="184">
        <f t="shared" si="67"/>
        <v>39.292473749999999</v>
      </c>
      <c r="Q208" s="185">
        <f t="shared" si="68"/>
        <v>39.292473749999999</v>
      </c>
    </row>
    <row r="209" spans="2:17" s="18" customFormat="1" x14ac:dyDescent="0.3">
      <c r="B209" s="152" t="s">
        <v>146</v>
      </c>
      <c r="C209" s="20"/>
      <c r="D209" s="184">
        <f t="shared" si="55"/>
        <v>57.84306750404901</v>
      </c>
      <c r="E209" s="184">
        <f t="shared" si="56"/>
        <v>57.99419250405959</v>
      </c>
      <c r="F209" s="184">
        <f t="shared" si="57"/>
        <v>53.792917500000001</v>
      </c>
      <c r="G209" s="184">
        <f t="shared" si="58"/>
        <v>56.77763625</v>
      </c>
      <c r="H209" s="184">
        <f t="shared" si="59"/>
        <v>58.311554999999998</v>
      </c>
      <c r="I209" s="184">
        <f t="shared" si="60"/>
        <v>59.240973749999995</v>
      </c>
      <c r="J209" s="184">
        <f t="shared" si="61"/>
        <v>59.883254999999998</v>
      </c>
      <c r="K209" s="184">
        <f t="shared" si="62"/>
        <v>60.223286249999994</v>
      </c>
      <c r="L209" s="184">
        <f t="shared" si="63"/>
        <v>468.40435500000007</v>
      </c>
      <c r="M209" s="184">
        <f t="shared" si="64"/>
        <v>196.44736125</v>
      </c>
      <c r="N209" s="184">
        <f t="shared" si="65"/>
        <v>60.449973749999998</v>
      </c>
      <c r="O209" s="184">
        <f t="shared" si="66"/>
        <v>62.716848749999997</v>
      </c>
      <c r="P209" s="184">
        <f t="shared" si="67"/>
        <v>63.472473749999999</v>
      </c>
      <c r="Q209" s="185">
        <f t="shared" si="68"/>
        <v>63.472473749999999</v>
      </c>
    </row>
    <row r="210" spans="2:17" s="18" customFormat="1" x14ac:dyDescent="0.3">
      <c r="B210" s="152" t="s">
        <v>147</v>
      </c>
      <c r="C210" s="20"/>
      <c r="D210" s="184">
        <f t="shared" si="55"/>
        <v>94.309530006601648</v>
      </c>
      <c r="E210" s="184">
        <f t="shared" si="56"/>
        <v>103.58104875725067</v>
      </c>
      <c r="F210" s="184">
        <f t="shared" si="57"/>
        <v>179.79338624999997</v>
      </c>
      <c r="G210" s="184">
        <f t="shared" si="58"/>
        <v>223.12847999999997</v>
      </c>
      <c r="H210" s="184">
        <f t="shared" si="59"/>
        <v>217.09103624999997</v>
      </c>
      <c r="I210" s="184">
        <f t="shared" si="60"/>
        <v>216.23718</v>
      </c>
      <c r="J210" s="184">
        <f t="shared" si="61"/>
        <v>262.14895499999994</v>
      </c>
      <c r="K210" s="184">
        <f t="shared" si="62"/>
        <v>288.25579874999994</v>
      </c>
      <c r="L210" s="184">
        <f t="shared" si="63"/>
        <v>310.60718624999998</v>
      </c>
      <c r="M210" s="184">
        <f t="shared" si="64"/>
        <v>319.49333624999997</v>
      </c>
      <c r="N210" s="184">
        <f t="shared" si="65"/>
        <v>343.05372374999996</v>
      </c>
      <c r="O210" s="184">
        <f t="shared" si="66"/>
        <v>416.34934874999999</v>
      </c>
      <c r="P210" s="184">
        <f t="shared" si="67"/>
        <v>540.27184875</v>
      </c>
      <c r="Q210" s="185">
        <f t="shared" si="68"/>
        <v>615.07872374999999</v>
      </c>
    </row>
    <row r="211" spans="2:17" s="18" customFormat="1" x14ac:dyDescent="0.3">
      <c r="B211" s="152" t="s">
        <v>148</v>
      </c>
      <c r="C211" s="20"/>
      <c r="D211" s="184">
        <f t="shared" si="55"/>
        <v>864.38963631050729</v>
      </c>
      <c r="E211" s="184">
        <f t="shared" si="56"/>
        <v>887.82156756214749</v>
      </c>
      <c r="F211" s="184">
        <f t="shared" si="57"/>
        <v>895.54405500000007</v>
      </c>
      <c r="G211" s="184">
        <f t="shared" si="58"/>
        <v>1045.12002375</v>
      </c>
      <c r="H211" s="184">
        <f t="shared" si="59"/>
        <v>1225.6463925</v>
      </c>
      <c r="I211" s="184">
        <f t="shared" si="60"/>
        <v>1511.0988487499999</v>
      </c>
      <c r="J211" s="184">
        <f t="shared" si="61"/>
        <v>1636.60816125</v>
      </c>
      <c r="K211" s="184">
        <f t="shared" si="62"/>
        <v>1604.3051925</v>
      </c>
      <c r="L211" s="184">
        <f t="shared" si="63"/>
        <v>1655.9521612499998</v>
      </c>
      <c r="M211" s="184">
        <f t="shared" si="64"/>
        <v>1831.8692174999999</v>
      </c>
      <c r="N211" s="184">
        <f t="shared" si="65"/>
        <v>1787.8087237499999</v>
      </c>
      <c r="O211" s="184">
        <f t="shared" si="66"/>
        <v>1701.66747375</v>
      </c>
      <c r="P211" s="184">
        <f t="shared" si="67"/>
        <v>1787.8087237499999</v>
      </c>
      <c r="Q211" s="185">
        <f t="shared" si="68"/>
        <v>1788.5643487499999</v>
      </c>
    </row>
    <row r="212" spans="2:17" s="18" customFormat="1" x14ac:dyDescent="0.3">
      <c r="B212" s="152" t="s">
        <v>149</v>
      </c>
      <c r="C212" s="20"/>
      <c r="D212" s="184">
        <f t="shared" si="55"/>
        <v>1956.2979863869407</v>
      </c>
      <c r="E212" s="184">
        <f t="shared" si="56"/>
        <v>2017.3524863912146</v>
      </c>
      <c r="F212" s="184">
        <f t="shared" si="57"/>
        <v>2024.7198299999998</v>
      </c>
      <c r="G212" s="184">
        <f t="shared" si="58"/>
        <v>2059.2821174999999</v>
      </c>
      <c r="H212" s="184">
        <f t="shared" si="59"/>
        <v>2102.5794299999998</v>
      </c>
      <c r="I212" s="184">
        <f t="shared" si="60"/>
        <v>2073.2007299999996</v>
      </c>
      <c r="J212" s="184">
        <f t="shared" si="61"/>
        <v>2086.4619487499999</v>
      </c>
      <c r="K212" s="184">
        <f t="shared" si="62"/>
        <v>2064.6923924999996</v>
      </c>
      <c r="L212" s="184">
        <f t="shared" si="63"/>
        <v>2120.0494800000001</v>
      </c>
      <c r="M212" s="184">
        <f t="shared" si="64"/>
        <v>2181.2248799999998</v>
      </c>
      <c r="N212" s="184">
        <f t="shared" si="65"/>
        <v>2198.8687237499998</v>
      </c>
      <c r="O212" s="184">
        <f t="shared" si="66"/>
        <v>1892.0849737499998</v>
      </c>
      <c r="P212" s="184">
        <f t="shared" si="67"/>
        <v>1972.9368487499999</v>
      </c>
      <c r="Q212" s="185">
        <f t="shared" si="68"/>
        <v>2342.4374737499998</v>
      </c>
    </row>
    <row r="213" spans="2:17" s="18" customFormat="1" x14ac:dyDescent="0.3">
      <c r="B213" s="152" t="s">
        <v>150</v>
      </c>
      <c r="C213" s="20"/>
      <c r="D213" s="184">
        <f t="shared" si="55"/>
        <v>36.149073752530441</v>
      </c>
      <c r="E213" s="184">
        <f t="shared" si="56"/>
        <v>35.673030002497107</v>
      </c>
      <c r="F213" s="184">
        <f t="shared" si="57"/>
        <v>33.904867500000002</v>
      </c>
      <c r="G213" s="184">
        <f t="shared" si="58"/>
        <v>36.88203</v>
      </c>
      <c r="H213" s="184">
        <f t="shared" si="59"/>
        <v>37.554536249999998</v>
      </c>
      <c r="I213" s="184">
        <f t="shared" si="60"/>
        <v>37.388298750000004</v>
      </c>
      <c r="J213" s="184">
        <f t="shared" si="61"/>
        <v>37.388298750000004</v>
      </c>
      <c r="K213" s="184">
        <f t="shared" si="62"/>
        <v>37.388298750000004</v>
      </c>
      <c r="L213" s="184">
        <f t="shared" si="63"/>
        <v>51.782955000000001</v>
      </c>
      <c r="M213" s="184">
        <f t="shared" si="64"/>
        <v>43.614648750000001</v>
      </c>
      <c r="N213" s="184">
        <f t="shared" si="65"/>
        <v>46.093098749999996</v>
      </c>
      <c r="O213" s="184">
        <f t="shared" si="66"/>
        <v>80.096223749999993</v>
      </c>
      <c r="P213" s="184">
        <f t="shared" si="67"/>
        <v>70.273098750000003</v>
      </c>
      <c r="Q213" s="185">
        <f t="shared" si="68"/>
        <v>65.739348750000005</v>
      </c>
    </row>
    <row r="214" spans="2:17" s="18" customFormat="1" x14ac:dyDescent="0.3">
      <c r="B214" s="152" t="s">
        <v>151</v>
      </c>
      <c r="C214" s="20"/>
      <c r="D214" s="184">
        <f t="shared" si="55"/>
        <v>185.33211751297324</v>
      </c>
      <c r="E214" s="184">
        <f t="shared" si="56"/>
        <v>193.58354251355084</v>
      </c>
      <c r="F214" s="184">
        <f t="shared" si="57"/>
        <v>193.97646750000001</v>
      </c>
      <c r="G214" s="184">
        <f t="shared" si="58"/>
        <v>203.48978624999998</v>
      </c>
      <c r="H214" s="184">
        <f t="shared" si="59"/>
        <v>201.62339249999999</v>
      </c>
      <c r="I214" s="184">
        <f t="shared" si="60"/>
        <v>177.92699249999998</v>
      </c>
      <c r="J214" s="184">
        <f t="shared" si="61"/>
        <v>213.60004874999998</v>
      </c>
      <c r="K214" s="184">
        <f t="shared" si="62"/>
        <v>250.02872999999997</v>
      </c>
      <c r="L214" s="184">
        <f t="shared" si="63"/>
        <v>282.55838624999996</v>
      </c>
      <c r="M214" s="184">
        <f t="shared" si="64"/>
        <v>319.82581125000007</v>
      </c>
      <c r="N214" s="184">
        <f t="shared" si="65"/>
        <v>343.05372374999996</v>
      </c>
      <c r="O214" s="184">
        <f t="shared" si="66"/>
        <v>401.99247374999999</v>
      </c>
      <c r="P214" s="184">
        <f t="shared" si="67"/>
        <v>429.19497375000003</v>
      </c>
      <c r="Q214" s="185">
        <f t="shared" si="68"/>
        <v>500.22372374999998</v>
      </c>
    </row>
    <row r="215" spans="2:17" s="18" customFormat="1" x14ac:dyDescent="0.3">
      <c r="B215" s="152" t="s">
        <v>152</v>
      </c>
      <c r="C215" s="20"/>
      <c r="D215" s="184">
        <f t="shared" si="55"/>
        <v>1730.1091988711073</v>
      </c>
      <c r="E215" s="184">
        <f t="shared" si="56"/>
        <v>1789.5919988752714</v>
      </c>
      <c r="F215" s="184">
        <f t="shared" si="57"/>
        <v>1711.7097299999998</v>
      </c>
      <c r="G215" s="184">
        <f t="shared" si="58"/>
        <v>1606.2698174999998</v>
      </c>
      <c r="H215" s="184">
        <f t="shared" si="59"/>
        <v>1642.8647362499999</v>
      </c>
      <c r="I215" s="184">
        <f t="shared" si="60"/>
        <v>1765.2230924999999</v>
      </c>
      <c r="J215" s="184">
        <f t="shared" si="61"/>
        <v>1761.8303362499998</v>
      </c>
      <c r="K215" s="184">
        <f t="shared" si="62"/>
        <v>1766.5756612499999</v>
      </c>
      <c r="L215" s="184">
        <f t="shared" si="63"/>
        <v>1809.6840674999999</v>
      </c>
      <c r="M215" s="184">
        <f t="shared" si="64"/>
        <v>1833.7960612499999</v>
      </c>
      <c r="N215" s="184">
        <f t="shared" si="65"/>
        <v>1774.20747375</v>
      </c>
      <c r="O215" s="184">
        <f t="shared" si="66"/>
        <v>1941.2005987499999</v>
      </c>
      <c r="P215" s="184">
        <f t="shared" si="67"/>
        <v>1874.7055987499998</v>
      </c>
      <c r="Q215" s="185">
        <f t="shared" si="68"/>
        <v>1745.4937237499998</v>
      </c>
    </row>
    <row r="216" spans="2:17" s="18" customFormat="1" x14ac:dyDescent="0.3">
      <c r="B216" s="152" t="s">
        <v>153</v>
      </c>
      <c r="C216" s="20"/>
      <c r="D216" s="184">
        <f t="shared" si="55"/>
        <v>54.752561253832681</v>
      </c>
      <c r="E216" s="184">
        <f t="shared" si="56"/>
        <v>55.954005003916777</v>
      </c>
      <c r="F216" s="184">
        <f t="shared" si="57"/>
        <v>56.226030000000002</v>
      </c>
      <c r="G216" s="184">
        <f t="shared" si="58"/>
        <v>56.671848749999995</v>
      </c>
      <c r="H216" s="184">
        <f t="shared" si="59"/>
        <v>57.729723749999998</v>
      </c>
      <c r="I216" s="184">
        <f t="shared" si="60"/>
        <v>60.298848749999998</v>
      </c>
      <c r="J216" s="184">
        <f t="shared" si="61"/>
        <v>65.63356125</v>
      </c>
      <c r="K216" s="184">
        <f t="shared" si="62"/>
        <v>72.328398749999991</v>
      </c>
      <c r="L216" s="184">
        <f t="shared" si="63"/>
        <v>83.209398749999991</v>
      </c>
      <c r="M216" s="184">
        <f t="shared" si="64"/>
        <v>91.838636249999993</v>
      </c>
      <c r="N216" s="184">
        <f t="shared" si="65"/>
        <v>95.964348749999985</v>
      </c>
      <c r="O216" s="184">
        <f t="shared" si="66"/>
        <v>96.719973749999994</v>
      </c>
      <c r="P216" s="184">
        <f t="shared" si="67"/>
        <v>98.986848749999993</v>
      </c>
      <c r="Q216" s="185">
        <f t="shared" si="68"/>
        <v>97.475598749999989</v>
      </c>
    </row>
    <row r="217" spans="2:17" s="18" customFormat="1" x14ac:dyDescent="0.3">
      <c r="B217" s="152" t="s">
        <v>154</v>
      </c>
      <c r="C217" s="20"/>
      <c r="D217" s="184">
        <f t="shared" si="55"/>
        <v>13.601223750952085</v>
      </c>
      <c r="E217" s="184">
        <f t="shared" si="56"/>
        <v>15.558292501089081</v>
      </c>
      <c r="F217" s="184">
        <f t="shared" si="57"/>
        <v>13.215854999999999</v>
      </c>
      <c r="G217" s="184">
        <f t="shared" si="58"/>
        <v>11.999298749999999</v>
      </c>
      <c r="H217" s="184">
        <f t="shared" si="59"/>
        <v>12.807817499999999</v>
      </c>
      <c r="I217" s="184">
        <f t="shared" si="60"/>
        <v>13.608779999999999</v>
      </c>
      <c r="J217" s="184">
        <f t="shared" si="61"/>
        <v>14.258617499999998</v>
      </c>
      <c r="K217" s="184">
        <f t="shared" si="62"/>
        <v>15.890767499999997</v>
      </c>
      <c r="L217" s="184">
        <f t="shared" si="63"/>
        <v>17.1299925</v>
      </c>
      <c r="M217" s="184">
        <f t="shared" si="64"/>
        <v>17.946067499999998</v>
      </c>
      <c r="N217" s="184">
        <f t="shared" si="65"/>
        <v>29.469348750000002</v>
      </c>
      <c r="O217" s="184">
        <f t="shared" si="66"/>
        <v>35.514348749999996</v>
      </c>
      <c r="P217" s="184">
        <f t="shared" si="67"/>
        <v>36.269973749999998</v>
      </c>
      <c r="Q217" s="185">
        <f t="shared" si="68"/>
        <v>38.536848749999997</v>
      </c>
    </row>
    <row r="218" spans="2:17" s="18" customFormat="1" x14ac:dyDescent="0.3">
      <c r="B218" s="152" t="s">
        <v>155</v>
      </c>
      <c r="C218" s="20"/>
      <c r="D218" s="184">
        <f t="shared" si="55"/>
        <v>11.281455000789702</v>
      </c>
      <c r="E218" s="184">
        <f t="shared" si="56"/>
        <v>11.35701750079499</v>
      </c>
      <c r="F218" s="184">
        <f t="shared" si="57"/>
        <v>11.36457375</v>
      </c>
      <c r="G218" s="184">
        <f t="shared" si="58"/>
        <v>9.3923924999999997</v>
      </c>
      <c r="H218" s="184">
        <f t="shared" si="59"/>
        <v>9.5510737499999987</v>
      </c>
      <c r="I218" s="184">
        <f t="shared" si="60"/>
        <v>9.0296924999999995</v>
      </c>
      <c r="J218" s="184">
        <f t="shared" si="61"/>
        <v>8.8332300000000004</v>
      </c>
      <c r="K218" s="184">
        <f t="shared" si="62"/>
        <v>14.523086249999999</v>
      </c>
      <c r="L218" s="184">
        <f t="shared" si="63"/>
        <v>17.568254999999997</v>
      </c>
      <c r="M218" s="184">
        <f t="shared" si="64"/>
        <v>18.089636249999998</v>
      </c>
      <c r="N218" s="184">
        <f t="shared" si="65"/>
        <v>20.401848750000006</v>
      </c>
      <c r="O218" s="184">
        <f t="shared" si="66"/>
        <v>23.42434875</v>
      </c>
      <c r="P218" s="184">
        <f t="shared" si="67"/>
        <v>24.179973750000002</v>
      </c>
      <c r="Q218" s="185">
        <f t="shared" si="68"/>
        <v>21.913098750000003</v>
      </c>
    </row>
    <row r="219" spans="2:17" s="18" customFormat="1" x14ac:dyDescent="0.3">
      <c r="B219" s="152" t="s">
        <v>156</v>
      </c>
      <c r="C219" s="20"/>
      <c r="D219" s="184">
        <f t="shared" si="55"/>
        <v>16.283692501139861</v>
      </c>
      <c r="E219" s="184">
        <f t="shared" si="56"/>
        <v>17.341567501213905</v>
      </c>
      <c r="F219" s="184">
        <f t="shared" si="57"/>
        <v>17.530473749999999</v>
      </c>
      <c r="G219" s="184">
        <f t="shared" si="58"/>
        <v>18.391886249999999</v>
      </c>
      <c r="H219" s="184">
        <f t="shared" si="59"/>
        <v>19.087061249999998</v>
      </c>
      <c r="I219" s="184">
        <f t="shared" si="60"/>
        <v>19.744455000000002</v>
      </c>
      <c r="J219" s="184">
        <f t="shared" si="61"/>
        <v>20.484967500000003</v>
      </c>
      <c r="K219" s="184">
        <f t="shared" si="62"/>
        <v>21.331267500000003</v>
      </c>
      <c r="L219" s="184">
        <f t="shared" si="63"/>
        <v>22.321136249999999</v>
      </c>
      <c r="M219" s="184">
        <f t="shared" si="64"/>
        <v>23.7794925</v>
      </c>
      <c r="N219" s="184">
        <f t="shared" si="65"/>
        <v>24.179973750000002</v>
      </c>
      <c r="O219" s="184">
        <f t="shared" si="66"/>
        <v>26.446848750000001</v>
      </c>
      <c r="P219" s="184">
        <f t="shared" si="67"/>
        <v>27.202473749999999</v>
      </c>
      <c r="Q219" s="185">
        <f t="shared" si="68"/>
        <v>27.202473749999999</v>
      </c>
    </row>
    <row r="220" spans="2:17" s="18" customFormat="1" x14ac:dyDescent="0.3">
      <c r="B220" s="152" t="s">
        <v>157</v>
      </c>
      <c r="C220" s="20"/>
      <c r="D220" s="184">
        <f t="shared" si="55"/>
        <v>976.22213631833552</v>
      </c>
      <c r="E220" s="184">
        <f t="shared" si="56"/>
        <v>1021.2800550714895</v>
      </c>
      <c r="F220" s="184">
        <f t="shared" si="57"/>
        <v>1050.68142375</v>
      </c>
      <c r="G220" s="184">
        <f t="shared" si="58"/>
        <v>887.05838625000001</v>
      </c>
      <c r="H220" s="184">
        <f t="shared" si="59"/>
        <v>1074.8538675</v>
      </c>
      <c r="I220" s="184">
        <f t="shared" si="60"/>
        <v>1164.50877375</v>
      </c>
      <c r="J220" s="184">
        <f t="shared" si="61"/>
        <v>1157.37567375</v>
      </c>
      <c r="K220" s="184">
        <f t="shared" si="62"/>
        <v>1218.2563799999998</v>
      </c>
      <c r="L220" s="184">
        <f t="shared" si="63"/>
        <v>1247.9222175</v>
      </c>
      <c r="M220" s="184">
        <f t="shared" si="64"/>
        <v>1378.1012924999998</v>
      </c>
      <c r="N220" s="184">
        <f t="shared" si="65"/>
        <v>1536.1855987499998</v>
      </c>
      <c r="O220" s="184">
        <f t="shared" si="66"/>
        <v>1771.9405987499999</v>
      </c>
      <c r="P220" s="184">
        <f t="shared" si="67"/>
        <v>2012.2293487499999</v>
      </c>
      <c r="Q220" s="185">
        <f t="shared" si="68"/>
        <v>2238.1612237499999</v>
      </c>
    </row>
    <row r="221" spans="2:17" s="18" customFormat="1" x14ac:dyDescent="0.3">
      <c r="B221" s="152" t="s">
        <v>158</v>
      </c>
      <c r="C221" s="20"/>
      <c r="D221" s="184">
        <f t="shared" si="55"/>
        <v>76.393661255347567</v>
      </c>
      <c r="E221" s="184">
        <f t="shared" si="56"/>
        <v>106.13506125742943</v>
      </c>
      <c r="F221" s="184">
        <f t="shared" si="57"/>
        <v>118.40641124999999</v>
      </c>
      <c r="G221" s="184">
        <f t="shared" si="58"/>
        <v>120.83196749999999</v>
      </c>
      <c r="H221" s="184">
        <f t="shared" si="59"/>
        <v>125.5470675</v>
      </c>
      <c r="I221" s="184">
        <f t="shared" si="60"/>
        <v>126.79384875</v>
      </c>
      <c r="J221" s="184">
        <f t="shared" si="61"/>
        <v>127.8139425</v>
      </c>
      <c r="K221" s="184">
        <f t="shared" si="62"/>
        <v>125.13902999999999</v>
      </c>
      <c r="L221" s="184">
        <f t="shared" si="63"/>
        <v>126.42359249999998</v>
      </c>
      <c r="M221" s="184">
        <f t="shared" si="64"/>
        <v>138.33979875</v>
      </c>
      <c r="N221" s="184">
        <f t="shared" si="65"/>
        <v>157.92559874999998</v>
      </c>
      <c r="O221" s="184">
        <f t="shared" si="66"/>
        <v>154.14747374999999</v>
      </c>
      <c r="P221" s="184">
        <f t="shared" si="67"/>
        <v>151.12497374999998</v>
      </c>
      <c r="Q221" s="185">
        <f t="shared" si="68"/>
        <v>144.32434874999998</v>
      </c>
    </row>
    <row r="222" spans="2:17" s="18" customFormat="1" x14ac:dyDescent="0.3">
      <c r="B222" s="152" t="s">
        <v>159</v>
      </c>
      <c r="C222" s="20"/>
      <c r="D222" s="184">
        <f t="shared" si="55"/>
        <v>252.84721126769929</v>
      </c>
      <c r="E222" s="184">
        <f t="shared" si="56"/>
        <v>261.2497612682875</v>
      </c>
      <c r="F222" s="184">
        <f t="shared" si="57"/>
        <v>243.98372999999998</v>
      </c>
      <c r="G222" s="184">
        <f t="shared" si="58"/>
        <v>254.91762374999996</v>
      </c>
      <c r="H222" s="184">
        <f t="shared" si="59"/>
        <v>343.65066750000005</v>
      </c>
      <c r="I222" s="184">
        <f t="shared" si="60"/>
        <v>312.81361124999995</v>
      </c>
      <c r="J222" s="184">
        <f t="shared" si="61"/>
        <v>294.61816125000001</v>
      </c>
      <c r="K222" s="184">
        <f t="shared" si="62"/>
        <v>298.47940499999999</v>
      </c>
      <c r="L222" s="184">
        <f t="shared" si="63"/>
        <v>310.70541749999995</v>
      </c>
      <c r="M222" s="184">
        <f t="shared" si="64"/>
        <v>337.02383624999993</v>
      </c>
      <c r="N222" s="184">
        <f t="shared" si="65"/>
        <v>358.16622375000003</v>
      </c>
      <c r="O222" s="184">
        <f t="shared" si="66"/>
        <v>392.16934874999998</v>
      </c>
      <c r="P222" s="184">
        <f t="shared" si="67"/>
        <v>411.05997374999998</v>
      </c>
      <c r="Q222" s="185">
        <f t="shared" si="68"/>
        <v>409.54872375000002</v>
      </c>
    </row>
    <row r="223" spans="2:17" s="18" customFormat="1" x14ac:dyDescent="0.3">
      <c r="B223" s="152" t="s">
        <v>160</v>
      </c>
      <c r="C223" s="20"/>
      <c r="D223" s="184">
        <f t="shared" si="55"/>
        <v>54.32185500380254</v>
      </c>
      <c r="E223" s="184">
        <f t="shared" si="56"/>
        <v>64.30366125450125</v>
      </c>
      <c r="F223" s="184">
        <f t="shared" si="57"/>
        <v>75.033536250000012</v>
      </c>
      <c r="G223" s="184">
        <f t="shared" si="58"/>
        <v>74.051223750000005</v>
      </c>
      <c r="H223" s="184">
        <f t="shared" si="59"/>
        <v>79.212142499999985</v>
      </c>
      <c r="I223" s="184">
        <f t="shared" si="60"/>
        <v>84.259717499999979</v>
      </c>
      <c r="J223" s="184">
        <f t="shared" si="61"/>
        <v>129.77856749999998</v>
      </c>
      <c r="K223" s="184">
        <f t="shared" si="62"/>
        <v>161.19745499999999</v>
      </c>
      <c r="L223" s="184">
        <f t="shared" si="63"/>
        <v>121.24756124999999</v>
      </c>
      <c r="M223" s="184">
        <f t="shared" si="64"/>
        <v>128.53178624999998</v>
      </c>
      <c r="N223" s="184">
        <f t="shared" si="65"/>
        <v>129.21184875</v>
      </c>
      <c r="O223" s="184">
        <f t="shared" si="66"/>
        <v>145.07997374999997</v>
      </c>
      <c r="P223" s="184">
        <f t="shared" si="67"/>
        <v>160.19247374999998</v>
      </c>
      <c r="Q223" s="185">
        <f t="shared" si="68"/>
        <v>165.48184875000004</v>
      </c>
    </row>
    <row r="224" spans="2:17" s="18" customFormat="1" x14ac:dyDescent="0.3">
      <c r="B224" s="152" t="s">
        <v>161</v>
      </c>
      <c r="C224" s="20"/>
      <c r="D224" s="184">
        <f t="shared" si="55"/>
        <v>0.44579250003120546</v>
      </c>
      <c r="E224" s="184">
        <f t="shared" si="56"/>
        <v>0.4533487500317343</v>
      </c>
      <c r="F224" s="184">
        <f t="shared" si="57"/>
        <v>0.5213549999999999</v>
      </c>
      <c r="G224" s="184">
        <f t="shared" si="58"/>
        <v>0.5213549999999999</v>
      </c>
      <c r="H224" s="184">
        <f t="shared" si="59"/>
        <v>0.51379874999999997</v>
      </c>
      <c r="I224" s="184">
        <f t="shared" si="60"/>
        <v>0.53646749999999999</v>
      </c>
      <c r="J224" s="184">
        <f t="shared" si="61"/>
        <v>0.77071124999999996</v>
      </c>
      <c r="K224" s="184">
        <f t="shared" si="62"/>
        <v>1.3223175</v>
      </c>
      <c r="L224" s="184">
        <f t="shared" si="63"/>
        <v>1.3223175</v>
      </c>
      <c r="M224" s="184">
        <f t="shared" si="64"/>
        <v>0.31733624999999993</v>
      </c>
      <c r="N224" s="184">
        <f t="shared" si="65"/>
        <v>-2.6249999999999998E-5</v>
      </c>
      <c r="O224" s="184">
        <f t="shared" si="66"/>
        <v>-2.6249999999999998E-5</v>
      </c>
      <c r="P224" s="184">
        <f t="shared" si="67"/>
        <v>-2.6249999999999998E-5</v>
      </c>
      <c r="Q224" s="185">
        <f t="shared" si="68"/>
        <v>-2.6249999999999998E-5</v>
      </c>
    </row>
    <row r="225" spans="2:17" s="18" customFormat="1" x14ac:dyDescent="0.3">
      <c r="B225" s="152" t="s">
        <v>162</v>
      </c>
      <c r="C225" s="20"/>
      <c r="D225" s="184">
        <f t="shared" si="55"/>
        <v>1396.7878988477751</v>
      </c>
      <c r="E225" s="184">
        <f t="shared" si="56"/>
        <v>1579.157992610541</v>
      </c>
      <c r="F225" s="184">
        <f t="shared" si="57"/>
        <v>1677.7594987499997</v>
      </c>
      <c r="G225" s="184">
        <f t="shared" si="58"/>
        <v>1633.5629924999998</v>
      </c>
      <c r="H225" s="184">
        <f t="shared" si="59"/>
        <v>1725.0616237499999</v>
      </c>
      <c r="I225" s="184">
        <f t="shared" si="60"/>
        <v>1834.1738737499998</v>
      </c>
      <c r="J225" s="184">
        <f t="shared" si="61"/>
        <v>1850.7371737499998</v>
      </c>
      <c r="K225" s="184">
        <f t="shared" si="62"/>
        <v>1868.4263549999998</v>
      </c>
      <c r="L225" s="184">
        <f t="shared" si="63"/>
        <v>1883.9997862499999</v>
      </c>
      <c r="M225" s="184">
        <f t="shared" si="64"/>
        <v>2054.0154112499999</v>
      </c>
      <c r="N225" s="184">
        <f t="shared" si="65"/>
        <v>2134.6405987499998</v>
      </c>
      <c r="O225" s="184">
        <f t="shared" si="66"/>
        <v>2052.2774737499999</v>
      </c>
      <c r="P225" s="184">
        <f t="shared" si="67"/>
        <v>2051.5218487499997</v>
      </c>
      <c r="Q225" s="185">
        <f t="shared" si="68"/>
        <v>2079.4799737499998</v>
      </c>
    </row>
    <row r="226" spans="2:17" s="18" customFormat="1" x14ac:dyDescent="0.3">
      <c r="B226" s="152" t="s">
        <v>182</v>
      </c>
      <c r="C226" s="20"/>
      <c r="D226" s="184">
        <f t="shared" si="55"/>
        <v>-2.6250000001837497E-5</v>
      </c>
      <c r="E226" s="184">
        <f t="shared" si="56"/>
        <v>-2.6250000001837497E-5</v>
      </c>
      <c r="F226" s="184">
        <f t="shared" si="57"/>
        <v>-2.6249999999999998E-5</v>
      </c>
      <c r="G226" s="184">
        <f t="shared" si="58"/>
        <v>-2.6249999999999998E-5</v>
      </c>
      <c r="H226" s="184">
        <f t="shared" si="59"/>
        <v>-2.6249999999999998E-5</v>
      </c>
      <c r="I226" s="184">
        <f t="shared" si="60"/>
        <v>-2.6249999999999998E-5</v>
      </c>
      <c r="J226" s="184">
        <f t="shared" si="61"/>
        <v>-2.6249999999999998E-5</v>
      </c>
      <c r="K226" s="184">
        <f t="shared" si="62"/>
        <v>-2.6249999999999998E-5</v>
      </c>
      <c r="L226" s="184">
        <f t="shared" si="63"/>
        <v>-2.6249999999999998E-5</v>
      </c>
      <c r="M226" s="184">
        <f t="shared" si="64"/>
        <v>607.52247375000002</v>
      </c>
      <c r="N226" s="184">
        <f t="shared" si="65"/>
        <v>739.75684875000002</v>
      </c>
      <c r="O226" s="184">
        <f t="shared" si="66"/>
        <v>630.19122374999995</v>
      </c>
      <c r="P226" s="184">
        <f t="shared" si="67"/>
        <v>762.42559874999995</v>
      </c>
      <c r="Q226" s="185">
        <f t="shared" si="68"/>
        <v>847.81122374999995</v>
      </c>
    </row>
    <row r="227" spans="2:17" s="18" customFormat="1" x14ac:dyDescent="0.3">
      <c r="B227" s="152" t="s">
        <v>163</v>
      </c>
      <c r="C227" s="20"/>
      <c r="D227" s="184">
        <f t="shared" si="55"/>
        <v>69.101880004837142</v>
      </c>
      <c r="E227" s="184">
        <f t="shared" si="56"/>
        <v>82.937373755805595</v>
      </c>
      <c r="F227" s="184">
        <f t="shared" si="57"/>
        <v>103.80773624999999</v>
      </c>
      <c r="G227" s="184">
        <f t="shared" si="58"/>
        <v>108.99887999999999</v>
      </c>
      <c r="H227" s="184">
        <f t="shared" si="59"/>
        <v>123.04594874999998</v>
      </c>
      <c r="I227" s="184">
        <f t="shared" si="60"/>
        <v>143.546055</v>
      </c>
      <c r="J227" s="184">
        <f t="shared" si="61"/>
        <v>158.09183625</v>
      </c>
      <c r="K227" s="184">
        <f t="shared" si="62"/>
        <v>170.55209249999999</v>
      </c>
      <c r="L227" s="184">
        <f t="shared" si="63"/>
        <v>183.85109249999999</v>
      </c>
      <c r="M227" s="184">
        <f t="shared" si="64"/>
        <v>194.15781749999996</v>
      </c>
      <c r="N227" s="184">
        <f t="shared" si="65"/>
        <v>205.52997374999998</v>
      </c>
      <c r="O227" s="184">
        <f t="shared" si="66"/>
        <v>215.35309874999999</v>
      </c>
      <c r="P227" s="184">
        <f t="shared" si="67"/>
        <v>228.95434874999998</v>
      </c>
      <c r="Q227" s="185">
        <f t="shared" si="68"/>
        <v>216.86434874999998</v>
      </c>
    </row>
    <row r="228" spans="2:17" s="18" customFormat="1" x14ac:dyDescent="0.3">
      <c r="B228" s="152" t="s">
        <v>164</v>
      </c>
      <c r="C228" s="20"/>
      <c r="D228" s="184">
        <f t="shared" si="55"/>
        <v>865.8026550606063</v>
      </c>
      <c r="E228" s="184">
        <f t="shared" si="56"/>
        <v>914.13243006398932</v>
      </c>
      <c r="F228" s="184">
        <f t="shared" si="57"/>
        <v>970.66073625000001</v>
      </c>
      <c r="G228" s="184">
        <f t="shared" si="58"/>
        <v>1038.0473737500001</v>
      </c>
      <c r="H228" s="184">
        <f t="shared" si="59"/>
        <v>1154.64031125</v>
      </c>
      <c r="I228" s="184">
        <f t="shared" si="60"/>
        <v>1243.28268</v>
      </c>
      <c r="J228" s="184">
        <f t="shared" si="61"/>
        <v>1289.5798237499998</v>
      </c>
      <c r="K228" s="184">
        <f t="shared" si="62"/>
        <v>1344.2341799999999</v>
      </c>
      <c r="L228" s="184">
        <f t="shared" si="63"/>
        <v>1392.7604174999997</v>
      </c>
      <c r="M228" s="184">
        <f t="shared" si="64"/>
        <v>1470.8089237500001</v>
      </c>
      <c r="N228" s="184">
        <f t="shared" si="65"/>
        <v>1518.0505987499998</v>
      </c>
      <c r="O228" s="184">
        <f t="shared" si="66"/>
        <v>1782.5193487499998</v>
      </c>
      <c r="P228" s="184">
        <f t="shared" si="67"/>
        <v>1892.8405987499998</v>
      </c>
      <c r="Q228" s="185">
        <f t="shared" si="68"/>
        <v>1975.9593487499999</v>
      </c>
    </row>
    <row r="229" spans="2:17" s="18" customFormat="1" x14ac:dyDescent="0.3">
      <c r="B229" s="152" t="s">
        <v>165</v>
      </c>
      <c r="C229" s="20"/>
      <c r="D229" s="184">
        <f t="shared" si="55"/>
        <v>8.2665112505786542</v>
      </c>
      <c r="E229" s="184">
        <f t="shared" si="56"/>
        <v>8.9087925006236137</v>
      </c>
      <c r="F229" s="184">
        <f t="shared" si="57"/>
        <v>9.271492499999999</v>
      </c>
      <c r="G229" s="184">
        <f t="shared" si="58"/>
        <v>9.4981799999999978</v>
      </c>
      <c r="H229" s="184">
        <f t="shared" si="59"/>
        <v>10.2991425</v>
      </c>
      <c r="I229" s="184">
        <f t="shared" si="60"/>
        <v>11.296567499999998</v>
      </c>
      <c r="J229" s="184">
        <f t="shared" si="61"/>
        <v>11.568592499999999</v>
      </c>
      <c r="K229" s="184">
        <f t="shared" si="62"/>
        <v>11.62148625</v>
      </c>
      <c r="L229" s="184">
        <f t="shared" si="63"/>
        <v>11.727273749999998</v>
      </c>
      <c r="M229" s="184">
        <f t="shared" si="64"/>
        <v>12.006855</v>
      </c>
      <c r="N229" s="184">
        <f t="shared" si="65"/>
        <v>12.089973749999999</v>
      </c>
      <c r="O229" s="184">
        <f t="shared" si="66"/>
        <v>12.089973749999999</v>
      </c>
      <c r="P229" s="184">
        <f t="shared" si="67"/>
        <v>14.356848749999999</v>
      </c>
      <c r="Q229" s="185">
        <f t="shared" si="68"/>
        <v>15.112473749999999</v>
      </c>
    </row>
    <row r="230" spans="2:17" s="18" customFormat="1" x14ac:dyDescent="0.3">
      <c r="B230" s="152" t="s">
        <v>166</v>
      </c>
      <c r="C230" s="20"/>
      <c r="D230" s="184">
        <f t="shared" si="55"/>
        <v>3751.6780990126172</v>
      </c>
      <c r="E230" s="184">
        <f t="shared" si="56"/>
        <v>4025.4410365317808</v>
      </c>
      <c r="F230" s="184">
        <f t="shared" si="57"/>
        <v>4307.7274237500005</v>
      </c>
      <c r="G230" s="184">
        <f t="shared" si="58"/>
        <v>4457.8549987499991</v>
      </c>
      <c r="H230" s="184">
        <f t="shared" si="59"/>
        <v>4560.2950799999999</v>
      </c>
      <c r="I230" s="184">
        <f t="shared" si="60"/>
        <v>4417.9806674999991</v>
      </c>
      <c r="J230" s="184">
        <f t="shared" si="61"/>
        <v>4427.5166549999994</v>
      </c>
      <c r="K230" s="184">
        <f t="shared" si="62"/>
        <v>4489.9841737500001</v>
      </c>
      <c r="L230" s="184">
        <f t="shared" si="63"/>
        <v>4709.0247487499992</v>
      </c>
      <c r="M230" s="184">
        <f t="shared" si="64"/>
        <v>4859.9155050000008</v>
      </c>
      <c r="N230" s="184">
        <f t="shared" si="65"/>
        <v>5009.79372375</v>
      </c>
      <c r="O230" s="184">
        <f t="shared" si="66"/>
        <v>5120.8705987499998</v>
      </c>
      <c r="P230" s="184">
        <f t="shared" si="67"/>
        <v>5234.9699737500014</v>
      </c>
      <c r="Q230" s="185">
        <f t="shared" si="68"/>
        <v>5355.8699737500001</v>
      </c>
    </row>
    <row r="231" spans="2:17" s="60" customFormat="1" x14ac:dyDescent="0.3">
      <c r="B231" s="22" t="s">
        <v>830</v>
      </c>
      <c r="C231" s="23" t="s">
        <v>167</v>
      </c>
      <c r="D231" s="594">
        <f t="shared" ref="D231:Q231" si="69">SUM(D195:D230)</f>
        <v>19661.202875126281</v>
      </c>
      <c r="E231" s="594">
        <f t="shared" si="69"/>
        <v>20537.002475187594</v>
      </c>
      <c r="F231" s="594">
        <f t="shared" si="69"/>
        <v>21354.377148750005</v>
      </c>
      <c r="G231" s="594">
        <f t="shared" si="69"/>
        <v>22427.76513</v>
      </c>
      <c r="H231" s="594">
        <f t="shared" si="69"/>
        <v>23812.09279875</v>
      </c>
      <c r="I231" s="594">
        <f t="shared" si="69"/>
        <v>24705.082867500001</v>
      </c>
      <c r="J231" s="594">
        <f t="shared" si="69"/>
        <v>25869.251636250006</v>
      </c>
      <c r="K231" s="594">
        <f t="shared" si="69"/>
        <v>27043.704461249992</v>
      </c>
      <c r="L231" s="650">
        <f t="shared" si="69"/>
        <v>28954.309829999991</v>
      </c>
      <c r="M231" s="650">
        <f t="shared" si="69"/>
        <v>30627.920973749991</v>
      </c>
      <c r="N231" s="594">
        <f t="shared" si="69"/>
        <v>32145.042179999997</v>
      </c>
      <c r="O231" s="594">
        <f t="shared" si="69"/>
        <v>34043.927804999999</v>
      </c>
      <c r="P231" s="594">
        <f t="shared" si="69"/>
        <v>37436.835180000009</v>
      </c>
      <c r="Q231" s="651">
        <f t="shared" si="69"/>
        <v>40386.19068</v>
      </c>
    </row>
    <row r="232" spans="2:17" x14ac:dyDescent="0.3">
      <c r="B232" s="34"/>
      <c r="C232" s="34"/>
      <c r="D232" s="34"/>
      <c r="E232" s="34"/>
      <c r="F232" s="34"/>
      <c r="G232" s="34"/>
      <c r="H232" s="34"/>
      <c r="I232" s="34"/>
      <c r="J232" s="34"/>
      <c r="K232" s="34"/>
      <c r="L232" s="34"/>
      <c r="M232" s="34"/>
      <c r="N232" s="34"/>
      <c r="O232" s="11"/>
    </row>
    <row r="233" spans="2:17" x14ac:dyDescent="0.3">
      <c r="B233" s="34"/>
      <c r="C233" s="34"/>
      <c r="D233" s="34"/>
      <c r="E233" s="34"/>
      <c r="F233" s="34"/>
      <c r="G233" s="34"/>
      <c r="H233" s="34"/>
      <c r="I233" s="34"/>
      <c r="J233" s="34"/>
      <c r="K233" s="34"/>
      <c r="L233" s="34"/>
      <c r="M233" s="34"/>
      <c r="N233" s="34"/>
      <c r="O233" s="11"/>
    </row>
    <row r="234" spans="2:17" s="18" customFormat="1" ht="42.75" customHeight="1" x14ac:dyDescent="0.3">
      <c r="B234" s="393" t="s">
        <v>838</v>
      </c>
      <c r="C234" s="16" t="s">
        <v>86</v>
      </c>
      <c r="D234" s="16">
        <v>2005</v>
      </c>
      <c r="E234" s="16">
        <v>2006</v>
      </c>
      <c r="F234" s="16">
        <v>2007</v>
      </c>
      <c r="G234" s="16">
        <v>2008</v>
      </c>
      <c r="H234" s="16">
        <v>2009</v>
      </c>
      <c r="I234" s="16">
        <v>2010</v>
      </c>
      <c r="J234" s="16">
        <v>2011</v>
      </c>
      <c r="K234" s="16">
        <v>2012</v>
      </c>
      <c r="L234" s="16">
        <v>2013</v>
      </c>
      <c r="M234" s="16">
        <v>2014</v>
      </c>
      <c r="N234" s="16">
        <v>2015</v>
      </c>
      <c r="O234" s="16">
        <v>2016</v>
      </c>
      <c r="P234" s="16">
        <v>2017</v>
      </c>
      <c r="Q234" s="17">
        <v>2018</v>
      </c>
    </row>
    <row r="235" spans="2:17" s="67" customFormat="1" x14ac:dyDescent="0.3">
      <c r="B235" s="19" t="s">
        <v>832</v>
      </c>
      <c r="C235" s="27"/>
      <c r="D235" s="171"/>
      <c r="E235" s="171"/>
      <c r="F235" s="171"/>
      <c r="G235" s="171"/>
      <c r="H235" s="171"/>
      <c r="I235" s="171"/>
      <c r="J235" s="171"/>
      <c r="K235" s="171"/>
      <c r="L235" s="171"/>
      <c r="M235" s="171"/>
      <c r="N235" s="171"/>
      <c r="O235" s="199"/>
      <c r="Q235" s="420"/>
    </row>
    <row r="236" spans="2:17" s="18" customFormat="1" x14ac:dyDescent="0.3">
      <c r="B236" s="152" t="s">
        <v>132</v>
      </c>
      <c r="C236" s="20"/>
      <c r="D236" s="184">
        <f t="shared" ref="D236:Q251" si="70">D195*21</f>
        <v>1094.5827113266209</v>
      </c>
      <c r="E236" s="184">
        <f t="shared" si="70"/>
        <v>1557.773280109044</v>
      </c>
      <c r="F236" s="184">
        <f t="shared" si="70"/>
        <v>2001.9220987499996</v>
      </c>
      <c r="G236" s="184">
        <f t="shared" si="70"/>
        <v>2094.1159049999997</v>
      </c>
      <c r="H236" s="184">
        <f t="shared" si="70"/>
        <v>2140.9268737500001</v>
      </c>
      <c r="I236" s="184">
        <f t="shared" si="70"/>
        <v>2216.7765112499997</v>
      </c>
      <c r="J236" s="184">
        <f t="shared" si="70"/>
        <v>2302.7817487500001</v>
      </c>
      <c r="K236" s="184">
        <f t="shared" si="70"/>
        <v>2340.0718425</v>
      </c>
      <c r="L236" s="184">
        <f t="shared" si="70"/>
        <v>2347.6885425</v>
      </c>
      <c r="M236" s="184">
        <f t="shared" si="70"/>
        <v>2348.4819487499999</v>
      </c>
      <c r="N236" s="184">
        <f t="shared" si="70"/>
        <v>2348.4819487499999</v>
      </c>
      <c r="O236" s="184">
        <f t="shared" si="70"/>
        <v>2443.6906987499997</v>
      </c>
      <c r="P236" s="184">
        <f t="shared" si="70"/>
        <v>2523.03132375</v>
      </c>
      <c r="Q236" s="185">
        <f t="shared" si="70"/>
        <v>2538.8994487499999</v>
      </c>
    </row>
    <row r="237" spans="2:17" s="18" customFormat="1" x14ac:dyDescent="0.3">
      <c r="B237" s="152" t="s">
        <v>133</v>
      </c>
      <c r="C237" s="20"/>
      <c r="D237" s="184">
        <f t="shared" si="70"/>
        <v>55956.086002666918</v>
      </c>
      <c r="E237" s="184">
        <f t="shared" si="70"/>
        <v>54933.544027595337</v>
      </c>
      <c r="F237" s="184">
        <f t="shared" si="70"/>
        <v>61682.574948749992</v>
      </c>
      <c r="G237" s="184">
        <f t="shared" si="70"/>
        <v>75666.042742499994</v>
      </c>
      <c r="H237" s="184">
        <f t="shared" si="70"/>
        <v>82043.918223749992</v>
      </c>
      <c r="I237" s="184">
        <f t="shared" si="70"/>
        <v>85853.855036249995</v>
      </c>
      <c r="J237" s="184">
        <f t="shared" si="70"/>
        <v>98030.102073750008</v>
      </c>
      <c r="K237" s="184">
        <f t="shared" si="70"/>
        <v>111512.29579875001</v>
      </c>
      <c r="L237" s="184">
        <f t="shared" si="70"/>
        <v>124776.46148625</v>
      </c>
      <c r="M237" s="184">
        <f t="shared" si="70"/>
        <v>126237.59843625002</v>
      </c>
      <c r="N237" s="184">
        <f t="shared" si="70"/>
        <v>143368.50882374999</v>
      </c>
      <c r="O237" s="184">
        <f t="shared" ref="O237:Q237" si="71">O196*21</f>
        <v>168995.53069874999</v>
      </c>
      <c r="P237" s="184">
        <f t="shared" si="71"/>
        <v>208126.32694875001</v>
      </c>
      <c r="Q237" s="185">
        <f t="shared" si="71"/>
        <v>244734.09132374995</v>
      </c>
    </row>
    <row r="238" spans="2:17" s="18" customFormat="1" x14ac:dyDescent="0.3">
      <c r="B238" s="152" t="s">
        <v>134</v>
      </c>
      <c r="C238" s="20"/>
      <c r="D238" s="184">
        <f t="shared" si="70"/>
        <v>173.75541751216286</v>
      </c>
      <c r="E238" s="184">
        <f t="shared" si="70"/>
        <v>175.500911262285</v>
      </c>
      <c r="F238" s="184">
        <f t="shared" si="70"/>
        <v>178.67453624999996</v>
      </c>
      <c r="G238" s="184">
        <f t="shared" si="70"/>
        <v>182.00684249999998</v>
      </c>
      <c r="H238" s="184">
        <f t="shared" si="70"/>
        <v>171.85124249999996</v>
      </c>
      <c r="I238" s="184">
        <f t="shared" si="70"/>
        <v>192.00376125</v>
      </c>
      <c r="J238" s="184">
        <f t="shared" si="70"/>
        <v>207.07847999999998</v>
      </c>
      <c r="K238" s="184">
        <f t="shared" si="70"/>
        <v>228.97649250000001</v>
      </c>
      <c r="L238" s="184">
        <f t="shared" si="70"/>
        <v>87.908861249999987</v>
      </c>
      <c r="M238" s="184">
        <f t="shared" si="70"/>
        <v>200.09650499999998</v>
      </c>
      <c r="N238" s="184">
        <f t="shared" si="70"/>
        <v>253.88944874999999</v>
      </c>
      <c r="O238" s="184">
        <f t="shared" ref="O238:Q238" si="72">O197*21</f>
        <v>253.88944874999999</v>
      </c>
      <c r="P238" s="184">
        <f t="shared" si="72"/>
        <v>253.88944874999999</v>
      </c>
      <c r="Q238" s="185">
        <f t="shared" si="72"/>
        <v>301.49382374999999</v>
      </c>
    </row>
    <row r="239" spans="2:17" s="18" customFormat="1" x14ac:dyDescent="0.3">
      <c r="B239" s="152" t="s">
        <v>135</v>
      </c>
      <c r="C239" s="20"/>
      <c r="D239" s="184">
        <f t="shared" si="70"/>
        <v>11906.488362083453</v>
      </c>
      <c r="E239" s="184">
        <f t="shared" si="70"/>
        <v>11622.60760581358</v>
      </c>
      <c r="F239" s="184">
        <f t="shared" si="70"/>
        <v>11939.811423749998</v>
      </c>
      <c r="G239" s="184">
        <f t="shared" si="70"/>
        <v>12833.662905000003</v>
      </c>
      <c r="H239" s="184">
        <f t="shared" si="70"/>
        <v>13688.002755000001</v>
      </c>
      <c r="I239" s="184">
        <f t="shared" si="70"/>
        <v>14289.880736249999</v>
      </c>
      <c r="J239" s="184">
        <f t="shared" si="70"/>
        <v>14489.184386250001</v>
      </c>
      <c r="K239" s="184">
        <f t="shared" si="70"/>
        <v>15732.1346175</v>
      </c>
      <c r="L239" s="184">
        <f t="shared" si="70"/>
        <v>16730.874404999999</v>
      </c>
      <c r="M239" s="184">
        <f t="shared" si="70"/>
        <v>17704.066511249999</v>
      </c>
      <c r="N239" s="184">
        <f t="shared" si="70"/>
        <v>18486.365073749999</v>
      </c>
      <c r="O239" s="184">
        <f t="shared" ref="O239:Q239" si="73">O198*21</f>
        <v>19279.771323749999</v>
      </c>
      <c r="P239" s="184">
        <f t="shared" si="73"/>
        <v>20438.144448750001</v>
      </c>
      <c r="Q239" s="185">
        <f t="shared" si="73"/>
        <v>20945.92444875</v>
      </c>
    </row>
    <row r="240" spans="2:17" s="18" customFormat="1" x14ac:dyDescent="0.3">
      <c r="B240" s="152" t="s">
        <v>136</v>
      </c>
      <c r="C240" s="20"/>
      <c r="D240" s="184">
        <f t="shared" si="70"/>
        <v>17551.732512478618</v>
      </c>
      <c r="E240" s="184">
        <f t="shared" si="70"/>
        <v>17147.888731200354</v>
      </c>
      <c r="F240" s="184">
        <f t="shared" si="70"/>
        <v>19427.979611250001</v>
      </c>
      <c r="G240" s="184">
        <f t="shared" si="70"/>
        <v>19375.77348</v>
      </c>
      <c r="H240" s="184">
        <f t="shared" si="70"/>
        <v>18928.292355000001</v>
      </c>
      <c r="I240" s="184">
        <f t="shared" si="70"/>
        <v>18996.20793</v>
      </c>
      <c r="J240" s="184">
        <f t="shared" si="70"/>
        <v>21157.28787375</v>
      </c>
      <c r="K240" s="184">
        <f t="shared" si="70"/>
        <v>24514.507079999999</v>
      </c>
      <c r="L240" s="184">
        <f t="shared" si="70"/>
        <v>26928.842298749994</v>
      </c>
      <c r="M240" s="184">
        <f t="shared" si="70"/>
        <v>29709.889886249999</v>
      </c>
      <c r="N240" s="184">
        <f t="shared" si="70"/>
        <v>31752.117573750002</v>
      </c>
      <c r="O240" s="184">
        <f t="shared" ref="O240:Q240" si="74">O199*21</f>
        <v>32275.765698749998</v>
      </c>
      <c r="P240" s="184">
        <f t="shared" si="74"/>
        <v>36068.247573749999</v>
      </c>
      <c r="Q240" s="185">
        <f t="shared" si="74"/>
        <v>37988.290698749995</v>
      </c>
    </row>
    <row r="241" spans="2:17" s="18" customFormat="1" x14ac:dyDescent="0.3">
      <c r="B241" s="152" t="s">
        <v>137</v>
      </c>
      <c r="C241" s="20"/>
      <c r="D241" s="184">
        <f t="shared" si="70"/>
        <v>5.5532925003887295</v>
      </c>
      <c r="E241" s="184">
        <f t="shared" si="70"/>
        <v>9.5203237506664209</v>
      </c>
      <c r="F241" s="184">
        <f t="shared" si="70"/>
        <v>12.693948750000001</v>
      </c>
      <c r="G241" s="184">
        <f t="shared" si="70"/>
        <v>14.756804999999998</v>
      </c>
      <c r="H241" s="184">
        <f t="shared" si="70"/>
        <v>15.232848749999999</v>
      </c>
      <c r="I241" s="184">
        <f t="shared" si="70"/>
        <v>15.232848749999999</v>
      </c>
      <c r="J241" s="184">
        <f t="shared" si="70"/>
        <v>8.0921924999999995</v>
      </c>
      <c r="K241" s="184">
        <f t="shared" si="70"/>
        <v>3.8077987499999995</v>
      </c>
      <c r="L241" s="184">
        <f t="shared" si="70"/>
        <v>6.0293362500000001</v>
      </c>
      <c r="M241" s="184">
        <f t="shared" si="70"/>
        <v>1.7449425000000001</v>
      </c>
      <c r="N241" s="184">
        <f t="shared" si="70"/>
        <v>-5.5124999999999998E-4</v>
      </c>
      <c r="O241" s="184">
        <f t="shared" ref="O241:Q241" si="75">O200*21</f>
        <v>-5.5124999999999998E-4</v>
      </c>
      <c r="P241" s="184">
        <f t="shared" si="75"/>
        <v>-5.5124999999999998E-4</v>
      </c>
      <c r="Q241" s="185">
        <f t="shared" si="75"/>
        <v>47.603823750000004</v>
      </c>
    </row>
    <row r="242" spans="2:17" s="18" customFormat="1" x14ac:dyDescent="0.3">
      <c r="B242" s="152" t="s">
        <v>138</v>
      </c>
      <c r="C242" s="20"/>
      <c r="D242" s="184">
        <f t="shared" si="70"/>
        <v>8177.1616243224016</v>
      </c>
      <c r="E242" s="184">
        <f t="shared" si="70"/>
        <v>8648.1275743553688</v>
      </c>
      <c r="F242" s="184">
        <f t="shared" si="70"/>
        <v>8820.4554112500009</v>
      </c>
      <c r="G242" s="184">
        <f t="shared" si="70"/>
        <v>9766.3543424999989</v>
      </c>
      <c r="H242" s="184">
        <f t="shared" si="70"/>
        <v>10813.333229999998</v>
      </c>
      <c r="I242" s="184">
        <f t="shared" si="70"/>
        <v>13628.814648749998</v>
      </c>
      <c r="J242" s="184">
        <f t="shared" si="70"/>
        <v>15555.205023749999</v>
      </c>
      <c r="K242" s="184">
        <f t="shared" si="70"/>
        <v>16146.13399875</v>
      </c>
      <c r="L242" s="184">
        <f t="shared" si="70"/>
        <v>17621.39358</v>
      </c>
      <c r="M242" s="184">
        <f t="shared" si="70"/>
        <v>19469.554098749999</v>
      </c>
      <c r="N242" s="184">
        <f t="shared" si="70"/>
        <v>21263.286948749999</v>
      </c>
      <c r="O242" s="184">
        <f t="shared" ref="O242:Q242" si="76">O201*21</f>
        <v>23373.747573749999</v>
      </c>
      <c r="P242" s="184">
        <f t="shared" si="76"/>
        <v>27737.481948749999</v>
      </c>
      <c r="Q242" s="185">
        <f t="shared" si="76"/>
        <v>30530.271948749996</v>
      </c>
    </row>
    <row r="243" spans="2:17" s="18" customFormat="1" x14ac:dyDescent="0.3">
      <c r="B243" s="152" t="s">
        <v>139</v>
      </c>
      <c r="C243" s="20"/>
      <c r="D243" s="184">
        <f t="shared" si="70"/>
        <v>3.1730737502221151</v>
      </c>
      <c r="E243" s="184">
        <f t="shared" si="70"/>
        <v>3.1730737502221151</v>
      </c>
      <c r="F243" s="184">
        <f t="shared" si="70"/>
        <v>3.1730737499999999</v>
      </c>
      <c r="G243" s="184">
        <f t="shared" si="70"/>
        <v>3.1730737499999999</v>
      </c>
      <c r="H243" s="184">
        <f t="shared" si="70"/>
        <v>3.1730737499999999</v>
      </c>
      <c r="I243" s="184">
        <f t="shared" si="70"/>
        <v>3.1730737499999999</v>
      </c>
      <c r="J243" s="184">
        <f t="shared" si="70"/>
        <v>3.1730737499999999</v>
      </c>
      <c r="K243" s="184">
        <f t="shared" si="70"/>
        <v>3.1730737499999999</v>
      </c>
      <c r="L243" s="184">
        <f t="shared" si="70"/>
        <v>3.1730737499999999</v>
      </c>
      <c r="M243" s="184">
        <f t="shared" si="70"/>
        <v>0.79285499999999998</v>
      </c>
      <c r="N243" s="184">
        <f t="shared" si="70"/>
        <v>-5.5124999999999998E-4</v>
      </c>
      <c r="O243" s="184">
        <f t="shared" ref="O243:Q243" si="77">O202*21</f>
        <v>-5.5124999999999998E-4</v>
      </c>
      <c r="P243" s="184">
        <f t="shared" si="77"/>
        <v>-5.5124999999999998E-4</v>
      </c>
      <c r="Q243" s="185">
        <f t="shared" si="77"/>
        <v>-5.5124999999999998E-4</v>
      </c>
    </row>
    <row r="244" spans="2:17" s="18" customFormat="1" x14ac:dyDescent="0.3">
      <c r="B244" s="152" t="s">
        <v>140</v>
      </c>
      <c r="C244" s="20"/>
      <c r="D244" s="184">
        <f t="shared" si="70"/>
        <v>1045.3915238231773</v>
      </c>
      <c r="E244" s="184">
        <f t="shared" si="70"/>
        <v>1063.4811863244438</v>
      </c>
      <c r="F244" s="184">
        <f t="shared" si="70"/>
        <v>1515.2467049999998</v>
      </c>
      <c r="G244" s="184">
        <f t="shared" si="70"/>
        <v>1091.40908625</v>
      </c>
      <c r="H244" s="184">
        <f t="shared" si="70"/>
        <v>980.33221125000011</v>
      </c>
      <c r="I244" s="184">
        <f t="shared" si="70"/>
        <v>1059.8315175</v>
      </c>
      <c r="J244" s="184">
        <f t="shared" si="70"/>
        <v>1099.02578625</v>
      </c>
      <c r="K244" s="184">
        <f t="shared" si="70"/>
        <v>1181.54003625</v>
      </c>
      <c r="L244" s="184">
        <f t="shared" si="70"/>
        <v>1206.6116737500001</v>
      </c>
      <c r="M244" s="184">
        <f t="shared" si="70"/>
        <v>1824.9925049999997</v>
      </c>
      <c r="N244" s="184">
        <f t="shared" si="70"/>
        <v>1602.68007375</v>
      </c>
      <c r="O244" s="184">
        <f t="shared" ref="O244:Q244" si="78">O203*21</f>
        <v>1507.4713237500002</v>
      </c>
      <c r="P244" s="184">
        <f t="shared" si="78"/>
        <v>1570.9438237500001</v>
      </c>
      <c r="Q244" s="185">
        <f t="shared" si="78"/>
        <v>1729.6250737500002</v>
      </c>
    </row>
    <row r="245" spans="2:17" s="18" customFormat="1" x14ac:dyDescent="0.3">
      <c r="B245" s="152" t="s">
        <v>141</v>
      </c>
      <c r="C245" s="20"/>
      <c r="D245" s="184">
        <f t="shared" si="70"/>
        <v>55.696567503898763</v>
      </c>
      <c r="E245" s="184">
        <f t="shared" si="70"/>
        <v>40.145805002810206</v>
      </c>
      <c r="F245" s="184">
        <f t="shared" si="70"/>
        <v>38.717673749999996</v>
      </c>
      <c r="G245" s="184">
        <f t="shared" si="70"/>
        <v>43.954154999999993</v>
      </c>
      <c r="H245" s="184">
        <f t="shared" si="70"/>
        <v>45.223604999999999</v>
      </c>
      <c r="I245" s="184">
        <f t="shared" si="70"/>
        <v>50.301405000000003</v>
      </c>
      <c r="J245" s="184">
        <f t="shared" si="70"/>
        <v>48.23854875</v>
      </c>
      <c r="K245" s="184">
        <f t="shared" si="70"/>
        <v>44.588880000000003</v>
      </c>
      <c r="L245" s="184">
        <f t="shared" si="70"/>
        <v>52.840304999999994</v>
      </c>
      <c r="M245" s="184">
        <f t="shared" si="70"/>
        <v>61.567773750000001</v>
      </c>
      <c r="N245" s="184">
        <f t="shared" si="70"/>
        <v>63.471948750000003</v>
      </c>
      <c r="O245" s="184">
        <f t="shared" ref="O245:Q245" si="79">O204*21</f>
        <v>63.471948750000003</v>
      </c>
      <c r="P245" s="184">
        <f t="shared" si="79"/>
        <v>63.471948750000003</v>
      </c>
      <c r="Q245" s="185">
        <f t="shared" si="79"/>
        <v>63.471948750000003</v>
      </c>
    </row>
    <row r="246" spans="2:17" s="18" customFormat="1" x14ac:dyDescent="0.3">
      <c r="B246" s="152" t="s">
        <v>142</v>
      </c>
      <c r="C246" s="20"/>
      <c r="D246" s="184">
        <f t="shared" si="70"/>
        <v>6567.6577054597356</v>
      </c>
      <c r="E246" s="184">
        <f t="shared" si="70"/>
        <v>6540.0471679578022</v>
      </c>
      <c r="F246" s="184">
        <f t="shared" si="70"/>
        <v>3216.3097049999997</v>
      </c>
      <c r="G246" s="184">
        <f t="shared" si="70"/>
        <v>4634.44403625</v>
      </c>
      <c r="H246" s="184">
        <f t="shared" si="70"/>
        <v>5431.4999550000002</v>
      </c>
      <c r="I246" s="184">
        <f t="shared" si="70"/>
        <v>5794.5626549999997</v>
      </c>
      <c r="J246" s="184">
        <f t="shared" si="70"/>
        <v>5762.5090424999999</v>
      </c>
      <c r="K246" s="184">
        <f t="shared" si="70"/>
        <v>5134.9246987500001</v>
      </c>
      <c r="L246" s="184">
        <f t="shared" si="70"/>
        <v>6665.5640362499998</v>
      </c>
      <c r="M246" s="184">
        <f t="shared" si="70"/>
        <v>7427.2340362500008</v>
      </c>
      <c r="N246" s="184">
        <f t="shared" si="70"/>
        <v>7204.1281987500015</v>
      </c>
      <c r="O246" s="184">
        <f t="shared" ref="O246:Q246" si="80">O205*21</f>
        <v>7394.5456987500002</v>
      </c>
      <c r="P246" s="184">
        <f t="shared" si="80"/>
        <v>7775.3806987500002</v>
      </c>
      <c r="Q246" s="185">
        <f t="shared" si="80"/>
        <v>7680.1719487500004</v>
      </c>
    </row>
    <row r="247" spans="2:17" s="18" customFormat="1" x14ac:dyDescent="0.3">
      <c r="B247" s="152" t="s">
        <v>143</v>
      </c>
      <c r="C247" s="20"/>
      <c r="D247" s="184">
        <f t="shared" si="70"/>
        <v>45012.63359565087</v>
      </c>
      <c r="E247" s="184">
        <f t="shared" si="70"/>
        <v>47220.524508305432</v>
      </c>
      <c r="F247" s="184">
        <f t="shared" si="70"/>
        <v>46224.799661249999</v>
      </c>
      <c r="G247" s="184">
        <f t="shared" si="70"/>
        <v>47915.54838</v>
      </c>
      <c r="H247" s="184">
        <f t="shared" si="70"/>
        <v>48880.64774249999</v>
      </c>
      <c r="I247" s="184">
        <f t="shared" si="70"/>
        <v>49131.046754999996</v>
      </c>
      <c r="J247" s="184">
        <f t="shared" si="70"/>
        <v>49604.710286249996</v>
      </c>
      <c r="K247" s="184">
        <f t="shared" si="70"/>
        <v>49971.740017500008</v>
      </c>
      <c r="L247" s="184">
        <f t="shared" si="70"/>
        <v>50282.120542499993</v>
      </c>
      <c r="M247" s="184">
        <f t="shared" si="70"/>
        <v>51149.630936249996</v>
      </c>
      <c r="N247" s="184">
        <f t="shared" si="70"/>
        <v>51412.724448749992</v>
      </c>
      <c r="O247" s="184">
        <f t="shared" ref="O247:Q247" si="81">O206*21</f>
        <v>51698.350698749993</v>
      </c>
      <c r="P247" s="184">
        <f t="shared" si="81"/>
        <v>52717.084323749987</v>
      </c>
      <c r="Q247" s="185">
        <f t="shared" si="81"/>
        <v>53291.510448749999</v>
      </c>
    </row>
    <row r="248" spans="2:17" s="18" customFormat="1" x14ac:dyDescent="0.3">
      <c r="B248" s="152" t="s">
        <v>144</v>
      </c>
      <c r="C248" s="20"/>
      <c r="D248" s="184">
        <f t="shared" si="70"/>
        <v>2961.7849802073247</v>
      </c>
      <c r="E248" s="184">
        <f t="shared" si="70"/>
        <v>3624.913924003743</v>
      </c>
      <c r="F248" s="184">
        <f t="shared" si="70"/>
        <v>4154.274573749999</v>
      </c>
      <c r="G248" s="184">
        <f t="shared" si="70"/>
        <v>4698.7099425000006</v>
      </c>
      <c r="H248" s="184">
        <f t="shared" si="70"/>
        <v>5992.9142174999997</v>
      </c>
      <c r="I248" s="184">
        <f t="shared" si="70"/>
        <v>6173.1761174999992</v>
      </c>
      <c r="J248" s="184">
        <f t="shared" si="70"/>
        <v>6572.4181424999997</v>
      </c>
      <c r="K248" s="184">
        <f t="shared" si="70"/>
        <v>6988.9564237500008</v>
      </c>
      <c r="L248" s="184">
        <f t="shared" si="70"/>
        <v>7333.9294612500007</v>
      </c>
      <c r="M248" s="184">
        <f t="shared" si="70"/>
        <v>7139.068886250001</v>
      </c>
      <c r="N248" s="184">
        <f t="shared" si="70"/>
        <v>7521.4906987500008</v>
      </c>
      <c r="O248" s="184">
        <f t="shared" ref="O248:Q248" si="82">O207*21</f>
        <v>8775.0725737499997</v>
      </c>
      <c r="P248" s="184">
        <f t="shared" si="82"/>
        <v>11329.84069875</v>
      </c>
      <c r="Q248" s="185">
        <f t="shared" si="82"/>
        <v>11583.730698750001</v>
      </c>
    </row>
    <row r="249" spans="2:17" s="18" customFormat="1" x14ac:dyDescent="0.3">
      <c r="B249" s="152" t="s">
        <v>145</v>
      </c>
      <c r="C249" s="20"/>
      <c r="D249" s="184">
        <f t="shared" si="70"/>
        <v>457.00144878199018</v>
      </c>
      <c r="E249" s="184">
        <f t="shared" si="70"/>
        <v>443.83090503106814</v>
      </c>
      <c r="F249" s="184">
        <f t="shared" si="70"/>
        <v>483.02517375000002</v>
      </c>
      <c r="G249" s="184">
        <f t="shared" si="70"/>
        <v>495.40231125000003</v>
      </c>
      <c r="H249" s="184">
        <f t="shared" si="70"/>
        <v>497.30648624999998</v>
      </c>
      <c r="I249" s="184">
        <f t="shared" si="70"/>
        <v>475.88451750000002</v>
      </c>
      <c r="J249" s="184">
        <f t="shared" si="70"/>
        <v>499.84538625000005</v>
      </c>
      <c r="K249" s="184">
        <f t="shared" si="70"/>
        <v>535.07262374999993</v>
      </c>
      <c r="L249" s="184">
        <f t="shared" si="70"/>
        <v>603.78160500000001</v>
      </c>
      <c r="M249" s="184">
        <f t="shared" si="70"/>
        <v>679.6312425000001</v>
      </c>
      <c r="N249" s="184">
        <f t="shared" si="70"/>
        <v>745.80132374999994</v>
      </c>
      <c r="O249" s="184">
        <f t="shared" ref="O249:Q249" si="83">O208*21</f>
        <v>809.27382374999991</v>
      </c>
      <c r="P249" s="184">
        <f t="shared" si="83"/>
        <v>825.14194874999998</v>
      </c>
      <c r="Q249" s="185">
        <f t="shared" si="83"/>
        <v>825.14194874999998</v>
      </c>
    </row>
    <row r="250" spans="2:17" s="18" customFormat="1" x14ac:dyDescent="0.3">
      <c r="B250" s="152" t="s">
        <v>146</v>
      </c>
      <c r="C250" s="20"/>
      <c r="D250" s="184">
        <f t="shared" si="70"/>
        <v>1214.7044175850292</v>
      </c>
      <c r="E250" s="184">
        <f t="shared" si="70"/>
        <v>1217.8780425852515</v>
      </c>
      <c r="F250" s="184">
        <f t="shared" si="70"/>
        <v>1129.6512675000001</v>
      </c>
      <c r="G250" s="184">
        <f t="shared" si="70"/>
        <v>1192.3303612499999</v>
      </c>
      <c r="H250" s="184">
        <f t="shared" si="70"/>
        <v>1224.542655</v>
      </c>
      <c r="I250" s="184">
        <f t="shared" si="70"/>
        <v>1244.06044875</v>
      </c>
      <c r="J250" s="184">
        <f t="shared" si="70"/>
        <v>1257.5483549999999</v>
      </c>
      <c r="K250" s="184">
        <f t="shared" si="70"/>
        <v>1264.6890112499998</v>
      </c>
      <c r="L250" s="184">
        <f t="shared" si="70"/>
        <v>9836.4914550000012</v>
      </c>
      <c r="M250" s="184">
        <f t="shared" si="70"/>
        <v>4125.3945862500004</v>
      </c>
      <c r="N250" s="184">
        <f t="shared" si="70"/>
        <v>1269.4494487499999</v>
      </c>
      <c r="O250" s="184">
        <f t="shared" ref="O250:Q250" si="84">O209*21</f>
        <v>1317.05382375</v>
      </c>
      <c r="P250" s="184">
        <f t="shared" si="84"/>
        <v>1332.92194875</v>
      </c>
      <c r="Q250" s="185">
        <f t="shared" si="84"/>
        <v>1332.92194875</v>
      </c>
    </row>
    <row r="251" spans="2:17" s="18" customFormat="1" x14ac:dyDescent="0.3">
      <c r="B251" s="152" t="s">
        <v>147</v>
      </c>
      <c r="C251" s="20"/>
      <c r="D251" s="184">
        <f t="shared" si="70"/>
        <v>1980.5001301386346</v>
      </c>
      <c r="E251" s="184">
        <f t="shared" si="70"/>
        <v>2175.202023902264</v>
      </c>
      <c r="F251" s="184">
        <f t="shared" si="70"/>
        <v>3775.6611112499995</v>
      </c>
      <c r="G251" s="184">
        <f t="shared" si="70"/>
        <v>4685.6980799999992</v>
      </c>
      <c r="H251" s="184">
        <f t="shared" si="70"/>
        <v>4558.9117612499995</v>
      </c>
      <c r="I251" s="184">
        <f t="shared" si="70"/>
        <v>4540.9807799999999</v>
      </c>
      <c r="J251" s="184">
        <f t="shared" si="70"/>
        <v>5505.1280549999992</v>
      </c>
      <c r="K251" s="184">
        <f t="shared" si="70"/>
        <v>6053.3717737499992</v>
      </c>
      <c r="L251" s="184">
        <f t="shared" si="70"/>
        <v>6522.7509112499993</v>
      </c>
      <c r="M251" s="184">
        <f t="shared" si="70"/>
        <v>6709.3600612499995</v>
      </c>
      <c r="N251" s="184">
        <f t="shared" si="70"/>
        <v>7204.1281987499988</v>
      </c>
      <c r="O251" s="184">
        <f t="shared" ref="O251:Q251" si="85">O210*21</f>
        <v>8743.3363237499998</v>
      </c>
      <c r="P251" s="184">
        <f t="shared" si="85"/>
        <v>11345.708823749999</v>
      </c>
      <c r="Q251" s="185">
        <f t="shared" si="85"/>
        <v>12916.65319875</v>
      </c>
    </row>
    <row r="252" spans="2:17" s="18" customFormat="1" x14ac:dyDescent="0.3">
      <c r="B252" s="152" t="s">
        <v>148</v>
      </c>
      <c r="C252" s="20"/>
      <c r="D252" s="184">
        <f t="shared" ref="D252:Q267" si="86">D211*21</f>
        <v>18152.182362520653</v>
      </c>
      <c r="E252" s="184">
        <f t="shared" si="86"/>
        <v>18644.252918805098</v>
      </c>
      <c r="F252" s="184">
        <f t="shared" si="86"/>
        <v>18806.425155000001</v>
      </c>
      <c r="G252" s="184">
        <f t="shared" si="86"/>
        <v>21947.52049875</v>
      </c>
      <c r="H252" s="184">
        <f t="shared" si="86"/>
        <v>25738.574242500003</v>
      </c>
      <c r="I252" s="184">
        <f t="shared" si="86"/>
        <v>31733.075823749998</v>
      </c>
      <c r="J252" s="184">
        <f t="shared" si="86"/>
        <v>34368.771386250002</v>
      </c>
      <c r="K252" s="184">
        <f t="shared" si="86"/>
        <v>33690.409042500003</v>
      </c>
      <c r="L252" s="184">
        <f t="shared" si="86"/>
        <v>34774.995386249997</v>
      </c>
      <c r="M252" s="184">
        <f t="shared" si="86"/>
        <v>38469.253567499996</v>
      </c>
      <c r="N252" s="184">
        <f t="shared" si="86"/>
        <v>37543.98319875</v>
      </c>
      <c r="O252" s="184">
        <f t="shared" si="86"/>
        <v>35735.016948750002</v>
      </c>
      <c r="P252" s="184">
        <f t="shared" si="86"/>
        <v>37543.98319875</v>
      </c>
      <c r="Q252" s="185">
        <f t="shared" si="86"/>
        <v>37559.851323750001</v>
      </c>
    </row>
    <row r="253" spans="2:17" s="18" customFormat="1" x14ac:dyDescent="0.3">
      <c r="B253" s="152" t="s">
        <v>149</v>
      </c>
      <c r="C253" s="20"/>
      <c r="D253" s="184">
        <f t="shared" si="86"/>
        <v>41082.257714125757</v>
      </c>
      <c r="E253" s="184">
        <f t="shared" si="86"/>
        <v>42364.402214215508</v>
      </c>
      <c r="F253" s="184">
        <f t="shared" si="86"/>
        <v>42519.116429999995</v>
      </c>
      <c r="G253" s="184">
        <f t="shared" si="86"/>
        <v>43244.924467500001</v>
      </c>
      <c r="H253" s="184">
        <f t="shared" si="86"/>
        <v>44154.168029999993</v>
      </c>
      <c r="I253" s="184">
        <f t="shared" si="86"/>
        <v>43537.215329999992</v>
      </c>
      <c r="J253" s="184">
        <f t="shared" si="86"/>
        <v>43815.700923749995</v>
      </c>
      <c r="K253" s="184">
        <f t="shared" si="86"/>
        <v>43358.540242499992</v>
      </c>
      <c r="L253" s="184">
        <f t="shared" si="86"/>
        <v>44521.039080000002</v>
      </c>
      <c r="M253" s="184">
        <f t="shared" si="86"/>
        <v>45805.722479999997</v>
      </c>
      <c r="N253" s="184">
        <f t="shared" si="86"/>
        <v>46176.243198749995</v>
      </c>
      <c r="O253" s="184">
        <f t="shared" si="86"/>
        <v>39733.784448749997</v>
      </c>
      <c r="P253" s="184">
        <f t="shared" si="86"/>
        <v>41431.673823749996</v>
      </c>
      <c r="Q253" s="185">
        <f t="shared" si="86"/>
        <v>49191.186948749993</v>
      </c>
    </row>
    <row r="254" spans="2:17" s="18" customFormat="1" x14ac:dyDescent="0.3">
      <c r="B254" s="152" t="s">
        <v>150</v>
      </c>
      <c r="C254" s="20"/>
      <c r="D254" s="184">
        <f t="shared" si="86"/>
        <v>759.13054880313928</v>
      </c>
      <c r="E254" s="184">
        <f t="shared" si="86"/>
        <v>749.13363005243923</v>
      </c>
      <c r="F254" s="184">
        <f t="shared" si="86"/>
        <v>712.00221750000003</v>
      </c>
      <c r="G254" s="184">
        <f t="shared" si="86"/>
        <v>774.52263000000005</v>
      </c>
      <c r="H254" s="184">
        <f t="shared" si="86"/>
        <v>788.64526124999998</v>
      </c>
      <c r="I254" s="184">
        <f t="shared" si="86"/>
        <v>785.15427375000013</v>
      </c>
      <c r="J254" s="184">
        <f t="shared" si="86"/>
        <v>785.15427375000013</v>
      </c>
      <c r="K254" s="184">
        <f t="shared" si="86"/>
        <v>785.15427375000013</v>
      </c>
      <c r="L254" s="184">
        <f t="shared" si="86"/>
        <v>1087.442055</v>
      </c>
      <c r="M254" s="184">
        <f t="shared" si="86"/>
        <v>915.90762374999997</v>
      </c>
      <c r="N254" s="184">
        <f t="shared" si="86"/>
        <v>967.95507374999988</v>
      </c>
      <c r="O254" s="184">
        <f t="shared" si="86"/>
        <v>1682.0206987499998</v>
      </c>
      <c r="P254" s="184">
        <f t="shared" si="86"/>
        <v>1475.7350737500001</v>
      </c>
      <c r="Q254" s="185">
        <f t="shared" si="86"/>
        <v>1380.5263237500001</v>
      </c>
    </row>
    <row r="255" spans="2:17" s="18" customFormat="1" x14ac:dyDescent="0.3">
      <c r="B255" s="152" t="s">
        <v>151</v>
      </c>
      <c r="C255" s="20"/>
      <c r="D255" s="184">
        <f t="shared" si="86"/>
        <v>3891.9744677724379</v>
      </c>
      <c r="E255" s="184">
        <f t="shared" si="86"/>
        <v>4065.2543927845677</v>
      </c>
      <c r="F255" s="184">
        <f t="shared" si="86"/>
        <v>4073.5058175000004</v>
      </c>
      <c r="G255" s="184">
        <f t="shared" si="86"/>
        <v>4273.2855112499992</v>
      </c>
      <c r="H255" s="184">
        <f t="shared" si="86"/>
        <v>4234.0912424999997</v>
      </c>
      <c r="I255" s="184">
        <f t="shared" si="86"/>
        <v>3736.4668424999995</v>
      </c>
      <c r="J255" s="184">
        <f t="shared" si="86"/>
        <v>4485.6010237499995</v>
      </c>
      <c r="K255" s="184">
        <f t="shared" si="86"/>
        <v>5250.603329999999</v>
      </c>
      <c r="L255" s="184">
        <f t="shared" si="86"/>
        <v>5933.7261112499991</v>
      </c>
      <c r="M255" s="184">
        <f t="shared" si="86"/>
        <v>6716.3420362500019</v>
      </c>
      <c r="N255" s="184">
        <f t="shared" si="86"/>
        <v>7204.1281987499988</v>
      </c>
      <c r="O255" s="184">
        <f t="shared" si="86"/>
        <v>8441.8419487499996</v>
      </c>
      <c r="P255" s="184">
        <f t="shared" si="86"/>
        <v>9013.0944487500001</v>
      </c>
      <c r="Q255" s="185">
        <f t="shared" si="86"/>
        <v>10504.69819875</v>
      </c>
    </row>
    <row r="256" spans="2:17" s="18" customFormat="1" x14ac:dyDescent="0.3">
      <c r="B256" s="152" t="s">
        <v>152</v>
      </c>
      <c r="C256" s="20"/>
      <c r="D256" s="184">
        <f t="shared" si="86"/>
        <v>36332.293176293257</v>
      </c>
      <c r="E256" s="184">
        <f t="shared" si="86"/>
        <v>37581.4319763807</v>
      </c>
      <c r="F256" s="184">
        <f t="shared" si="86"/>
        <v>35945.904329999998</v>
      </c>
      <c r="G256" s="184">
        <f t="shared" si="86"/>
        <v>33731.6661675</v>
      </c>
      <c r="H256" s="184">
        <f t="shared" si="86"/>
        <v>34500.159461249998</v>
      </c>
      <c r="I256" s="184">
        <f t="shared" si="86"/>
        <v>37069.684942499996</v>
      </c>
      <c r="J256" s="184">
        <f t="shared" si="86"/>
        <v>36998.437061249999</v>
      </c>
      <c r="K256" s="184">
        <f t="shared" si="86"/>
        <v>37098.08888625</v>
      </c>
      <c r="L256" s="184">
        <f t="shared" si="86"/>
        <v>38003.365417499997</v>
      </c>
      <c r="M256" s="184">
        <f t="shared" si="86"/>
        <v>38509.717286249994</v>
      </c>
      <c r="N256" s="184">
        <f t="shared" si="86"/>
        <v>37258.356948749999</v>
      </c>
      <c r="O256" s="184">
        <f t="shared" si="86"/>
        <v>40765.212573749995</v>
      </c>
      <c r="P256" s="184">
        <f t="shared" si="86"/>
        <v>39368.817573749999</v>
      </c>
      <c r="Q256" s="185">
        <f t="shared" si="86"/>
        <v>36655.368198749995</v>
      </c>
    </row>
    <row r="257" spans="2:17" s="18" customFormat="1" x14ac:dyDescent="0.3">
      <c r="B257" s="152" t="s">
        <v>153</v>
      </c>
      <c r="C257" s="20"/>
      <c r="D257" s="184">
        <f t="shared" si="86"/>
        <v>1149.8037863304862</v>
      </c>
      <c r="E257" s="184">
        <f t="shared" si="86"/>
        <v>1175.0341050822524</v>
      </c>
      <c r="F257" s="184">
        <f t="shared" si="86"/>
        <v>1180.7466300000001</v>
      </c>
      <c r="G257" s="184">
        <f t="shared" si="86"/>
        <v>1190.1088237499998</v>
      </c>
      <c r="H257" s="184">
        <f t="shared" si="86"/>
        <v>1212.3241987500001</v>
      </c>
      <c r="I257" s="184">
        <f t="shared" si="86"/>
        <v>1266.27582375</v>
      </c>
      <c r="J257" s="184">
        <f t="shared" si="86"/>
        <v>1378.30478625</v>
      </c>
      <c r="K257" s="184">
        <f t="shared" si="86"/>
        <v>1518.8963737499998</v>
      </c>
      <c r="L257" s="184">
        <f t="shared" si="86"/>
        <v>1747.3973737499998</v>
      </c>
      <c r="M257" s="184">
        <f t="shared" si="86"/>
        <v>1928.6113612499998</v>
      </c>
      <c r="N257" s="184">
        <f t="shared" si="86"/>
        <v>2015.2513237499998</v>
      </c>
      <c r="O257" s="184">
        <f t="shared" si="86"/>
        <v>2031.1194487499999</v>
      </c>
      <c r="P257" s="184">
        <f t="shared" si="86"/>
        <v>2078.7238237500001</v>
      </c>
      <c r="Q257" s="185">
        <f t="shared" si="86"/>
        <v>2046.9875737499997</v>
      </c>
    </row>
    <row r="258" spans="2:17" s="18" customFormat="1" x14ac:dyDescent="0.3">
      <c r="B258" s="152" t="s">
        <v>154</v>
      </c>
      <c r="C258" s="20"/>
      <c r="D258" s="184">
        <f t="shared" si="86"/>
        <v>285.62569876999379</v>
      </c>
      <c r="E258" s="184">
        <f t="shared" si="86"/>
        <v>326.72414252287069</v>
      </c>
      <c r="F258" s="184">
        <f t="shared" si="86"/>
        <v>277.53295500000002</v>
      </c>
      <c r="G258" s="184">
        <f t="shared" si="86"/>
        <v>251.98527374999998</v>
      </c>
      <c r="H258" s="184">
        <f t="shared" si="86"/>
        <v>268.96416749999997</v>
      </c>
      <c r="I258" s="184">
        <f t="shared" si="86"/>
        <v>285.78438</v>
      </c>
      <c r="J258" s="184">
        <f t="shared" si="86"/>
        <v>299.43096749999995</v>
      </c>
      <c r="K258" s="184">
        <f t="shared" si="86"/>
        <v>333.70611749999995</v>
      </c>
      <c r="L258" s="184">
        <f t="shared" si="86"/>
        <v>359.72984250000002</v>
      </c>
      <c r="M258" s="184">
        <f t="shared" si="86"/>
        <v>376.86741749999999</v>
      </c>
      <c r="N258" s="184">
        <f t="shared" si="86"/>
        <v>618.85632375</v>
      </c>
      <c r="O258" s="184">
        <f t="shared" si="86"/>
        <v>745.80132374999994</v>
      </c>
      <c r="P258" s="184">
        <f t="shared" si="86"/>
        <v>761.66944875000002</v>
      </c>
      <c r="Q258" s="185">
        <f t="shared" si="86"/>
        <v>809.27382374999991</v>
      </c>
    </row>
    <row r="259" spans="2:17" s="18" customFormat="1" x14ac:dyDescent="0.3">
      <c r="B259" s="152" t="s">
        <v>155</v>
      </c>
      <c r="C259" s="20"/>
      <c r="D259" s="184">
        <f t="shared" si="86"/>
        <v>236.91055501658374</v>
      </c>
      <c r="E259" s="184">
        <f t="shared" si="86"/>
        <v>238.49736751669479</v>
      </c>
      <c r="F259" s="184">
        <f t="shared" si="86"/>
        <v>238.65604875</v>
      </c>
      <c r="G259" s="184">
        <f t="shared" si="86"/>
        <v>197.24024249999999</v>
      </c>
      <c r="H259" s="184">
        <f t="shared" si="86"/>
        <v>200.57254874999998</v>
      </c>
      <c r="I259" s="184">
        <f t="shared" si="86"/>
        <v>189.62354249999999</v>
      </c>
      <c r="J259" s="184">
        <f t="shared" si="86"/>
        <v>185.49783000000002</v>
      </c>
      <c r="K259" s="184">
        <f t="shared" si="86"/>
        <v>304.98481124999995</v>
      </c>
      <c r="L259" s="184">
        <f t="shared" si="86"/>
        <v>368.93335499999995</v>
      </c>
      <c r="M259" s="184">
        <f t="shared" si="86"/>
        <v>379.88236124999997</v>
      </c>
      <c r="N259" s="184">
        <f t="shared" si="86"/>
        <v>428.43882375000015</v>
      </c>
      <c r="O259" s="184">
        <f t="shared" si="86"/>
        <v>491.91132375000001</v>
      </c>
      <c r="P259" s="184">
        <f t="shared" si="86"/>
        <v>507.77944875000003</v>
      </c>
      <c r="Q259" s="185">
        <f t="shared" si="86"/>
        <v>460.17507375000008</v>
      </c>
    </row>
    <row r="260" spans="2:17" s="18" customFormat="1" x14ac:dyDescent="0.3">
      <c r="B260" s="152" t="s">
        <v>156</v>
      </c>
      <c r="C260" s="20"/>
      <c r="D260" s="184">
        <f t="shared" si="86"/>
        <v>341.95754252393709</v>
      </c>
      <c r="E260" s="184">
        <f t="shared" si="86"/>
        <v>364.17291752549204</v>
      </c>
      <c r="F260" s="184">
        <f t="shared" si="86"/>
        <v>368.13994874999997</v>
      </c>
      <c r="G260" s="184">
        <f t="shared" si="86"/>
        <v>386.22961124999995</v>
      </c>
      <c r="H260" s="184">
        <f t="shared" si="86"/>
        <v>400.82828624999996</v>
      </c>
      <c r="I260" s="184">
        <f t="shared" si="86"/>
        <v>414.63355500000006</v>
      </c>
      <c r="J260" s="184">
        <f t="shared" si="86"/>
        <v>430.18431750000008</v>
      </c>
      <c r="K260" s="184">
        <f t="shared" si="86"/>
        <v>447.95661750000005</v>
      </c>
      <c r="L260" s="184">
        <f t="shared" si="86"/>
        <v>468.74386124999995</v>
      </c>
      <c r="M260" s="184">
        <f t="shared" si="86"/>
        <v>499.36934250000002</v>
      </c>
      <c r="N260" s="184">
        <f t="shared" si="86"/>
        <v>507.77944875000003</v>
      </c>
      <c r="O260" s="184">
        <f t="shared" si="86"/>
        <v>555.38382375000003</v>
      </c>
      <c r="P260" s="184">
        <f t="shared" si="86"/>
        <v>571.25194875</v>
      </c>
      <c r="Q260" s="185">
        <f t="shared" si="86"/>
        <v>571.25194875</v>
      </c>
    </row>
    <row r="261" spans="2:17" s="18" customFormat="1" x14ac:dyDescent="0.3">
      <c r="B261" s="152" t="s">
        <v>157</v>
      </c>
      <c r="C261" s="20"/>
      <c r="D261" s="184">
        <f t="shared" si="86"/>
        <v>20500.664862685047</v>
      </c>
      <c r="E261" s="184">
        <f t="shared" si="86"/>
        <v>21446.88115650128</v>
      </c>
      <c r="F261" s="184">
        <f t="shared" si="86"/>
        <v>22064.309898750002</v>
      </c>
      <c r="G261" s="184">
        <f t="shared" si="86"/>
        <v>18628.226111250002</v>
      </c>
      <c r="H261" s="184">
        <f t="shared" si="86"/>
        <v>22571.931217500001</v>
      </c>
      <c r="I261" s="184">
        <f t="shared" si="86"/>
        <v>24454.68424875</v>
      </c>
      <c r="J261" s="184">
        <f t="shared" si="86"/>
        <v>24304.88914875</v>
      </c>
      <c r="K261" s="184">
        <f t="shared" si="86"/>
        <v>25583.383979999995</v>
      </c>
      <c r="L261" s="184">
        <f t="shared" si="86"/>
        <v>26206.366567500001</v>
      </c>
      <c r="M261" s="184">
        <f t="shared" si="86"/>
        <v>28940.127142499994</v>
      </c>
      <c r="N261" s="184">
        <f t="shared" si="86"/>
        <v>32259.897573749997</v>
      </c>
      <c r="O261" s="184">
        <f t="shared" si="86"/>
        <v>37210.752573749996</v>
      </c>
      <c r="P261" s="184">
        <f t="shared" si="86"/>
        <v>42256.816323749998</v>
      </c>
      <c r="Q261" s="185">
        <f t="shared" si="86"/>
        <v>47001.385698749997</v>
      </c>
    </row>
    <row r="262" spans="2:17" s="18" customFormat="1" x14ac:dyDescent="0.3">
      <c r="B262" s="152" t="s">
        <v>158</v>
      </c>
      <c r="C262" s="20"/>
      <c r="D262" s="184">
        <f t="shared" si="86"/>
        <v>1604.2668863622989</v>
      </c>
      <c r="E262" s="184">
        <f t="shared" si="86"/>
        <v>2228.8362864060182</v>
      </c>
      <c r="F262" s="184">
        <f t="shared" si="86"/>
        <v>2486.5346362499999</v>
      </c>
      <c r="G262" s="184">
        <f t="shared" si="86"/>
        <v>2537.4713174999997</v>
      </c>
      <c r="H262" s="184">
        <f t="shared" si="86"/>
        <v>2636.4884174999997</v>
      </c>
      <c r="I262" s="184">
        <f t="shared" si="86"/>
        <v>2662.6708237499997</v>
      </c>
      <c r="J262" s="184">
        <f t="shared" si="86"/>
        <v>2684.0927925000001</v>
      </c>
      <c r="K262" s="184">
        <f t="shared" si="86"/>
        <v>2627.9196299999999</v>
      </c>
      <c r="L262" s="184">
        <f t="shared" si="86"/>
        <v>2654.8954424999997</v>
      </c>
      <c r="M262" s="184">
        <f t="shared" si="86"/>
        <v>2905.1357737500002</v>
      </c>
      <c r="N262" s="184">
        <f t="shared" si="86"/>
        <v>3316.4375737499995</v>
      </c>
      <c r="O262" s="184">
        <f t="shared" si="86"/>
        <v>3237.0969487499997</v>
      </c>
      <c r="P262" s="184">
        <f t="shared" si="86"/>
        <v>3173.6244487499998</v>
      </c>
      <c r="Q262" s="185">
        <f t="shared" si="86"/>
        <v>3030.8113237499997</v>
      </c>
    </row>
    <row r="263" spans="2:17" s="18" customFormat="1" x14ac:dyDescent="0.3">
      <c r="B263" s="152" t="s">
        <v>159</v>
      </c>
      <c r="C263" s="20"/>
      <c r="D263" s="184">
        <f t="shared" si="86"/>
        <v>5309.7914366216855</v>
      </c>
      <c r="E263" s="184">
        <f t="shared" si="86"/>
        <v>5486.2449866340376</v>
      </c>
      <c r="F263" s="184">
        <f t="shared" si="86"/>
        <v>5123.6583299999993</v>
      </c>
      <c r="G263" s="184">
        <f t="shared" si="86"/>
        <v>5353.2700987499993</v>
      </c>
      <c r="H263" s="184">
        <f t="shared" si="86"/>
        <v>7216.6640175000011</v>
      </c>
      <c r="I263" s="184">
        <f t="shared" si="86"/>
        <v>6569.0858362499994</v>
      </c>
      <c r="J263" s="184">
        <f t="shared" si="86"/>
        <v>6186.9813862500005</v>
      </c>
      <c r="K263" s="184">
        <f t="shared" si="86"/>
        <v>6268.067505</v>
      </c>
      <c r="L263" s="184">
        <f t="shared" si="86"/>
        <v>6524.8137674999989</v>
      </c>
      <c r="M263" s="184">
        <f t="shared" si="86"/>
        <v>7077.500561249999</v>
      </c>
      <c r="N263" s="184">
        <f t="shared" si="86"/>
        <v>7521.4906987500008</v>
      </c>
      <c r="O263" s="184">
        <f t="shared" si="86"/>
        <v>8235.5563237499991</v>
      </c>
      <c r="P263" s="184">
        <f t="shared" si="86"/>
        <v>8632.2594487499991</v>
      </c>
      <c r="Q263" s="185">
        <f t="shared" si="86"/>
        <v>8600.523198750001</v>
      </c>
    </row>
    <row r="264" spans="2:17" s="18" customFormat="1" x14ac:dyDescent="0.3">
      <c r="B264" s="152" t="s">
        <v>160</v>
      </c>
      <c r="C264" s="20"/>
      <c r="D264" s="184">
        <f t="shared" si="86"/>
        <v>1140.7589550798534</v>
      </c>
      <c r="E264" s="184">
        <f t="shared" si="86"/>
        <v>1350.3768863445262</v>
      </c>
      <c r="F264" s="184">
        <f t="shared" si="86"/>
        <v>1575.7042612500002</v>
      </c>
      <c r="G264" s="184">
        <f t="shared" si="86"/>
        <v>1555.0756987500001</v>
      </c>
      <c r="H264" s="184">
        <f t="shared" si="86"/>
        <v>1663.4549924999997</v>
      </c>
      <c r="I264" s="184">
        <f t="shared" si="86"/>
        <v>1769.4540674999996</v>
      </c>
      <c r="J264" s="184">
        <f t="shared" si="86"/>
        <v>2725.3499174999997</v>
      </c>
      <c r="K264" s="184">
        <f t="shared" si="86"/>
        <v>3385.1465549999998</v>
      </c>
      <c r="L264" s="184">
        <f t="shared" si="86"/>
        <v>2546.19878625</v>
      </c>
      <c r="M264" s="184">
        <f t="shared" si="86"/>
        <v>2699.1675112499997</v>
      </c>
      <c r="N264" s="184">
        <f t="shared" si="86"/>
        <v>2713.44882375</v>
      </c>
      <c r="O264" s="184">
        <f t="shared" si="86"/>
        <v>3046.6794487499992</v>
      </c>
      <c r="P264" s="184">
        <f t="shared" si="86"/>
        <v>3364.0419487499994</v>
      </c>
      <c r="Q264" s="185">
        <f t="shared" si="86"/>
        <v>3475.118823750001</v>
      </c>
    </row>
    <row r="265" spans="2:17" s="18" customFormat="1" x14ac:dyDescent="0.3">
      <c r="B265" s="152" t="s">
        <v>161</v>
      </c>
      <c r="C265" s="20"/>
      <c r="D265" s="184">
        <f t="shared" si="86"/>
        <v>9.3616425006553143</v>
      </c>
      <c r="E265" s="184">
        <f t="shared" si="86"/>
        <v>9.5203237506664209</v>
      </c>
      <c r="F265" s="184">
        <f t="shared" si="86"/>
        <v>10.948454999999997</v>
      </c>
      <c r="G265" s="184">
        <f t="shared" si="86"/>
        <v>10.948454999999997</v>
      </c>
      <c r="H265" s="184">
        <f t="shared" si="86"/>
        <v>10.78977375</v>
      </c>
      <c r="I265" s="184">
        <f t="shared" si="86"/>
        <v>11.265817499999999</v>
      </c>
      <c r="J265" s="184">
        <f t="shared" si="86"/>
        <v>16.18493625</v>
      </c>
      <c r="K265" s="184">
        <f t="shared" si="86"/>
        <v>27.768667499999999</v>
      </c>
      <c r="L265" s="184">
        <f t="shared" si="86"/>
        <v>27.768667499999999</v>
      </c>
      <c r="M265" s="184">
        <f t="shared" si="86"/>
        <v>6.6640612499999987</v>
      </c>
      <c r="N265" s="184">
        <f t="shared" si="86"/>
        <v>-5.5124999999999998E-4</v>
      </c>
      <c r="O265" s="184">
        <f t="shared" si="86"/>
        <v>-5.5124999999999998E-4</v>
      </c>
      <c r="P265" s="184">
        <f t="shared" si="86"/>
        <v>-5.5124999999999998E-4</v>
      </c>
      <c r="Q265" s="185">
        <f t="shared" si="86"/>
        <v>-5.5124999999999998E-4</v>
      </c>
    </row>
    <row r="266" spans="2:17" s="18" customFormat="1" x14ac:dyDescent="0.3">
      <c r="B266" s="152" t="s">
        <v>162</v>
      </c>
      <c r="C266" s="20"/>
      <c r="D266" s="184">
        <f t="shared" si="86"/>
        <v>29332.545875803276</v>
      </c>
      <c r="E266" s="184">
        <f t="shared" si="86"/>
        <v>33162.317844821358</v>
      </c>
      <c r="F266" s="184">
        <f t="shared" si="86"/>
        <v>35232.949473749992</v>
      </c>
      <c r="G266" s="184">
        <f t="shared" si="86"/>
        <v>34304.822842499998</v>
      </c>
      <c r="H266" s="184">
        <f t="shared" si="86"/>
        <v>36226.294098749997</v>
      </c>
      <c r="I266" s="184">
        <f t="shared" si="86"/>
        <v>38517.651348749998</v>
      </c>
      <c r="J266" s="184">
        <f t="shared" si="86"/>
        <v>38865.480648749995</v>
      </c>
      <c r="K266" s="184">
        <f t="shared" si="86"/>
        <v>39236.953454999995</v>
      </c>
      <c r="L266" s="184">
        <f t="shared" si="86"/>
        <v>39563.995511249996</v>
      </c>
      <c r="M266" s="184">
        <f t="shared" si="86"/>
        <v>43134.323636249996</v>
      </c>
      <c r="N266" s="184">
        <f t="shared" si="86"/>
        <v>44827.452573749993</v>
      </c>
      <c r="O266" s="184">
        <f t="shared" si="86"/>
        <v>43097.82694875</v>
      </c>
      <c r="P266" s="184">
        <f t="shared" si="86"/>
        <v>43081.958823749992</v>
      </c>
      <c r="Q266" s="185">
        <f t="shared" si="86"/>
        <v>43669.079448749995</v>
      </c>
    </row>
    <row r="267" spans="2:17" s="18" customFormat="1" x14ac:dyDescent="0.3">
      <c r="B267" s="152" t="s">
        <v>182</v>
      </c>
      <c r="C267" s="20"/>
      <c r="D267" s="184">
        <f t="shared" si="86"/>
        <v>-5.5125000003858739E-4</v>
      </c>
      <c r="E267" s="184">
        <f t="shared" si="86"/>
        <v>-5.5125000003858739E-4</v>
      </c>
      <c r="F267" s="184">
        <f t="shared" si="86"/>
        <v>-5.5124999999999998E-4</v>
      </c>
      <c r="G267" s="184">
        <f t="shared" si="86"/>
        <v>-5.5124999999999998E-4</v>
      </c>
      <c r="H267" s="184">
        <f t="shared" si="86"/>
        <v>-5.5124999999999998E-4</v>
      </c>
      <c r="I267" s="184">
        <f t="shared" si="86"/>
        <v>-5.5124999999999998E-4</v>
      </c>
      <c r="J267" s="184">
        <f t="shared" si="86"/>
        <v>-5.5124999999999998E-4</v>
      </c>
      <c r="K267" s="184">
        <f t="shared" si="86"/>
        <v>-5.5124999999999998E-4</v>
      </c>
      <c r="L267" s="184">
        <f t="shared" si="86"/>
        <v>-5.5124999999999998E-4</v>
      </c>
      <c r="M267" s="184">
        <f t="shared" si="86"/>
        <v>12757.971948750001</v>
      </c>
      <c r="N267" s="184">
        <f t="shared" si="86"/>
        <v>15534.893823750001</v>
      </c>
      <c r="O267" s="184">
        <f t="shared" si="86"/>
        <v>13234.01569875</v>
      </c>
      <c r="P267" s="184">
        <f t="shared" si="86"/>
        <v>16010.93757375</v>
      </c>
      <c r="Q267" s="185">
        <f t="shared" si="86"/>
        <v>17804.035698749998</v>
      </c>
    </row>
    <row r="268" spans="2:17" s="18" customFormat="1" x14ac:dyDescent="0.3">
      <c r="B268" s="152" t="s">
        <v>163</v>
      </c>
      <c r="C268" s="20"/>
      <c r="D268" s="184">
        <f t="shared" ref="D268:Q271" si="87">D227*21</f>
        <v>1451.1394801015799</v>
      </c>
      <c r="E268" s="184">
        <f t="shared" si="87"/>
        <v>1741.6848488719174</v>
      </c>
      <c r="F268" s="184">
        <f t="shared" si="87"/>
        <v>2179.9624612499997</v>
      </c>
      <c r="G268" s="184">
        <f t="shared" si="87"/>
        <v>2288.9764799999998</v>
      </c>
      <c r="H268" s="184">
        <f t="shared" si="87"/>
        <v>2583.9649237499998</v>
      </c>
      <c r="I268" s="184">
        <f t="shared" si="87"/>
        <v>3014.4671549999998</v>
      </c>
      <c r="J268" s="184">
        <f t="shared" si="87"/>
        <v>3319.9285612499998</v>
      </c>
      <c r="K268" s="184">
        <f t="shared" si="87"/>
        <v>3581.5939424999997</v>
      </c>
      <c r="L268" s="184">
        <f t="shared" si="87"/>
        <v>3860.8729424999997</v>
      </c>
      <c r="M268" s="184">
        <f t="shared" si="87"/>
        <v>4077.3141674999993</v>
      </c>
      <c r="N268" s="184">
        <f t="shared" si="87"/>
        <v>4316.1294487499999</v>
      </c>
      <c r="O268" s="184">
        <f t="shared" si="87"/>
        <v>4522.4150737499995</v>
      </c>
      <c r="P268" s="184">
        <f t="shared" si="87"/>
        <v>4808.0413237499997</v>
      </c>
      <c r="Q268" s="185">
        <f t="shared" si="87"/>
        <v>4554.1513237499994</v>
      </c>
    </row>
    <row r="269" spans="2:17" s="18" customFormat="1" x14ac:dyDescent="0.3">
      <c r="B269" s="152" t="s">
        <v>164</v>
      </c>
      <c r="C269" s="20"/>
      <c r="D269" s="184">
        <f t="shared" si="87"/>
        <v>18181.855756272733</v>
      </c>
      <c r="E269" s="184">
        <f t="shared" si="87"/>
        <v>19196.781031343777</v>
      </c>
      <c r="F269" s="184">
        <f t="shared" si="87"/>
        <v>20383.875461250002</v>
      </c>
      <c r="G269" s="184">
        <f t="shared" si="87"/>
        <v>21798.994848750004</v>
      </c>
      <c r="H269" s="184">
        <f t="shared" si="87"/>
        <v>24247.446536249998</v>
      </c>
      <c r="I269" s="184">
        <f t="shared" si="87"/>
        <v>26108.936280000002</v>
      </c>
      <c r="J269" s="184">
        <f t="shared" si="87"/>
        <v>27081.176298749997</v>
      </c>
      <c r="K269" s="184">
        <f t="shared" si="87"/>
        <v>28228.91778</v>
      </c>
      <c r="L269" s="184">
        <f t="shared" si="87"/>
        <v>29247.968767499995</v>
      </c>
      <c r="M269" s="184">
        <f t="shared" si="87"/>
        <v>30886.987398750003</v>
      </c>
      <c r="N269" s="184">
        <f t="shared" si="87"/>
        <v>31879.062573749998</v>
      </c>
      <c r="O269" s="184">
        <f t="shared" si="87"/>
        <v>37432.906323749994</v>
      </c>
      <c r="P269" s="184">
        <f t="shared" si="87"/>
        <v>39749.652573749998</v>
      </c>
      <c r="Q269" s="185">
        <f t="shared" si="87"/>
        <v>41495.146323749999</v>
      </c>
    </row>
    <row r="270" spans="2:17" s="18" customFormat="1" x14ac:dyDescent="0.3">
      <c r="B270" s="152" t="s">
        <v>165</v>
      </c>
      <c r="C270" s="20"/>
      <c r="D270" s="184">
        <f t="shared" si="87"/>
        <v>173.59673626215175</v>
      </c>
      <c r="E270" s="184">
        <f t="shared" si="87"/>
        <v>187.0846425130959</v>
      </c>
      <c r="F270" s="184">
        <f t="shared" si="87"/>
        <v>194.70134249999998</v>
      </c>
      <c r="G270" s="184">
        <f t="shared" si="87"/>
        <v>199.46177999999995</v>
      </c>
      <c r="H270" s="184">
        <f t="shared" si="87"/>
        <v>216.2819925</v>
      </c>
      <c r="I270" s="184">
        <f t="shared" si="87"/>
        <v>237.22791749999996</v>
      </c>
      <c r="J270" s="184">
        <f t="shared" si="87"/>
        <v>242.94044249999999</v>
      </c>
      <c r="K270" s="184">
        <f t="shared" si="87"/>
        <v>244.05121124999999</v>
      </c>
      <c r="L270" s="184">
        <f t="shared" si="87"/>
        <v>246.27274874999998</v>
      </c>
      <c r="M270" s="184">
        <f t="shared" si="87"/>
        <v>252.14395500000001</v>
      </c>
      <c r="N270" s="184">
        <f t="shared" si="87"/>
        <v>253.88944874999999</v>
      </c>
      <c r="O270" s="184">
        <f t="shared" si="87"/>
        <v>253.88944874999999</v>
      </c>
      <c r="P270" s="184">
        <f t="shared" si="87"/>
        <v>301.49382374999999</v>
      </c>
      <c r="Q270" s="185">
        <f t="shared" si="87"/>
        <v>317.36194875000001</v>
      </c>
    </row>
    <row r="271" spans="2:17" s="18" customFormat="1" x14ac:dyDescent="0.3">
      <c r="B271" s="152" t="s">
        <v>166</v>
      </c>
      <c r="C271" s="20"/>
      <c r="D271" s="184">
        <f t="shared" si="87"/>
        <v>78785.240079264957</v>
      </c>
      <c r="E271" s="184">
        <f t="shared" si="87"/>
        <v>84534.261767167394</v>
      </c>
      <c r="F271" s="184">
        <f t="shared" si="87"/>
        <v>90462.275898750013</v>
      </c>
      <c r="G271" s="184">
        <f t="shared" si="87"/>
        <v>93614.954973749976</v>
      </c>
      <c r="H271" s="184">
        <f t="shared" si="87"/>
        <v>95766.196679999994</v>
      </c>
      <c r="I271" s="184">
        <f t="shared" si="87"/>
        <v>92777.594017499985</v>
      </c>
      <c r="J271" s="184">
        <f t="shared" si="87"/>
        <v>92977.849754999988</v>
      </c>
      <c r="K271" s="184">
        <f t="shared" si="87"/>
        <v>94289.667648750008</v>
      </c>
      <c r="L271" s="184">
        <f t="shared" si="87"/>
        <v>98889.519723749981</v>
      </c>
      <c r="M271" s="184">
        <f t="shared" si="87"/>
        <v>102058.22560500001</v>
      </c>
      <c r="N271" s="184">
        <f t="shared" si="87"/>
        <v>105205.66819875001</v>
      </c>
      <c r="O271" s="184">
        <f t="shared" si="87"/>
        <v>107538.28257375</v>
      </c>
      <c r="P271" s="184">
        <f t="shared" si="87"/>
        <v>109934.36944875003</v>
      </c>
      <c r="Q271" s="185">
        <f t="shared" si="87"/>
        <v>112473.26944875</v>
      </c>
    </row>
    <row r="272" spans="2:17" s="60" customFormat="1" x14ac:dyDescent="0.3">
      <c r="B272" s="22" t="s">
        <v>830</v>
      </c>
      <c r="C272" s="23" t="s">
        <v>167</v>
      </c>
      <c r="D272" s="594">
        <f t="shared" ref="D272:Q272" si="88">SUM(D236:D271)</f>
        <v>412885.2603776519</v>
      </c>
      <c r="E272" s="594">
        <f t="shared" si="88"/>
        <v>431277.05197893945</v>
      </c>
      <c r="F272" s="594">
        <f t="shared" si="88"/>
        <v>448441.92012374999</v>
      </c>
      <c r="G272" s="594">
        <f t="shared" si="88"/>
        <v>470983.06772999995</v>
      </c>
      <c r="H272" s="594">
        <f t="shared" si="88"/>
        <v>500053.94877375005</v>
      </c>
      <c r="I272" s="594">
        <f t="shared" si="88"/>
        <v>518806.74021750019</v>
      </c>
      <c r="J272" s="594">
        <f t="shared" si="88"/>
        <v>543254.28436124977</v>
      </c>
      <c r="K272" s="594">
        <f t="shared" si="88"/>
        <v>567917.79368625011</v>
      </c>
      <c r="L272" s="650">
        <f t="shared" si="88"/>
        <v>608040.50642999995</v>
      </c>
      <c r="M272" s="650">
        <f t="shared" si="88"/>
        <v>643186.34044875007</v>
      </c>
      <c r="N272" s="594">
        <f t="shared" si="88"/>
        <v>675045.88578000013</v>
      </c>
      <c r="O272" s="594">
        <f t="shared" si="88"/>
        <v>714922.48390499991</v>
      </c>
      <c r="P272" s="594">
        <f t="shared" si="88"/>
        <v>786173.53878000018</v>
      </c>
      <c r="Q272" s="651">
        <f t="shared" si="88"/>
        <v>848110.00427999964</v>
      </c>
    </row>
  </sheetData>
  <mergeCells count="1">
    <mergeCell ref="B113:C11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R45"/>
  <sheetViews>
    <sheetView zoomScale="70" zoomScaleNormal="70" workbookViewId="0">
      <selection activeCell="K20" sqref="K20"/>
    </sheetView>
  </sheetViews>
  <sheetFormatPr defaultColWidth="9.109375" defaultRowHeight="15.6" x14ac:dyDescent="0.3"/>
  <cols>
    <col min="1" max="1" width="9.109375" style="2"/>
    <col min="2" max="2" width="32.6640625" style="2" customWidth="1"/>
    <col min="3" max="3" width="21" style="2" customWidth="1"/>
    <col min="4" max="5" width="23" style="2" customWidth="1"/>
    <col min="6" max="6" width="20.109375" style="2" customWidth="1"/>
    <col min="7" max="12" width="17.33203125" style="2" bestFit="1" customWidth="1"/>
    <col min="13" max="14" width="17.33203125" style="2" customWidth="1"/>
    <col min="15" max="15" width="18.88671875" style="2" customWidth="1"/>
    <col min="16" max="16" width="18" style="2" customWidth="1"/>
    <col min="17" max="17" width="15.5546875" style="2" customWidth="1"/>
    <col min="18" max="19" width="17.109375" style="2" customWidth="1"/>
    <col min="20" max="20" width="12.88671875" style="2" customWidth="1"/>
    <col min="21" max="21" width="15.109375" style="2" bestFit="1" customWidth="1"/>
    <col min="22" max="16384" width="9.109375" style="2"/>
  </cols>
  <sheetData>
    <row r="2" spans="2:18" x14ac:dyDescent="0.3">
      <c r="B2" s="187" t="s">
        <v>845</v>
      </c>
    </row>
    <row r="4" spans="2:18" x14ac:dyDescent="0.3">
      <c r="B4" s="693" t="s">
        <v>183</v>
      </c>
      <c r="C4" s="684" t="s">
        <v>91</v>
      </c>
      <c r="D4" s="684"/>
      <c r="E4" s="684"/>
      <c r="F4" s="684"/>
      <c r="G4" s="684"/>
      <c r="H4" s="684"/>
      <c r="I4" s="684"/>
      <c r="J4" s="684"/>
      <c r="K4" s="684"/>
      <c r="L4" s="684"/>
      <c r="M4" s="684"/>
      <c r="N4" s="684"/>
      <c r="O4" s="684"/>
      <c r="P4" s="684"/>
      <c r="Q4" s="684"/>
      <c r="R4" s="684"/>
    </row>
    <row r="5" spans="2:18" x14ac:dyDescent="0.3">
      <c r="B5" s="694"/>
      <c r="C5" s="408" t="s">
        <v>77</v>
      </c>
      <c r="D5" s="408" t="s">
        <v>87</v>
      </c>
      <c r="E5" s="408" t="s">
        <v>88</v>
      </c>
      <c r="F5" s="408" t="s">
        <v>78</v>
      </c>
      <c r="G5" s="408" t="s">
        <v>79</v>
      </c>
      <c r="H5" s="408" t="s">
        <v>80</v>
      </c>
      <c r="I5" s="408" t="s">
        <v>81</v>
      </c>
      <c r="J5" s="408" t="s">
        <v>82</v>
      </c>
      <c r="K5" s="409" t="s">
        <v>83</v>
      </c>
      <c r="L5" s="409" t="s">
        <v>84</v>
      </c>
      <c r="M5" s="409" t="s">
        <v>89</v>
      </c>
      <c r="N5" s="409" t="s">
        <v>584</v>
      </c>
      <c r="O5" s="409" t="s">
        <v>585</v>
      </c>
      <c r="P5" s="410" t="s">
        <v>846</v>
      </c>
      <c r="Q5" s="399" t="s">
        <v>847</v>
      </c>
      <c r="R5" s="399" t="s">
        <v>848</v>
      </c>
    </row>
    <row r="6" spans="2:18" x14ac:dyDescent="0.3">
      <c r="B6" s="193" t="s">
        <v>184</v>
      </c>
      <c r="C6" s="194" t="s">
        <v>86</v>
      </c>
      <c r="D6" s="411">
        <f t="shared" ref="D6:R6" si="0">SUM(D7:D42)</f>
        <v>6304750</v>
      </c>
      <c r="E6" s="411">
        <f t="shared" si="0"/>
        <v>6571680</v>
      </c>
      <c r="F6" s="411">
        <f t="shared" si="0"/>
        <v>6869050</v>
      </c>
      <c r="G6" s="411">
        <f t="shared" si="0"/>
        <v>7130500</v>
      </c>
      <c r="H6" s="411">
        <f t="shared" si="0"/>
        <v>7516860</v>
      </c>
      <c r="I6" s="411">
        <f t="shared" si="0"/>
        <v>7998750</v>
      </c>
      <c r="J6" s="411">
        <f t="shared" si="0"/>
        <v>8232050</v>
      </c>
      <c r="K6" s="411">
        <f t="shared" si="0"/>
        <v>8667840</v>
      </c>
      <c r="L6" s="411">
        <f t="shared" si="0"/>
        <v>9040670</v>
      </c>
      <c r="M6" s="411">
        <f t="shared" si="0"/>
        <v>9759230</v>
      </c>
      <c r="N6" s="411">
        <f t="shared" si="0"/>
        <v>10258000</v>
      </c>
      <c r="O6" s="411">
        <f t="shared" si="0"/>
        <v>10761000</v>
      </c>
      <c r="P6" s="411">
        <f t="shared" si="0"/>
        <v>11431000</v>
      </c>
      <c r="Q6" s="411">
        <f t="shared" si="0"/>
        <v>12704400</v>
      </c>
      <c r="R6" s="411">
        <f t="shared" si="0"/>
        <v>13581000</v>
      </c>
    </row>
    <row r="7" spans="2:18" x14ac:dyDescent="0.3">
      <c r="B7" s="189" t="s">
        <v>132</v>
      </c>
      <c r="C7" s="188" t="s">
        <v>86</v>
      </c>
      <c r="D7" s="652">
        <v>32680</v>
      </c>
      <c r="E7" s="652">
        <v>12100</v>
      </c>
      <c r="F7" s="652">
        <v>28690</v>
      </c>
      <c r="G7" s="652">
        <v>32490</v>
      </c>
      <c r="H7" s="652">
        <v>33160</v>
      </c>
      <c r="I7" s="652">
        <v>33920</v>
      </c>
      <c r="J7" s="652">
        <v>35260</v>
      </c>
      <c r="K7" s="652">
        <v>36620</v>
      </c>
      <c r="L7" s="652">
        <v>36950</v>
      </c>
      <c r="M7" s="652">
        <v>37000</v>
      </c>
      <c r="N7" s="412">
        <v>37000</v>
      </c>
      <c r="O7" s="412">
        <v>37000</v>
      </c>
      <c r="P7" s="412">
        <v>39000</v>
      </c>
      <c r="Q7" s="412">
        <v>40000</v>
      </c>
      <c r="R7" s="412">
        <v>40000</v>
      </c>
    </row>
    <row r="8" spans="2:18" x14ac:dyDescent="0.3">
      <c r="B8" s="189" t="s">
        <v>133</v>
      </c>
      <c r="C8" s="188" t="s">
        <v>86</v>
      </c>
      <c r="D8" s="652">
        <v>853050</v>
      </c>
      <c r="E8" s="652">
        <v>891090</v>
      </c>
      <c r="F8" s="652">
        <v>856930</v>
      </c>
      <c r="G8" s="652">
        <v>1010090</v>
      </c>
      <c r="H8" s="652">
        <v>1252780</v>
      </c>
      <c r="I8" s="652">
        <v>1305860</v>
      </c>
      <c r="J8" s="652">
        <v>1368200</v>
      </c>
      <c r="K8" s="652">
        <v>1603200</v>
      </c>
      <c r="L8" s="652">
        <v>1808080</v>
      </c>
      <c r="M8" s="652">
        <v>2018420</v>
      </c>
      <c r="N8" s="412">
        <v>1979000</v>
      </c>
      <c r="O8" s="412">
        <v>2352000</v>
      </c>
      <c r="P8" s="412">
        <v>2766000</v>
      </c>
      <c r="Q8" s="412">
        <v>3450000</v>
      </c>
      <c r="R8" s="412">
        <v>3990999.9999999995</v>
      </c>
    </row>
    <row r="9" spans="2:18" x14ac:dyDescent="0.3">
      <c r="B9" s="189" t="s">
        <v>134</v>
      </c>
      <c r="C9" s="188" t="s">
        <v>86</v>
      </c>
      <c r="D9" s="652">
        <v>2700</v>
      </c>
      <c r="E9" s="652">
        <v>2750</v>
      </c>
      <c r="F9" s="652">
        <v>2770</v>
      </c>
      <c r="G9" s="652">
        <v>2830</v>
      </c>
      <c r="H9" s="652">
        <v>2880</v>
      </c>
      <c r="I9" s="652">
        <v>2650</v>
      </c>
      <c r="J9" s="652">
        <v>3150</v>
      </c>
      <c r="K9" s="652">
        <v>3300</v>
      </c>
      <c r="L9" s="652">
        <v>3710</v>
      </c>
      <c r="M9" s="652">
        <v>610</v>
      </c>
      <c r="N9" s="412">
        <v>4000</v>
      </c>
      <c r="O9" s="412">
        <v>4000</v>
      </c>
      <c r="P9" s="412">
        <v>4000</v>
      </c>
      <c r="Q9" s="412">
        <v>4000</v>
      </c>
      <c r="R9" s="412">
        <v>5000</v>
      </c>
    </row>
    <row r="10" spans="2:18" x14ac:dyDescent="0.3">
      <c r="B10" s="189" t="s">
        <v>135</v>
      </c>
      <c r="C10" s="188" t="s">
        <v>86</v>
      </c>
      <c r="D10" s="652">
        <v>186310</v>
      </c>
      <c r="E10" s="652">
        <v>188010</v>
      </c>
      <c r="F10" s="652">
        <v>181480</v>
      </c>
      <c r="G10" s="652">
        <v>190320</v>
      </c>
      <c r="H10" s="652">
        <v>206150</v>
      </c>
      <c r="I10" s="652">
        <v>218820</v>
      </c>
      <c r="J10" s="652">
        <v>227240</v>
      </c>
      <c r="K10" s="652">
        <v>228620</v>
      </c>
      <c r="L10" s="652">
        <v>254270</v>
      </c>
      <c r="M10" s="652">
        <v>266700</v>
      </c>
      <c r="N10" s="412">
        <v>283000</v>
      </c>
      <c r="O10" s="412">
        <v>294000</v>
      </c>
      <c r="P10" s="412">
        <v>307000</v>
      </c>
      <c r="Q10" s="412">
        <v>327000</v>
      </c>
      <c r="R10" s="412">
        <v>331000</v>
      </c>
    </row>
    <row r="11" spans="2:18" x14ac:dyDescent="0.3">
      <c r="B11" s="189" t="s">
        <v>136</v>
      </c>
      <c r="C11" s="188" t="s">
        <v>86</v>
      </c>
      <c r="D11" s="652">
        <v>267510</v>
      </c>
      <c r="E11" s="652">
        <v>279530</v>
      </c>
      <c r="F11" s="652">
        <v>267040</v>
      </c>
      <c r="G11" s="652">
        <v>319100</v>
      </c>
      <c r="H11" s="652">
        <v>300650</v>
      </c>
      <c r="I11" s="652">
        <v>297400</v>
      </c>
      <c r="J11" s="652">
        <v>299910</v>
      </c>
      <c r="K11" s="652">
        <v>344470</v>
      </c>
      <c r="L11" s="652">
        <v>400140</v>
      </c>
      <c r="M11" s="652">
        <v>432300</v>
      </c>
      <c r="N11" s="412">
        <v>480000</v>
      </c>
      <c r="O11" s="412">
        <v>507000</v>
      </c>
      <c r="P11" s="412">
        <v>509000</v>
      </c>
      <c r="Q11" s="412">
        <v>588000</v>
      </c>
      <c r="R11" s="412">
        <v>602000</v>
      </c>
    </row>
    <row r="12" spans="2:18" x14ac:dyDescent="0.3">
      <c r="B12" s="189" t="s">
        <v>137</v>
      </c>
      <c r="C12" s="188" t="s">
        <v>86</v>
      </c>
      <c r="D12" s="652">
        <v>80</v>
      </c>
      <c r="E12" s="652">
        <v>90</v>
      </c>
      <c r="F12" s="652">
        <v>170</v>
      </c>
      <c r="G12" s="652">
        <v>210</v>
      </c>
      <c r="H12" s="652">
        <v>240</v>
      </c>
      <c r="I12" s="652">
        <v>240</v>
      </c>
      <c r="J12" s="652">
        <v>240</v>
      </c>
      <c r="K12" s="652">
        <v>90</v>
      </c>
      <c r="L12" s="652">
        <v>50</v>
      </c>
      <c r="M12" s="652">
        <v>110</v>
      </c>
      <c r="N12" s="412">
        <v>0</v>
      </c>
      <c r="O12" s="412">
        <v>0</v>
      </c>
      <c r="P12" s="412">
        <v>0</v>
      </c>
      <c r="Q12" s="412">
        <v>0</v>
      </c>
      <c r="R12" s="412">
        <v>1000</v>
      </c>
    </row>
    <row r="13" spans="2:18" x14ac:dyDescent="0.3">
      <c r="B13" s="189" t="s">
        <v>138</v>
      </c>
      <c r="C13" s="188" t="s">
        <v>86</v>
      </c>
      <c r="D13" s="652">
        <v>120070</v>
      </c>
      <c r="E13" s="652">
        <v>131750</v>
      </c>
      <c r="F13" s="652">
        <v>137750</v>
      </c>
      <c r="G13" s="652">
        <v>139370</v>
      </c>
      <c r="H13" s="652">
        <v>158700</v>
      </c>
      <c r="I13" s="652">
        <v>174250</v>
      </c>
      <c r="J13" s="652">
        <v>228210</v>
      </c>
      <c r="K13" s="652">
        <v>250690</v>
      </c>
      <c r="L13" s="652">
        <v>255610</v>
      </c>
      <c r="M13" s="652">
        <v>284960</v>
      </c>
      <c r="N13" s="412">
        <v>314000</v>
      </c>
      <c r="O13" s="412">
        <v>342000</v>
      </c>
      <c r="P13" s="412">
        <v>377000</v>
      </c>
      <c r="Q13" s="412">
        <v>457000</v>
      </c>
      <c r="R13" s="412">
        <v>488999.99999999994</v>
      </c>
    </row>
    <row r="14" spans="2:18" x14ac:dyDescent="0.3">
      <c r="B14" s="189" t="s">
        <v>139</v>
      </c>
      <c r="C14" s="188" t="s">
        <v>86</v>
      </c>
      <c r="D14" s="652">
        <v>50</v>
      </c>
      <c r="E14" s="652">
        <v>50</v>
      </c>
      <c r="F14" s="652">
        <v>50</v>
      </c>
      <c r="G14" s="652">
        <v>50</v>
      </c>
      <c r="H14" s="652">
        <v>50</v>
      </c>
      <c r="I14" s="652">
        <v>50</v>
      </c>
      <c r="J14" s="652">
        <v>50</v>
      </c>
      <c r="K14" s="652">
        <v>50</v>
      </c>
      <c r="L14" s="652">
        <v>50</v>
      </c>
      <c r="M14" s="652">
        <v>50</v>
      </c>
      <c r="N14" s="412">
        <v>0</v>
      </c>
      <c r="O14" s="412">
        <v>0</v>
      </c>
      <c r="P14" s="412">
        <v>0</v>
      </c>
      <c r="Q14" s="412">
        <v>0</v>
      </c>
      <c r="R14" s="412">
        <v>0</v>
      </c>
    </row>
    <row r="15" spans="2:18" x14ac:dyDescent="0.3">
      <c r="B15" s="189" t="s">
        <v>140</v>
      </c>
      <c r="C15" s="188" t="s">
        <v>86</v>
      </c>
      <c r="D15" s="652">
        <v>12510</v>
      </c>
      <c r="E15" s="652">
        <v>17790</v>
      </c>
      <c r="F15" s="652">
        <v>16410</v>
      </c>
      <c r="G15" s="652">
        <v>26360</v>
      </c>
      <c r="H15" s="652">
        <v>14140</v>
      </c>
      <c r="I15" s="652">
        <v>15880</v>
      </c>
      <c r="J15" s="652">
        <v>16970</v>
      </c>
      <c r="K15" s="652">
        <v>17430</v>
      </c>
      <c r="L15" s="652">
        <v>19010</v>
      </c>
      <c r="M15" s="652">
        <v>19010</v>
      </c>
      <c r="N15" s="412">
        <v>32000</v>
      </c>
      <c r="O15" s="412">
        <v>23000</v>
      </c>
      <c r="P15" s="412">
        <v>24000</v>
      </c>
      <c r="Q15" s="412">
        <v>25000</v>
      </c>
      <c r="R15" s="412">
        <v>28000.000000000004</v>
      </c>
    </row>
    <row r="16" spans="2:18" x14ac:dyDescent="0.3">
      <c r="B16" s="189" t="s">
        <v>141</v>
      </c>
      <c r="C16" s="188" t="s">
        <v>86</v>
      </c>
      <c r="D16" s="652">
        <v>1410</v>
      </c>
      <c r="E16" s="652">
        <v>700</v>
      </c>
      <c r="F16" s="652">
        <v>610</v>
      </c>
      <c r="G16" s="652">
        <v>610</v>
      </c>
      <c r="H16" s="652">
        <v>720</v>
      </c>
      <c r="I16" s="652">
        <v>710</v>
      </c>
      <c r="J16" s="652">
        <v>820</v>
      </c>
      <c r="K16" s="652">
        <v>740</v>
      </c>
      <c r="L16" s="652">
        <v>690</v>
      </c>
      <c r="M16" s="652">
        <v>880</v>
      </c>
      <c r="N16" s="412">
        <v>1000</v>
      </c>
      <c r="O16" s="412">
        <v>1000</v>
      </c>
      <c r="P16" s="412">
        <v>1000</v>
      </c>
      <c r="Q16" s="412">
        <v>1000</v>
      </c>
      <c r="R16" s="412">
        <v>1000</v>
      </c>
    </row>
    <row r="17" spans="2:18" x14ac:dyDescent="0.3">
      <c r="B17" s="189" t="s">
        <v>142</v>
      </c>
      <c r="C17" s="188" t="s">
        <v>86</v>
      </c>
      <c r="D17" s="652">
        <v>99040</v>
      </c>
      <c r="E17" s="652">
        <v>104950</v>
      </c>
      <c r="F17" s="652">
        <v>102400</v>
      </c>
      <c r="G17" s="652">
        <v>33430</v>
      </c>
      <c r="H17" s="652">
        <v>86210</v>
      </c>
      <c r="I17" s="652">
        <v>85360</v>
      </c>
      <c r="J17" s="652">
        <v>93270</v>
      </c>
      <c r="K17" s="652">
        <v>89960</v>
      </c>
      <c r="L17" s="652">
        <v>77880</v>
      </c>
      <c r="M17" s="652">
        <v>114060</v>
      </c>
      <c r="N17" s="412">
        <v>118000</v>
      </c>
      <c r="O17" s="412">
        <v>112000.00000000001</v>
      </c>
      <c r="P17" s="412">
        <v>118000</v>
      </c>
      <c r="Q17" s="412">
        <v>124000</v>
      </c>
      <c r="R17" s="412">
        <v>120000</v>
      </c>
    </row>
    <row r="18" spans="2:18" x14ac:dyDescent="0.3">
      <c r="B18" s="189" t="s">
        <v>143</v>
      </c>
      <c r="C18" s="188" t="s">
        <v>86</v>
      </c>
      <c r="D18" s="652">
        <v>635210</v>
      </c>
      <c r="E18" s="652">
        <v>733820</v>
      </c>
      <c r="F18" s="652">
        <v>747330</v>
      </c>
      <c r="G18" s="652">
        <v>721910</v>
      </c>
      <c r="H18" s="652">
        <v>765900</v>
      </c>
      <c r="I18" s="652">
        <v>771510</v>
      </c>
      <c r="J18" s="652">
        <v>774900</v>
      </c>
      <c r="K18" s="652">
        <v>783720</v>
      </c>
      <c r="L18" s="652">
        <v>788490</v>
      </c>
      <c r="M18" s="652">
        <v>793420</v>
      </c>
      <c r="N18" s="412">
        <v>810000</v>
      </c>
      <c r="O18" s="412">
        <v>810000</v>
      </c>
      <c r="P18" s="412">
        <v>816000</v>
      </c>
      <c r="Q18" s="412">
        <v>835399.99999999988</v>
      </c>
      <c r="R18" s="412">
        <v>841000</v>
      </c>
    </row>
    <row r="19" spans="2:18" x14ac:dyDescent="0.3">
      <c r="B19" s="189" t="s">
        <v>144</v>
      </c>
      <c r="C19" s="188" t="s">
        <v>86</v>
      </c>
      <c r="D19" s="652">
        <v>42050</v>
      </c>
      <c r="E19" s="652">
        <v>48200</v>
      </c>
      <c r="F19" s="652">
        <v>60080</v>
      </c>
      <c r="G19" s="652">
        <v>67240</v>
      </c>
      <c r="H19" s="652">
        <v>76290</v>
      </c>
      <c r="I19" s="652">
        <v>100460</v>
      </c>
      <c r="J19" s="652">
        <v>96190</v>
      </c>
      <c r="K19" s="652">
        <v>106000</v>
      </c>
      <c r="L19" s="652">
        <v>111480</v>
      </c>
      <c r="M19" s="652">
        <v>116900</v>
      </c>
      <c r="N19" s="412">
        <v>111000.00000000001</v>
      </c>
      <c r="O19" s="412">
        <v>121000</v>
      </c>
      <c r="P19" s="412">
        <v>144000</v>
      </c>
      <c r="Q19" s="412">
        <v>190000</v>
      </c>
      <c r="R19" s="412">
        <v>180000</v>
      </c>
    </row>
    <row r="20" spans="2:18" x14ac:dyDescent="0.3">
      <c r="B20" s="189" t="s">
        <v>145</v>
      </c>
      <c r="C20" s="188" t="s">
        <v>86</v>
      </c>
      <c r="D20" s="652">
        <v>6900</v>
      </c>
      <c r="E20" s="652">
        <v>7300</v>
      </c>
      <c r="F20" s="652">
        <v>6890</v>
      </c>
      <c r="G20" s="652">
        <v>7850</v>
      </c>
      <c r="H20" s="652">
        <v>7790</v>
      </c>
      <c r="I20" s="652">
        <v>7850</v>
      </c>
      <c r="J20" s="652">
        <v>7380</v>
      </c>
      <c r="K20" s="652">
        <v>8040</v>
      </c>
      <c r="L20" s="652">
        <v>8560</v>
      </c>
      <c r="M20" s="652">
        <v>9830</v>
      </c>
      <c r="N20" s="412">
        <v>11000</v>
      </c>
      <c r="O20" s="412">
        <v>12000</v>
      </c>
      <c r="P20" s="412">
        <v>13000</v>
      </c>
      <c r="Q20" s="412">
        <v>13000</v>
      </c>
      <c r="R20" s="412">
        <v>13000</v>
      </c>
    </row>
    <row r="21" spans="2:18" x14ac:dyDescent="0.3">
      <c r="B21" s="189" t="s">
        <v>146</v>
      </c>
      <c r="C21" s="188" t="s">
        <v>86</v>
      </c>
      <c r="D21" s="652">
        <v>19100</v>
      </c>
      <c r="E21" s="652">
        <v>19150</v>
      </c>
      <c r="F21" s="652">
        <v>19200</v>
      </c>
      <c r="G21" s="652">
        <v>17330</v>
      </c>
      <c r="H21" s="652">
        <v>19270</v>
      </c>
      <c r="I21" s="652">
        <v>19300</v>
      </c>
      <c r="J21" s="652">
        <v>19700</v>
      </c>
      <c r="K21" s="652">
        <v>19850</v>
      </c>
      <c r="L21" s="652">
        <v>19950</v>
      </c>
      <c r="M21" s="652">
        <v>199980</v>
      </c>
      <c r="N21" s="412">
        <v>20000</v>
      </c>
      <c r="O21" s="412">
        <v>20000</v>
      </c>
      <c r="P21" s="412">
        <v>21000</v>
      </c>
      <c r="Q21" s="412">
        <v>21000</v>
      </c>
      <c r="R21" s="412">
        <v>21000</v>
      </c>
    </row>
    <row r="22" spans="2:18" x14ac:dyDescent="0.3">
      <c r="B22" s="189" t="s">
        <v>147</v>
      </c>
      <c r="C22" s="188" t="s">
        <v>86</v>
      </c>
      <c r="D22" s="652">
        <v>22000</v>
      </c>
      <c r="E22" s="652">
        <v>34270</v>
      </c>
      <c r="F22" s="652">
        <v>34270</v>
      </c>
      <c r="G22" s="652">
        <v>67890</v>
      </c>
      <c r="H22" s="652">
        <v>75800</v>
      </c>
      <c r="I22" s="652">
        <v>70500</v>
      </c>
      <c r="J22" s="652">
        <v>71890</v>
      </c>
      <c r="K22" s="652">
        <v>91680</v>
      </c>
      <c r="L22" s="652">
        <v>96600</v>
      </c>
      <c r="M22" s="652">
        <v>104820</v>
      </c>
      <c r="N22" s="412">
        <v>106000</v>
      </c>
      <c r="O22" s="412">
        <v>115999.99999999999</v>
      </c>
      <c r="P22" s="412">
        <v>145000</v>
      </c>
      <c r="Q22" s="412">
        <v>190000</v>
      </c>
      <c r="R22" s="412">
        <v>208000</v>
      </c>
    </row>
    <row r="23" spans="2:18" x14ac:dyDescent="0.3">
      <c r="B23" s="189" t="s">
        <v>148</v>
      </c>
      <c r="C23" s="188" t="s">
        <v>86</v>
      </c>
      <c r="D23" s="652">
        <v>251230</v>
      </c>
      <c r="E23" s="652">
        <v>297570</v>
      </c>
      <c r="F23" s="652">
        <v>292460</v>
      </c>
      <c r="G23" s="652">
        <v>297570</v>
      </c>
      <c r="H23" s="652">
        <v>361850</v>
      </c>
      <c r="I23" s="652">
        <v>420060</v>
      </c>
      <c r="J23" s="652">
        <v>526580</v>
      </c>
      <c r="K23" s="652">
        <v>546440</v>
      </c>
      <c r="L23" s="652">
        <v>525570</v>
      </c>
      <c r="M23" s="652">
        <v>555310</v>
      </c>
      <c r="N23" s="412">
        <v>623000</v>
      </c>
      <c r="O23" s="412">
        <v>581000</v>
      </c>
      <c r="P23" s="412">
        <v>557000</v>
      </c>
      <c r="Q23" s="412">
        <v>603000</v>
      </c>
      <c r="R23" s="412">
        <v>588000</v>
      </c>
    </row>
    <row r="24" spans="2:18" x14ac:dyDescent="0.3">
      <c r="B24" s="189" t="s">
        <v>149</v>
      </c>
      <c r="C24" s="188" t="s">
        <v>86</v>
      </c>
      <c r="D24" s="652">
        <v>678310</v>
      </c>
      <c r="E24" s="652">
        <v>636890</v>
      </c>
      <c r="F24" s="652">
        <v>677630</v>
      </c>
      <c r="G24" s="652">
        <v>667300</v>
      </c>
      <c r="H24" s="652">
        <v>685990</v>
      </c>
      <c r="I24" s="652">
        <v>698860</v>
      </c>
      <c r="J24" s="652">
        <v>681610</v>
      </c>
      <c r="K24" s="652">
        <v>693210</v>
      </c>
      <c r="L24" s="652">
        <v>679740</v>
      </c>
      <c r="M24" s="652">
        <v>708650</v>
      </c>
      <c r="N24" s="412">
        <v>726000</v>
      </c>
      <c r="O24" s="412">
        <v>728000</v>
      </c>
      <c r="P24" s="412">
        <v>592000</v>
      </c>
      <c r="Q24" s="412">
        <v>673000</v>
      </c>
      <c r="R24" s="412">
        <v>809000</v>
      </c>
    </row>
    <row r="25" spans="2:18" x14ac:dyDescent="0.3">
      <c r="B25" s="189" t="s">
        <v>150</v>
      </c>
      <c r="C25" s="188" t="s">
        <v>86</v>
      </c>
      <c r="D25" s="652">
        <v>11960</v>
      </c>
      <c r="E25" s="652">
        <v>11960</v>
      </c>
      <c r="F25" s="652">
        <v>11750</v>
      </c>
      <c r="G25" s="652">
        <v>11040</v>
      </c>
      <c r="H25" s="652">
        <v>12590</v>
      </c>
      <c r="I25" s="652">
        <v>12370</v>
      </c>
      <c r="J25" s="652">
        <v>12370</v>
      </c>
      <c r="K25" s="652">
        <v>12370</v>
      </c>
      <c r="L25" s="652">
        <v>12370</v>
      </c>
      <c r="M25" s="652">
        <v>18720</v>
      </c>
      <c r="N25" s="412">
        <v>13000</v>
      </c>
      <c r="O25" s="412">
        <v>16000</v>
      </c>
      <c r="P25" s="412">
        <v>30000</v>
      </c>
      <c r="Q25" s="412">
        <v>21000</v>
      </c>
      <c r="R25" s="412">
        <v>22000</v>
      </c>
    </row>
    <row r="26" spans="2:18" x14ac:dyDescent="0.3">
      <c r="B26" s="189" t="s">
        <v>151</v>
      </c>
      <c r="C26" s="188" t="s">
        <v>86</v>
      </c>
      <c r="D26" s="652">
        <v>62060</v>
      </c>
      <c r="E26" s="652">
        <v>61070</v>
      </c>
      <c r="F26" s="652">
        <v>65040</v>
      </c>
      <c r="G26" s="652">
        <v>63890</v>
      </c>
      <c r="H26" s="652">
        <v>68470</v>
      </c>
      <c r="I26" s="652">
        <v>66120</v>
      </c>
      <c r="J26" s="652">
        <v>56450</v>
      </c>
      <c r="K26" s="652">
        <v>75410</v>
      </c>
      <c r="L26" s="652">
        <v>85160</v>
      </c>
      <c r="M26" s="652">
        <v>96260</v>
      </c>
      <c r="N26" s="412">
        <v>109000.00000000001</v>
      </c>
      <c r="O26" s="412">
        <v>114999.99999999999</v>
      </c>
      <c r="P26" s="412">
        <v>139000</v>
      </c>
      <c r="Q26" s="412">
        <v>143000</v>
      </c>
      <c r="R26" s="412">
        <v>173000</v>
      </c>
    </row>
    <row r="27" spans="2:18" x14ac:dyDescent="0.3">
      <c r="B27" s="189" t="s">
        <v>152</v>
      </c>
      <c r="C27" s="188" t="s">
        <v>86</v>
      </c>
      <c r="D27" s="652">
        <v>548020</v>
      </c>
      <c r="E27" s="652">
        <v>580540</v>
      </c>
      <c r="F27" s="652">
        <v>595940</v>
      </c>
      <c r="G27" s="652">
        <v>556450</v>
      </c>
      <c r="H27" s="652">
        <v>523100</v>
      </c>
      <c r="I27" s="652">
        <v>550360</v>
      </c>
      <c r="J27" s="652">
        <v>595250</v>
      </c>
      <c r="K27" s="652">
        <v>578790</v>
      </c>
      <c r="L27" s="652">
        <v>586370</v>
      </c>
      <c r="M27" s="652">
        <v>602860</v>
      </c>
      <c r="N27" s="412">
        <v>608000</v>
      </c>
      <c r="O27" s="412">
        <v>580000</v>
      </c>
      <c r="P27" s="412">
        <v>663000</v>
      </c>
      <c r="Q27" s="412">
        <v>606000</v>
      </c>
      <c r="R27" s="412">
        <v>568000</v>
      </c>
    </row>
    <row r="28" spans="2:18" x14ac:dyDescent="0.3">
      <c r="B28" s="189" t="s">
        <v>153</v>
      </c>
      <c r="C28" s="188" t="s">
        <v>86</v>
      </c>
      <c r="D28" s="652">
        <v>17800</v>
      </c>
      <c r="E28" s="652">
        <v>18220</v>
      </c>
      <c r="F28" s="652">
        <v>18610</v>
      </c>
      <c r="G28" s="652">
        <v>18600</v>
      </c>
      <c r="H28" s="652">
        <v>18800</v>
      </c>
      <c r="I28" s="652">
        <v>19200</v>
      </c>
      <c r="J28" s="652">
        <v>20200</v>
      </c>
      <c r="K28" s="652">
        <v>22220</v>
      </c>
      <c r="L28" s="652">
        <v>24500</v>
      </c>
      <c r="M28" s="652">
        <v>28540</v>
      </c>
      <c r="N28" s="412">
        <v>31000</v>
      </c>
      <c r="O28" s="412">
        <v>32000</v>
      </c>
      <c r="P28" s="412">
        <v>32000</v>
      </c>
      <c r="Q28" s="412">
        <v>33000</v>
      </c>
      <c r="R28" s="412">
        <v>32000</v>
      </c>
    </row>
    <row r="29" spans="2:18" x14ac:dyDescent="0.3">
      <c r="B29" s="189" t="s">
        <v>154</v>
      </c>
      <c r="C29" s="188" t="s">
        <v>86</v>
      </c>
      <c r="D29" s="652">
        <v>5640</v>
      </c>
      <c r="E29" s="652">
        <v>4120</v>
      </c>
      <c r="F29" s="652">
        <v>5490</v>
      </c>
      <c r="G29" s="652">
        <v>4000</v>
      </c>
      <c r="H29" s="652">
        <v>3960</v>
      </c>
      <c r="I29" s="652">
        <v>4330</v>
      </c>
      <c r="J29" s="652">
        <v>4560</v>
      </c>
      <c r="K29" s="652">
        <v>4770</v>
      </c>
      <c r="L29" s="652">
        <v>5420</v>
      </c>
      <c r="M29" s="652">
        <v>5750</v>
      </c>
      <c r="N29" s="412">
        <v>6000</v>
      </c>
      <c r="O29" s="412">
        <v>11000</v>
      </c>
      <c r="P29" s="412">
        <v>12000</v>
      </c>
      <c r="Q29" s="412">
        <v>12000</v>
      </c>
      <c r="R29" s="412">
        <v>13000</v>
      </c>
    </row>
    <row r="30" spans="2:18" x14ac:dyDescent="0.3">
      <c r="B30" s="189" t="s">
        <v>155</v>
      </c>
      <c r="C30" s="188" t="s">
        <v>86</v>
      </c>
      <c r="D30" s="652">
        <v>3680</v>
      </c>
      <c r="E30" s="652">
        <v>3750</v>
      </c>
      <c r="F30" s="652">
        <v>3760</v>
      </c>
      <c r="G30" s="652">
        <v>3760</v>
      </c>
      <c r="H30" s="652">
        <v>2890</v>
      </c>
      <c r="I30" s="652">
        <v>3250</v>
      </c>
      <c r="J30" s="652">
        <v>2900</v>
      </c>
      <c r="K30" s="652">
        <v>2930</v>
      </c>
      <c r="L30" s="652">
        <v>5430</v>
      </c>
      <c r="M30" s="652">
        <v>5940</v>
      </c>
      <c r="N30" s="412">
        <v>6000</v>
      </c>
      <c r="O30" s="412">
        <v>7000.0000000000009</v>
      </c>
      <c r="P30" s="412">
        <v>8000</v>
      </c>
      <c r="Q30" s="412">
        <v>8000</v>
      </c>
      <c r="R30" s="412">
        <v>7000.0000000000009</v>
      </c>
    </row>
    <row r="31" spans="2:18" x14ac:dyDescent="0.3">
      <c r="B31" s="189" t="s">
        <v>156</v>
      </c>
      <c r="C31" s="188" t="s">
        <v>86</v>
      </c>
      <c r="D31" s="652">
        <v>4900</v>
      </c>
      <c r="E31" s="652">
        <v>5550</v>
      </c>
      <c r="F31" s="652">
        <v>5800</v>
      </c>
      <c r="G31" s="652">
        <v>5800</v>
      </c>
      <c r="H31" s="652">
        <v>6180</v>
      </c>
      <c r="I31" s="652">
        <v>6360</v>
      </c>
      <c r="J31" s="652">
        <v>6590</v>
      </c>
      <c r="K31" s="652">
        <v>6840</v>
      </c>
      <c r="L31" s="652">
        <v>7130</v>
      </c>
      <c r="M31" s="652">
        <v>7470</v>
      </c>
      <c r="N31" s="412">
        <v>8000</v>
      </c>
      <c r="O31" s="412">
        <v>8000</v>
      </c>
      <c r="P31" s="412">
        <v>9000</v>
      </c>
      <c r="Q31" s="412">
        <v>9000</v>
      </c>
      <c r="R31" s="412">
        <v>9000</v>
      </c>
    </row>
    <row r="32" spans="2:18" x14ac:dyDescent="0.3">
      <c r="B32" s="189" t="s">
        <v>157</v>
      </c>
      <c r="C32" s="188" t="s">
        <v>86</v>
      </c>
      <c r="D32" s="652">
        <v>315590</v>
      </c>
      <c r="E32" s="652">
        <v>325450</v>
      </c>
      <c r="F32" s="652">
        <v>342040</v>
      </c>
      <c r="G32" s="652">
        <v>349480</v>
      </c>
      <c r="H32" s="652">
        <v>274820</v>
      </c>
      <c r="I32" s="652">
        <v>382550</v>
      </c>
      <c r="J32" s="652">
        <v>386190</v>
      </c>
      <c r="K32" s="652">
        <v>381830</v>
      </c>
      <c r="L32" s="652">
        <v>410140</v>
      </c>
      <c r="M32" s="652">
        <v>413790</v>
      </c>
      <c r="N32" s="412">
        <v>470000</v>
      </c>
      <c r="O32" s="412">
        <v>521000</v>
      </c>
      <c r="P32" s="412">
        <v>608000</v>
      </c>
      <c r="Q32" s="412">
        <v>685000</v>
      </c>
      <c r="R32" s="412">
        <v>759000</v>
      </c>
    </row>
    <row r="33" spans="2:18" x14ac:dyDescent="0.3">
      <c r="B33" s="189" t="s">
        <v>158</v>
      </c>
      <c r="C33" s="188" t="s">
        <v>86</v>
      </c>
      <c r="D33" s="652">
        <v>36750</v>
      </c>
      <c r="E33" s="652">
        <v>21450</v>
      </c>
      <c r="F33" s="652">
        <v>39670</v>
      </c>
      <c r="G33" s="652">
        <v>39010</v>
      </c>
      <c r="H33" s="652">
        <v>40300</v>
      </c>
      <c r="I33" s="652">
        <v>41950</v>
      </c>
      <c r="J33" s="652">
        <v>41950</v>
      </c>
      <c r="K33" s="652">
        <v>42400</v>
      </c>
      <c r="L33" s="652">
        <v>41070</v>
      </c>
      <c r="M33" s="652">
        <v>42080</v>
      </c>
      <c r="N33" s="412">
        <v>47000</v>
      </c>
      <c r="O33" s="412">
        <v>54000</v>
      </c>
      <c r="P33" s="412">
        <v>50000</v>
      </c>
      <c r="Q33" s="412">
        <v>50000</v>
      </c>
      <c r="R33" s="412">
        <v>47000</v>
      </c>
    </row>
    <row r="34" spans="2:18" x14ac:dyDescent="0.3">
      <c r="B34" s="189" t="s">
        <v>159</v>
      </c>
      <c r="C34" s="188" t="s">
        <v>86</v>
      </c>
      <c r="D34" s="652">
        <v>77700</v>
      </c>
      <c r="E34" s="652">
        <v>85640</v>
      </c>
      <c r="F34" s="652">
        <v>86700</v>
      </c>
      <c r="G34" s="652">
        <v>78730</v>
      </c>
      <c r="H34" s="652">
        <v>86210</v>
      </c>
      <c r="I34" s="652">
        <v>122860</v>
      </c>
      <c r="J34" s="652">
        <v>97040</v>
      </c>
      <c r="K34" s="652">
        <v>97620</v>
      </c>
      <c r="L34" s="652">
        <v>99130</v>
      </c>
      <c r="M34" s="652">
        <v>104020</v>
      </c>
      <c r="N34" s="412">
        <v>113999.99999999999</v>
      </c>
      <c r="O34" s="412">
        <v>120000</v>
      </c>
      <c r="P34" s="412">
        <v>133000</v>
      </c>
      <c r="Q34" s="412">
        <v>137000</v>
      </c>
      <c r="R34" s="412">
        <v>135000</v>
      </c>
    </row>
    <row r="35" spans="2:18" x14ac:dyDescent="0.3">
      <c r="B35" s="189" t="s">
        <v>160</v>
      </c>
      <c r="C35" s="188" t="s">
        <v>86</v>
      </c>
      <c r="D35" s="652">
        <v>16390</v>
      </c>
      <c r="E35" s="652">
        <v>18500</v>
      </c>
      <c r="F35" s="652">
        <v>22200</v>
      </c>
      <c r="G35" s="652">
        <v>25700</v>
      </c>
      <c r="H35" s="652">
        <v>24100</v>
      </c>
      <c r="I35" s="652">
        <v>26910</v>
      </c>
      <c r="J35" s="652">
        <v>28200</v>
      </c>
      <c r="K35" s="652">
        <v>47850</v>
      </c>
      <c r="L35" s="652">
        <v>55160</v>
      </c>
      <c r="M35" s="652">
        <v>35100</v>
      </c>
      <c r="N35" s="412">
        <v>45000</v>
      </c>
      <c r="O35" s="412">
        <v>42000</v>
      </c>
      <c r="P35" s="412">
        <v>50000</v>
      </c>
      <c r="Q35" s="412">
        <v>54000</v>
      </c>
      <c r="R35" s="412">
        <v>55000.000000000007</v>
      </c>
    </row>
    <row r="36" spans="2:18" x14ac:dyDescent="0.3">
      <c r="B36" s="189" t="s">
        <v>161</v>
      </c>
      <c r="C36" s="188" t="s">
        <v>86</v>
      </c>
      <c r="D36" s="652">
        <v>140</v>
      </c>
      <c r="E36" s="652">
        <v>150</v>
      </c>
      <c r="F36" s="652">
        <v>150</v>
      </c>
      <c r="G36" s="652">
        <v>180</v>
      </c>
      <c r="H36" s="652">
        <v>170</v>
      </c>
      <c r="I36" s="652">
        <v>170</v>
      </c>
      <c r="J36" s="652">
        <v>180</v>
      </c>
      <c r="K36" s="652">
        <v>280</v>
      </c>
      <c r="L36" s="652">
        <v>490</v>
      </c>
      <c r="M36" s="652">
        <v>420</v>
      </c>
      <c r="N36" s="412">
        <v>0</v>
      </c>
      <c r="O36" s="412">
        <v>0</v>
      </c>
      <c r="P36" s="412">
        <v>0</v>
      </c>
      <c r="Q36" s="412">
        <v>0</v>
      </c>
      <c r="R36" s="412">
        <v>0</v>
      </c>
    </row>
    <row r="37" spans="2:18" x14ac:dyDescent="0.3">
      <c r="B37" s="189" t="s">
        <v>162</v>
      </c>
      <c r="C37" s="188" t="s">
        <v>86</v>
      </c>
      <c r="D37" s="652">
        <v>459430</v>
      </c>
      <c r="E37" s="652">
        <v>463030</v>
      </c>
      <c r="F37" s="652">
        <v>542280</v>
      </c>
      <c r="G37" s="652">
        <v>559360</v>
      </c>
      <c r="H37" s="652">
        <v>534170</v>
      </c>
      <c r="I37" s="652">
        <v>582930</v>
      </c>
      <c r="J37" s="652">
        <v>614810</v>
      </c>
      <c r="K37" s="652">
        <v>611490</v>
      </c>
      <c r="L37" s="652">
        <v>620400</v>
      </c>
      <c r="M37" s="652">
        <v>624300</v>
      </c>
      <c r="N37" s="412">
        <v>698000</v>
      </c>
      <c r="O37" s="412">
        <v>709000</v>
      </c>
      <c r="P37" s="412">
        <v>669000</v>
      </c>
      <c r="Q37" s="412">
        <v>682000</v>
      </c>
      <c r="R37" s="412">
        <v>690000</v>
      </c>
    </row>
    <row r="38" spans="2:18" x14ac:dyDescent="0.3">
      <c r="B38" s="370" t="s">
        <v>182</v>
      </c>
      <c r="C38" s="371" t="s">
        <v>86</v>
      </c>
      <c r="D38" s="652">
        <v>0</v>
      </c>
      <c r="E38" s="652">
        <v>0</v>
      </c>
      <c r="F38" s="652">
        <v>0</v>
      </c>
      <c r="G38" s="652">
        <v>0</v>
      </c>
      <c r="H38" s="652">
        <v>0</v>
      </c>
      <c r="I38" s="652">
        <v>0</v>
      </c>
      <c r="J38" s="652">
        <v>0</v>
      </c>
      <c r="K38" s="652">
        <v>0</v>
      </c>
      <c r="L38" s="652">
        <v>0</v>
      </c>
      <c r="M38" s="652">
        <v>0</v>
      </c>
      <c r="N38" s="412">
        <v>268000</v>
      </c>
      <c r="O38" s="412">
        <v>237000</v>
      </c>
      <c r="P38" s="412">
        <v>199000</v>
      </c>
      <c r="Q38" s="412">
        <v>270000</v>
      </c>
      <c r="R38" s="412">
        <v>284000</v>
      </c>
    </row>
    <row r="39" spans="2:18" x14ac:dyDescent="0.3">
      <c r="B39" s="189" t="s">
        <v>163</v>
      </c>
      <c r="C39" s="188" t="s">
        <v>86</v>
      </c>
      <c r="D39" s="652">
        <v>19840</v>
      </c>
      <c r="E39" s="652">
        <v>23870</v>
      </c>
      <c r="F39" s="652">
        <v>28630</v>
      </c>
      <c r="G39" s="652">
        <v>36250</v>
      </c>
      <c r="H39" s="652">
        <v>36000</v>
      </c>
      <c r="I39" s="652">
        <v>42280</v>
      </c>
      <c r="J39" s="652">
        <v>49230</v>
      </c>
      <c r="K39" s="652">
        <v>53330</v>
      </c>
      <c r="L39" s="652">
        <v>57460</v>
      </c>
      <c r="M39" s="652">
        <v>61950</v>
      </c>
      <c r="N39" s="412">
        <v>65000</v>
      </c>
      <c r="O39" s="412">
        <v>69000</v>
      </c>
      <c r="P39" s="412">
        <v>72000</v>
      </c>
      <c r="Q39" s="412">
        <v>77000</v>
      </c>
      <c r="R39" s="412">
        <v>70000</v>
      </c>
    </row>
    <row r="40" spans="2:18" x14ac:dyDescent="0.3">
      <c r="B40" s="189" t="s">
        <v>164</v>
      </c>
      <c r="C40" s="188" t="s">
        <v>86</v>
      </c>
      <c r="D40" s="652">
        <v>277070</v>
      </c>
      <c r="E40" s="652">
        <v>289580</v>
      </c>
      <c r="F40" s="652">
        <v>306730</v>
      </c>
      <c r="G40" s="652">
        <v>325950</v>
      </c>
      <c r="H40" s="652">
        <v>349270</v>
      </c>
      <c r="I40" s="652">
        <v>392930</v>
      </c>
      <c r="J40" s="652">
        <v>417480</v>
      </c>
      <c r="K40" s="652">
        <v>429720</v>
      </c>
      <c r="L40" s="652">
        <v>449750</v>
      </c>
      <c r="M40" s="652">
        <v>464480</v>
      </c>
      <c r="N40" s="412">
        <v>494000.00000000006</v>
      </c>
      <c r="O40" s="412">
        <v>505000</v>
      </c>
      <c r="P40" s="412">
        <v>618000</v>
      </c>
      <c r="Q40" s="412">
        <v>629000</v>
      </c>
      <c r="R40" s="412">
        <v>662000</v>
      </c>
    </row>
    <row r="41" spans="2:18" x14ac:dyDescent="0.3">
      <c r="B41" s="189" t="s">
        <v>165</v>
      </c>
      <c r="C41" s="188" t="s">
        <v>86</v>
      </c>
      <c r="D41" s="652">
        <v>2570</v>
      </c>
      <c r="E41" s="652">
        <v>2790</v>
      </c>
      <c r="F41" s="652">
        <v>3000</v>
      </c>
      <c r="G41" s="652">
        <v>3090</v>
      </c>
      <c r="H41" s="652">
        <v>3160</v>
      </c>
      <c r="I41" s="652">
        <v>3490</v>
      </c>
      <c r="J41" s="652">
        <v>3820</v>
      </c>
      <c r="K41" s="652">
        <v>3830</v>
      </c>
      <c r="L41" s="652">
        <v>3850</v>
      </c>
      <c r="M41" s="652">
        <v>3890</v>
      </c>
      <c r="N41" s="412">
        <v>4000</v>
      </c>
      <c r="O41" s="412">
        <v>4000</v>
      </c>
      <c r="P41" s="412">
        <v>4000</v>
      </c>
      <c r="Q41" s="412">
        <v>5000</v>
      </c>
      <c r="R41" s="412">
        <v>5000</v>
      </c>
    </row>
    <row r="42" spans="2:18" x14ac:dyDescent="0.3">
      <c r="B42" s="189" t="s">
        <v>166</v>
      </c>
      <c r="C42" s="188" t="s">
        <v>86</v>
      </c>
      <c r="D42" s="652">
        <v>1215000</v>
      </c>
      <c r="E42" s="652">
        <v>1250000</v>
      </c>
      <c r="F42" s="652">
        <v>1359100</v>
      </c>
      <c r="G42" s="652">
        <v>1447260</v>
      </c>
      <c r="H42" s="652">
        <v>1484100</v>
      </c>
      <c r="I42" s="652">
        <v>1517010</v>
      </c>
      <c r="J42" s="652">
        <v>1443260</v>
      </c>
      <c r="K42" s="652">
        <v>1472050</v>
      </c>
      <c r="L42" s="652">
        <v>1490010</v>
      </c>
      <c r="M42" s="652">
        <v>1580650</v>
      </c>
      <c r="N42" s="412">
        <v>1617000.0000000002</v>
      </c>
      <c r="O42" s="412">
        <v>1671000</v>
      </c>
      <c r="P42" s="412">
        <v>1702000</v>
      </c>
      <c r="Q42" s="412">
        <v>1742000.0000000002</v>
      </c>
      <c r="R42" s="412">
        <v>1782000</v>
      </c>
    </row>
    <row r="43" spans="2:18" x14ac:dyDescent="0.3">
      <c r="H43" s="11"/>
      <c r="I43" s="11"/>
    </row>
    <row r="44" spans="2:18" ht="87.75" customHeight="1" x14ac:dyDescent="0.3">
      <c r="B44" s="685" t="s">
        <v>849</v>
      </c>
      <c r="C44" s="685"/>
      <c r="D44" s="685"/>
      <c r="E44" s="685"/>
      <c r="F44" s="685"/>
      <c r="G44" s="685"/>
      <c r="H44" s="11"/>
    </row>
    <row r="45" spans="2:18" ht="70.5" customHeight="1" x14ac:dyDescent="0.3">
      <c r="B45" s="721" t="s">
        <v>850</v>
      </c>
      <c r="C45" s="721"/>
      <c r="D45" s="721"/>
      <c r="E45" s="721"/>
      <c r="F45" s="721"/>
      <c r="G45" s="721"/>
      <c r="H45" s="11"/>
    </row>
  </sheetData>
  <mergeCells count="4">
    <mergeCell ref="B4:B5"/>
    <mergeCell ref="C4:R4"/>
    <mergeCell ref="B44:G44"/>
    <mergeCell ref="B45:G4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L36"/>
  <sheetViews>
    <sheetView workbookViewId="0">
      <selection activeCell="O18" sqref="O18"/>
    </sheetView>
  </sheetViews>
  <sheetFormatPr defaultRowHeight="15.6" x14ac:dyDescent="0.3"/>
  <cols>
    <col min="1" max="1" width="7.88671875" style="2" customWidth="1"/>
    <col min="2" max="2" width="10" style="2" customWidth="1"/>
    <col min="3" max="3" width="9.88671875" style="2" customWidth="1"/>
    <col min="4" max="4" width="10.109375" style="2" customWidth="1"/>
    <col min="5" max="5" width="9.109375" style="2"/>
    <col min="6" max="6" width="10.44140625" style="2" customWidth="1"/>
    <col min="7" max="9" width="9.109375" style="2"/>
    <col min="10" max="10" width="10.44140625" style="2" customWidth="1"/>
    <col min="11" max="11" width="10" style="2" customWidth="1"/>
    <col min="12" max="12" width="12" style="2" customWidth="1"/>
    <col min="13" max="256" width="9.109375" style="2"/>
    <col min="257" max="257" width="7.88671875" style="2" customWidth="1"/>
    <col min="258" max="258" width="10" style="2" customWidth="1"/>
    <col min="259" max="266" width="9.109375" style="2"/>
    <col min="267" max="267" width="10" style="2" customWidth="1"/>
    <col min="268" max="512" width="9.109375" style="2"/>
    <col min="513" max="513" width="7.88671875" style="2" customWidth="1"/>
    <col min="514" max="514" width="10" style="2" customWidth="1"/>
    <col min="515" max="522" width="9.109375" style="2"/>
    <col min="523" max="523" width="10" style="2" customWidth="1"/>
    <col min="524" max="768" width="9.109375" style="2"/>
    <col min="769" max="769" width="7.88671875" style="2" customWidth="1"/>
    <col min="770" max="770" width="10" style="2" customWidth="1"/>
    <col min="771" max="778" width="9.109375" style="2"/>
    <col min="779" max="779" width="10" style="2" customWidth="1"/>
    <col min="780" max="1024" width="9.109375" style="2"/>
    <col min="1025" max="1025" width="7.88671875" style="2" customWidth="1"/>
    <col min="1026" max="1026" width="10" style="2" customWidth="1"/>
    <col min="1027" max="1034" width="9.109375" style="2"/>
    <col min="1035" max="1035" width="10" style="2" customWidth="1"/>
    <col min="1036" max="1280" width="9.109375" style="2"/>
    <col min="1281" max="1281" width="7.88671875" style="2" customWidth="1"/>
    <col min="1282" max="1282" width="10" style="2" customWidth="1"/>
    <col min="1283" max="1290" width="9.109375" style="2"/>
    <col min="1291" max="1291" width="10" style="2" customWidth="1"/>
    <col min="1292" max="1536" width="9.109375" style="2"/>
    <col min="1537" max="1537" width="7.88671875" style="2" customWidth="1"/>
    <col min="1538" max="1538" width="10" style="2" customWidth="1"/>
    <col min="1539" max="1546" width="9.109375" style="2"/>
    <col min="1547" max="1547" width="10" style="2" customWidth="1"/>
    <col min="1548" max="1792" width="9.109375" style="2"/>
    <col min="1793" max="1793" width="7.88671875" style="2" customWidth="1"/>
    <col min="1794" max="1794" width="10" style="2" customWidth="1"/>
    <col min="1795" max="1802" width="9.109375" style="2"/>
    <col min="1803" max="1803" width="10" style="2" customWidth="1"/>
    <col min="1804" max="2048" width="9.109375" style="2"/>
    <col min="2049" max="2049" width="7.88671875" style="2" customWidth="1"/>
    <col min="2050" max="2050" width="10" style="2" customWidth="1"/>
    <col min="2051" max="2058" width="9.109375" style="2"/>
    <col min="2059" max="2059" width="10" style="2" customWidth="1"/>
    <col min="2060" max="2304" width="9.109375" style="2"/>
    <col min="2305" max="2305" width="7.88671875" style="2" customWidth="1"/>
    <col min="2306" max="2306" width="10" style="2" customWidth="1"/>
    <col min="2307" max="2314" width="9.109375" style="2"/>
    <col min="2315" max="2315" width="10" style="2" customWidth="1"/>
    <col min="2316" max="2560" width="9.109375" style="2"/>
    <col min="2561" max="2561" width="7.88671875" style="2" customWidth="1"/>
    <col min="2562" max="2562" width="10" style="2" customWidth="1"/>
    <col min="2563" max="2570" width="9.109375" style="2"/>
    <col min="2571" max="2571" width="10" style="2" customWidth="1"/>
    <col min="2572" max="2816" width="9.109375" style="2"/>
    <col min="2817" max="2817" width="7.88671875" style="2" customWidth="1"/>
    <col min="2818" max="2818" width="10" style="2" customWidth="1"/>
    <col min="2819" max="2826" width="9.109375" style="2"/>
    <col min="2827" max="2827" width="10" style="2" customWidth="1"/>
    <col min="2828" max="3072" width="9.109375" style="2"/>
    <col min="3073" max="3073" width="7.88671875" style="2" customWidth="1"/>
    <col min="3074" max="3074" width="10" style="2" customWidth="1"/>
    <col min="3075" max="3082" width="9.109375" style="2"/>
    <col min="3083" max="3083" width="10" style="2" customWidth="1"/>
    <col min="3084" max="3328" width="9.109375" style="2"/>
    <col min="3329" max="3329" width="7.88671875" style="2" customWidth="1"/>
    <col min="3330" max="3330" width="10" style="2" customWidth="1"/>
    <col min="3331" max="3338" width="9.109375" style="2"/>
    <col min="3339" max="3339" width="10" style="2" customWidth="1"/>
    <col min="3340" max="3584" width="9.109375" style="2"/>
    <col min="3585" max="3585" width="7.88671875" style="2" customWidth="1"/>
    <col min="3586" max="3586" width="10" style="2" customWidth="1"/>
    <col min="3587" max="3594" width="9.109375" style="2"/>
    <col min="3595" max="3595" width="10" style="2" customWidth="1"/>
    <col min="3596" max="3840" width="9.109375" style="2"/>
    <col min="3841" max="3841" width="7.88671875" style="2" customWidth="1"/>
    <col min="3842" max="3842" width="10" style="2" customWidth="1"/>
    <col min="3843" max="3850" width="9.109375" style="2"/>
    <col min="3851" max="3851" width="10" style="2" customWidth="1"/>
    <col min="3852" max="4096" width="9.109375" style="2"/>
    <col min="4097" max="4097" width="7.88671875" style="2" customWidth="1"/>
    <col min="4098" max="4098" width="10" style="2" customWidth="1"/>
    <col min="4099" max="4106" width="9.109375" style="2"/>
    <col min="4107" max="4107" width="10" style="2" customWidth="1"/>
    <col min="4108" max="4352" width="9.109375" style="2"/>
    <col min="4353" max="4353" width="7.88671875" style="2" customWidth="1"/>
    <col min="4354" max="4354" width="10" style="2" customWidth="1"/>
    <col min="4355" max="4362" width="9.109375" style="2"/>
    <col min="4363" max="4363" width="10" style="2" customWidth="1"/>
    <col min="4364" max="4608" width="9.109375" style="2"/>
    <col min="4609" max="4609" width="7.88671875" style="2" customWidth="1"/>
    <col min="4610" max="4610" width="10" style="2" customWidth="1"/>
    <col min="4611" max="4618" width="9.109375" style="2"/>
    <col min="4619" max="4619" width="10" style="2" customWidth="1"/>
    <col min="4620" max="4864" width="9.109375" style="2"/>
    <col min="4865" max="4865" width="7.88671875" style="2" customWidth="1"/>
    <col min="4866" max="4866" width="10" style="2" customWidth="1"/>
    <col min="4867" max="4874" width="9.109375" style="2"/>
    <col min="4875" max="4875" width="10" style="2" customWidth="1"/>
    <col min="4876" max="5120" width="9.109375" style="2"/>
    <col min="5121" max="5121" width="7.88671875" style="2" customWidth="1"/>
    <col min="5122" max="5122" width="10" style="2" customWidth="1"/>
    <col min="5123" max="5130" width="9.109375" style="2"/>
    <col min="5131" max="5131" width="10" style="2" customWidth="1"/>
    <col min="5132" max="5376" width="9.109375" style="2"/>
    <col min="5377" max="5377" width="7.88671875" style="2" customWidth="1"/>
    <col min="5378" max="5378" width="10" style="2" customWidth="1"/>
    <col min="5379" max="5386" width="9.109375" style="2"/>
    <col min="5387" max="5387" width="10" style="2" customWidth="1"/>
    <col min="5388" max="5632" width="9.109375" style="2"/>
    <col min="5633" max="5633" width="7.88671875" style="2" customWidth="1"/>
    <col min="5634" max="5634" width="10" style="2" customWidth="1"/>
    <col min="5635" max="5642" width="9.109375" style="2"/>
    <col min="5643" max="5643" width="10" style="2" customWidth="1"/>
    <col min="5644" max="5888" width="9.109375" style="2"/>
    <col min="5889" max="5889" width="7.88671875" style="2" customWidth="1"/>
    <col min="5890" max="5890" width="10" style="2" customWidth="1"/>
    <col min="5891" max="5898" width="9.109375" style="2"/>
    <col min="5899" max="5899" width="10" style="2" customWidth="1"/>
    <col min="5900" max="6144" width="9.109375" style="2"/>
    <col min="6145" max="6145" width="7.88671875" style="2" customWidth="1"/>
    <col min="6146" max="6146" width="10" style="2" customWidth="1"/>
    <col min="6147" max="6154" width="9.109375" style="2"/>
    <col min="6155" max="6155" width="10" style="2" customWidth="1"/>
    <col min="6156" max="6400" width="9.109375" style="2"/>
    <col min="6401" max="6401" width="7.88671875" style="2" customWidth="1"/>
    <col min="6402" max="6402" width="10" style="2" customWidth="1"/>
    <col min="6403" max="6410" width="9.109375" style="2"/>
    <col min="6411" max="6411" width="10" style="2" customWidth="1"/>
    <col min="6412" max="6656" width="9.109375" style="2"/>
    <col min="6657" max="6657" width="7.88671875" style="2" customWidth="1"/>
    <col min="6658" max="6658" width="10" style="2" customWidth="1"/>
    <col min="6659" max="6666" width="9.109375" style="2"/>
    <col min="6667" max="6667" width="10" style="2" customWidth="1"/>
    <col min="6668" max="6912" width="9.109375" style="2"/>
    <col min="6913" max="6913" width="7.88671875" style="2" customWidth="1"/>
    <col min="6914" max="6914" width="10" style="2" customWidth="1"/>
    <col min="6915" max="6922" width="9.109375" style="2"/>
    <col min="6923" max="6923" width="10" style="2" customWidth="1"/>
    <col min="6924" max="7168" width="9.109375" style="2"/>
    <col min="7169" max="7169" width="7.88671875" style="2" customWidth="1"/>
    <col min="7170" max="7170" width="10" style="2" customWidth="1"/>
    <col min="7171" max="7178" width="9.109375" style="2"/>
    <col min="7179" max="7179" width="10" style="2" customWidth="1"/>
    <col min="7180" max="7424" width="9.109375" style="2"/>
    <col min="7425" max="7425" width="7.88671875" style="2" customWidth="1"/>
    <col min="7426" max="7426" width="10" style="2" customWidth="1"/>
    <col min="7427" max="7434" width="9.109375" style="2"/>
    <col min="7435" max="7435" width="10" style="2" customWidth="1"/>
    <col min="7436" max="7680" width="9.109375" style="2"/>
    <col min="7681" max="7681" width="7.88671875" style="2" customWidth="1"/>
    <col min="7682" max="7682" width="10" style="2" customWidth="1"/>
    <col min="7683" max="7690" width="9.109375" style="2"/>
    <col min="7691" max="7691" width="10" style="2" customWidth="1"/>
    <col min="7692" max="7936" width="9.109375" style="2"/>
    <col min="7937" max="7937" width="7.88671875" style="2" customWidth="1"/>
    <col min="7938" max="7938" width="10" style="2" customWidth="1"/>
    <col min="7939" max="7946" width="9.109375" style="2"/>
    <col min="7947" max="7947" width="10" style="2" customWidth="1"/>
    <col min="7948" max="8192" width="9.109375" style="2"/>
    <col min="8193" max="8193" width="7.88671875" style="2" customWidth="1"/>
    <col min="8194" max="8194" width="10" style="2" customWidth="1"/>
    <col min="8195" max="8202" width="9.109375" style="2"/>
    <col min="8203" max="8203" width="10" style="2" customWidth="1"/>
    <col min="8204" max="8448" width="9.109375" style="2"/>
    <col min="8449" max="8449" width="7.88671875" style="2" customWidth="1"/>
    <col min="8450" max="8450" width="10" style="2" customWidth="1"/>
    <col min="8451" max="8458" width="9.109375" style="2"/>
    <col min="8459" max="8459" width="10" style="2" customWidth="1"/>
    <col min="8460" max="8704" width="9.109375" style="2"/>
    <col min="8705" max="8705" width="7.88671875" style="2" customWidth="1"/>
    <col min="8706" max="8706" width="10" style="2" customWidth="1"/>
    <col min="8707" max="8714" width="9.109375" style="2"/>
    <col min="8715" max="8715" width="10" style="2" customWidth="1"/>
    <col min="8716" max="8960" width="9.109375" style="2"/>
    <col min="8961" max="8961" width="7.88671875" style="2" customWidth="1"/>
    <col min="8962" max="8962" width="10" style="2" customWidth="1"/>
    <col min="8963" max="8970" width="9.109375" style="2"/>
    <col min="8971" max="8971" width="10" style="2" customWidth="1"/>
    <col min="8972" max="9216" width="9.109375" style="2"/>
    <col min="9217" max="9217" width="7.88671875" style="2" customWidth="1"/>
    <col min="9218" max="9218" width="10" style="2" customWidth="1"/>
    <col min="9219" max="9226" width="9.109375" style="2"/>
    <col min="9227" max="9227" width="10" style="2" customWidth="1"/>
    <col min="9228" max="9472" width="9.109375" style="2"/>
    <col min="9473" max="9473" width="7.88671875" style="2" customWidth="1"/>
    <col min="9474" max="9474" width="10" style="2" customWidth="1"/>
    <col min="9475" max="9482" width="9.109375" style="2"/>
    <col min="9483" max="9483" width="10" style="2" customWidth="1"/>
    <col min="9484" max="9728" width="9.109375" style="2"/>
    <col min="9729" max="9729" width="7.88671875" style="2" customWidth="1"/>
    <col min="9730" max="9730" width="10" style="2" customWidth="1"/>
    <col min="9731" max="9738" width="9.109375" style="2"/>
    <col min="9739" max="9739" width="10" style="2" customWidth="1"/>
    <col min="9740" max="9984" width="9.109375" style="2"/>
    <col min="9985" max="9985" width="7.88671875" style="2" customWidth="1"/>
    <col min="9986" max="9986" width="10" style="2" customWidth="1"/>
    <col min="9987" max="9994" width="9.109375" style="2"/>
    <col min="9995" max="9995" width="10" style="2" customWidth="1"/>
    <col min="9996" max="10240" width="9.109375" style="2"/>
    <col min="10241" max="10241" width="7.88671875" style="2" customWidth="1"/>
    <col min="10242" max="10242" width="10" style="2" customWidth="1"/>
    <col min="10243" max="10250" width="9.109375" style="2"/>
    <col min="10251" max="10251" width="10" style="2" customWidth="1"/>
    <col min="10252" max="10496" width="9.109375" style="2"/>
    <col min="10497" max="10497" width="7.88671875" style="2" customWidth="1"/>
    <col min="10498" max="10498" width="10" style="2" customWidth="1"/>
    <col min="10499" max="10506" width="9.109375" style="2"/>
    <col min="10507" max="10507" width="10" style="2" customWidth="1"/>
    <col min="10508" max="10752" width="9.109375" style="2"/>
    <col min="10753" max="10753" width="7.88671875" style="2" customWidth="1"/>
    <col min="10754" max="10754" width="10" style="2" customWidth="1"/>
    <col min="10755" max="10762" width="9.109375" style="2"/>
    <col min="10763" max="10763" width="10" style="2" customWidth="1"/>
    <col min="10764" max="11008" width="9.109375" style="2"/>
    <col min="11009" max="11009" width="7.88671875" style="2" customWidth="1"/>
    <col min="11010" max="11010" width="10" style="2" customWidth="1"/>
    <col min="11011" max="11018" width="9.109375" style="2"/>
    <col min="11019" max="11019" width="10" style="2" customWidth="1"/>
    <col min="11020" max="11264" width="9.109375" style="2"/>
    <col min="11265" max="11265" width="7.88671875" style="2" customWidth="1"/>
    <col min="11266" max="11266" width="10" style="2" customWidth="1"/>
    <col min="11267" max="11274" width="9.109375" style="2"/>
    <col min="11275" max="11275" width="10" style="2" customWidth="1"/>
    <col min="11276" max="11520" width="9.109375" style="2"/>
    <col min="11521" max="11521" width="7.88671875" style="2" customWidth="1"/>
    <col min="11522" max="11522" width="10" style="2" customWidth="1"/>
    <col min="11523" max="11530" width="9.109375" style="2"/>
    <col min="11531" max="11531" width="10" style="2" customWidth="1"/>
    <col min="11532" max="11776" width="9.109375" style="2"/>
    <col min="11777" max="11777" width="7.88671875" style="2" customWidth="1"/>
    <col min="11778" max="11778" width="10" style="2" customWidth="1"/>
    <col min="11779" max="11786" width="9.109375" style="2"/>
    <col min="11787" max="11787" width="10" style="2" customWidth="1"/>
    <col min="11788" max="12032" width="9.109375" style="2"/>
    <col min="12033" max="12033" width="7.88671875" style="2" customWidth="1"/>
    <col min="12034" max="12034" width="10" style="2" customWidth="1"/>
    <col min="12035" max="12042" width="9.109375" style="2"/>
    <col min="12043" max="12043" width="10" style="2" customWidth="1"/>
    <col min="12044" max="12288" width="9.109375" style="2"/>
    <col min="12289" max="12289" width="7.88671875" style="2" customWidth="1"/>
    <col min="12290" max="12290" width="10" style="2" customWidth="1"/>
    <col min="12291" max="12298" width="9.109375" style="2"/>
    <col min="12299" max="12299" width="10" style="2" customWidth="1"/>
    <col min="12300" max="12544" width="9.109375" style="2"/>
    <col min="12545" max="12545" width="7.88671875" style="2" customWidth="1"/>
    <col min="12546" max="12546" width="10" style="2" customWidth="1"/>
    <col min="12547" max="12554" width="9.109375" style="2"/>
    <col min="12555" max="12555" width="10" style="2" customWidth="1"/>
    <col min="12556" max="12800" width="9.109375" style="2"/>
    <col min="12801" max="12801" width="7.88671875" style="2" customWidth="1"/>
    <col min="12802" max="12802" width="10" style="2" customWidth="1"/>
    <col min="12803" max="12810" width="9.109375" style="2"/>
    <col min="12811" max="12811" width="10" style="2" customWidth="1"/>
    <col min="12812" max="13056" width="9.109375" style="2"/>
    <col min="13057" max="13057" width="7.88671875" style="2" customWidth="1"/>
    <col min="13058" max="13058" width="10" style="2" customWidth="1"/>
    <col min="13059" max="13066" width="9.109375" style="2"/>
    <col min="13067" max="13067" width="10" style="2" customWidth="1"/>
    <col min="13068" max="13312" width="9.109375" style="2"/>
    <col min="13313" max="13313" width="7.88671875" style="2" customWidth="1"/>
    <col min="13314" max="13314" width="10" style="2" customWidth="1"/>
    <col min="13315" max="13322" width="9.109375" style="2"/>
    <col min="13323" max="13323" width="10" style="2" customWidth="1"/>
    <col min="13324" max="13568" width="9.109375" style="2"/>
    <col min="13569" max="13569" width="7.88671875" style="2" customWidth="1"/>
    <col min="13570" max="13570" width="10" style="2" customWidth="1"/>
    <col min="13571" max="13578" width="9.109375" style="2"/>
    <col min="13579" max="13579" width="10" style="2" customWidth="1"/>
    <col min="13580" max="13824" width="9.109375" style="2"/>
    <col min="13825" max="13825" width="7.88671875" style="2" customWidth="1"/>
    <col min="13826" max="13826" width="10" style="2" customWidth="1"/>
    <col min="13827" max="13834" width="9.109375" style="2"/>
    <col min="13835" max="13835" width="10" style="2" customWidth="1"/>
    <col min="13836" max="14080" width="9.109375" style="2"/>
    <col min="14081" max="14081" width="7.88671875" style="2" customWidth="1"/>
    <col min="14082" max="14082" width="10" style="2" customWidth="1"/>
    <col min="14083" max="14090" width="9.109375" style="2"/>
    <col min="14091" max="14091" width="10" style="2" customWidth="1"/>
    <col min="14092" max="14336" width="9.109375" style="2"/>
    <col min="14337" max="14337" width="7.88671875" style="2" customWidth="1"/>
    <col min="14338" max="14338" width="10" style="2" customWidth="1"/>
    <col min="14339" max="14346" width="9.109375" style="2"/>
    <col min="14347" max="14347" width="10" style="2" customWidth="1"/>
    <col min="14348" max="14592" width="9.109375" style="2"/>
    <col min="14593" max="14593" width="7.88671875" style="2" customWidth="1"/>
    <col min="14594" max="14594" width="10" style="2" customWidth="1"/>
    <col min="14595" max="14602" width="9.109375" style="2"/>
    <col min="14603" max="14603" width="10" style="2" customWidth="1"/>
    <col min="14604" max="14848" width="9.109375" style="2"/>
    <col min="14849" max="14849" width="7.88671875" style="2" customWidth="1"/>
    <col min="14850" max="14850" width="10" style="2" customWidth="1"/>
    <col min="14851" max="14858" width="9.109375" style="2"/>
    <col min="14859" max="14859" width="10" style="2" customWidth="1"/>
    <col min="14860" max="15104" width="9.109375" style="2"/>
    <col min="15105" max="15105" width="7.88671875" style="2" customWidth="1"/>
    <col min="15106" max="15106" width="10" style="2" customWidth="1"/>
    <col min="15107" max="15114" width="9.109375" style="2"/>
    <col min="15115" max="15115" width="10" style="2" customWidth="1"/>
    <col min="15116" max="15360" width="9.109375" style="2"/>
    <col min="15361" max="15361" width="7.88671875" style="2" customWidth="1"/>
    <col min="15362" max="15362" width="10" style="2" customWidth="1"/>
    <col min="15363" max="15370" width="9.109375" style="2"/>
    <col min="15371" max="15371" width="10" style="2" customWidth="1"/>
    <col min="15372" max="15616" width="9.109375" style="2"/>
    <col min="15617" max="15617" width="7.88671875" style="2" customWidth="1"/>
    <col min="15618" max="15618" width="10" style="2" customWidth="1"/>
    <col min="15619" max="15626" width="9.109375" style="2"/>
    <col min="15627" max="15627" width="10" style="2" customWidth="1"/>
    <col min="15628" max="15872" width="9.109375" style="2"/>
    <col min="15873" max="15873" width="7.88671875" style="2" customWidth="1"/>
    <col min="15874" max="15874" width="10" style="2" customWidth="1"/>
    <col min="15875" max="15882" width="9.109375" style="2"/>
    <col min="15883" max="15883" width="10" style="2" customWidth="1"/>
    <col min="15884" max="16128" width="9.109375" style="2"/>
    <col min="16129" max="16129" width="7.88671875" style="2" customWidth="1"/>
    <col min="16130" max="16130" width="10" style="2" customWidth="1"/>
    <col min="16131" max="16138" width="9.109375" style="2"/>
    <col min="16139" max="16139" width="10" style="2" customWidth="1"/>
    <col min="16140" max="16384" width="9.109375" style="2"/>
  </cols>
  <sheetData>
    <row r="1" spans="2:12" x14ac:dyDescent="0.3">
      <c r="D1" s="722" t="s">
        <v>553</v>
      </c>
      <c r="E1" s="722"/>
      <c r="F1" s="722"/>
      <c r="G1" s="722"/>
      <c r="H1" s="722"/>
      <c r="I1" s="722"/>
      <c r="J1" s="722"/>
    </row>
    <row r="3" spans="2:12" x14ac:dyDescent="0.3">
      <c r="F3" s="723" t="s">
        <v>539</v>
      </c>
      <c r="G3" s="724"/>
      <c r="H3" s="725"/>
    </row>
    <row r="4" spans="2:12" x14ac:dyDescent="0.3">
      <c r="F4" s="726"/>
      <c r="G4" s="727"/>
      <c r="H4" s="728"/>
    </row>
    <row r="8" spans="2:12" x14ac:dyDescent="0.3">
      <c r="F8" s="723" t="s">
        <v>538</v>
      </c>
      <c r="G8" s="724"/>
      <c r="H8" s="725"/>
      <c r="I8" s="275"/>
      <c r="J8" s="11"/>
      <c r="K8" s="11"/>
    </row>
    <row r="9" spans="2:12" x14ac:dyDescent="0.3">
      <c r="F9" s="726"/>
      <c r="G9" s="727"/>
      <c r="H9" s="728"/>
      <c r="I9" s="11"/>
      <c r="J9" s="11"/>
      <c r="K9" s="11"/>
    </row>
    <row r="13" spans="2:12" ht="15" customHeight="1" x14ac:dyDescent="0.3">
      <c r="F13" s="735" t="s">
        <v>76</v>
      </c>
      <c r="G13" s="736"/>
      <c r="H13" s="737"/>
    </row>
    <row r="14" spans="2:12" ht="15" customHeight="1" x14ac:dyDescent="0.3">
      <c r="B14" s="107"/>
      <c r="C14" s="108"/>
      <c r="F14" s="738"/>
      <c r="G14" s="739"/>
      <c r="H14" s="740"/>
      <c r="K14" s="107"/>
      <c r="L14" s="108"/>
    </row>
    <row r="15" spans="2:12" x14ac:dyDescent="0.3">
      <c r="B15" s="108"/>
      <c r="C15" s="108"/>
      <c r="K15" s="108"/>
      <c r="L15" s="108"/>
    </row>
    <row r="17" spans="2:12" x14ac:dyDescent="0.3">
      <c r="B17" s="107"/>
      <c r="C17" s="108"/>
      <c r="K17" s="107"/>
      <c r="L17" s="108"/>
    </row>
    <row r="18" spans="2:12" ht="27" customHeight="1" x14ac:dyDescent="0.3">
      <c r="B18" s="108"/>
      <c r="C18" s="108"/>
      <c r="F18" s="723" t="s">
        <v>63</v>
      </c>
      <c r="G18" s="724"/>
      <c r="H18" s="725"/>
      <c r="K18" s="108"/>
      <c r="L18" s="108"/>
    </row>
    <row r="19" spans="2:12" ht="37.5" customHeight="1" x14ac:dyDescent="0.3">
      <c r="F19" s="726"/>
      <c r="G19" s="727"/>
      <c r="H19" s="728"/>
    </row>
    <row r="20" spans="2:12" x14ac:dyDescent="0.3">
      <c r="D20" s="107"/>
      <c r="E20" s="108"/>
      <c r="I20" s="107"/>
      <c r="J20" s="108"/>
    </row>
    <row r="21" spans="2:12" x14ac:dyDescent="0.3">
      <c r="D21" s="108"/>
      <c r="E21" s="108"/>
      <c r="I21" s="108"/>
      <c r="J21" s="108"/>
    </row>
    <row r="23" spans="2:12" x14ac:dyDescent="0.3">
      <c r="F23" s="735" t="s">
        <v>32</v>
      </c>
      <c r="G23" s="736"/>
      <c r="H23" s="737"/>
    </row>
    <row r="24" spans="2:12" x14ac:dyDescent="0.3">
      <c r="F24" s="738"/>
      <c r="G24" s="739"/>
      <c r="H24" s="740"/>
    </row>
    <row r="28" spans="2:12" x14ac:dyDescent="0.3">
      <c r="F28" s="729" t="s">
        <v>33</v>
      </c>
      <c r="G28" s="730"/>
      <c r="H28" s="731"/>
    </row>
    <row r="29" spans="2:12" x14ac:dyDescent="0.3">
      <c r="F29" s="11"/>
      <c r="G29" s="109"/>
      <c r="H29" s="109"/>
    </row>
    <row r="30" spans="2:12" x14ac:dyDescent="0.3">
      <c r="F30" s="109"/>
      <c r="G30" s="109"/>
      <c r="H30" s="109"/>
    </row>
    <row r="32" spans="2:12" x14ac:dyDescent="0.3">
      <c r="F32" s="729" t="s">
        <v>34</v>
      </c>
      <c r="G32" s="730"/>
      <c r="H32" s="731"/>
    </row>
    <row r="36" spans="6:8" ht="27.75" customHeight="1" x14ac:dyDescent="0.3">
      <c r="F36" s="732" t="s">
        <v>90</v>
      </c>
      <c r="G36" s="733"/>
      <c r="H36" s="734"/>
    </row>
  </sheetData>
  <mergeCells count="9">
    <mergeCell ref="D1:J1"/>
    <mergeCell ref="F3:H4"/>
    <mergeCell ref="F8:H9"/>
    <mergeCell ref="F32:H32"/>
    <mergeCell ref="F36:H36"/>
    <mergeCell ref="F13:H14"/>
    <mergeCell ref="F18:H19"/>
    <mergeCell ref="F23:H24"/>
    <mergeCell ref="F28:H28"/>
  </mergeCells>
  <pageMargins left="0.511811024" right="0.511811024" top="0.78740157499999996" bottom="0.78740157499999996" header="0.31496062000000002" footer="0.31496062000000002"/>
  <pageSetup paperSize="9" scale="89" orientation="portrait" horizontalDpi="4294967293" vertic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G30"/>
  <sheetViews>
    <sheetView workbookViewId="0">
      <selection activeCell="E28" sqref="E28"/>
    </sheetView>
  </sheetViews>
  <sheetFormatPr defaultColWidth="9.109375" defaultRowHeight="15.6" x14ac:dyDescent="0.3"/>
  <cols>
    <col min="1" max="1" width="11.88671875" style="2" customWidth="1"/>
    <col min="2" max="2" width="6" style="2" customWidth="1"/>
    <col min="3" max="3" width="67.6640625" style="2" customWidth="1"/>
    <col min="4" max="4" width="20.6640625" style="2" customWidth="1"/>
    <col min="5" max="5" width="50" style="2" customWidth="1"/>
    <col min="6" max="6" width="6.6640625" style="2" customWidth="1"/>
    <col min="7" max="7" width="24.88671875" style="2" customWidth="1"/>
    <col min="8" max="8" width="22.44140625" style="2" customWidth="1"/>
    <col min="9" max="16384" width="9.109375" style="2"/>
  </cols>
  <sheetData>
    <row r="2" spans="1:7" ht="16.2" thickBot="1" x14ac:dyDescent="0.35">
      <c r="A2" s="741" t="s">
        <v>554</v>
      </c>
      <c r="B2" s="741"/>
      <c r="C2" s="741"/>
      <c r="D2" s="741"/>
      <c r="E2" s="741"/>
      <c r="F2" s="741"/>
      <c r="G2" s="87"/>
    </row>
    <row r="3" spans="1:7" x14ac:dyDescent="0.3">
      <c r="B3" s="88"/>
      <c r="C3" s="89"/>
      <c r="D3" s="89"/>
      <c r="E3" s="89"/>
      <c r="F3" s="90"/>
    </row>
    <row r="4" spans="1:7" x14ac:dyDescent="0.3">
      <c r="B4" s="6"/>
      <c r="C4" s="11"/>
      <c r="D4" s="11"/>
      <c r="E4" s="11"/>
      <c r="F4" s="91"/>
    </row>
    <row r="5" spans="1:7" x14ac:dyDescent="0.3">
      <c r="B5" s="6"/>
      <c r="C5" s="11"/>
      <c r="D5" s="11"/>
      <c r="E5" s="11"/>
      <c r="F5" s="91"/>
    </row>
    <row r="6" spans="1:7" x14ac:dyDescent="0.3">
      <c r="B6" s="6"/>
      <c r="C6" s="11"/>
      <c r="D6" s="11"/>
      <c r="E6" s="11"/>
      <c r="F6" s="91"/>
    </row>
    <row r="7" spans="1:7" ht="31.2" x14ac:dyDescent="0.3">
      <c r="B7" s="6"/>
      <c r="C7" s="92" t="s">
        <v>35</v>
      </c>
      <c r="D7" s="93" t="s">
        <v>36</v>
      </c>
      <c r="E7" s="94" t="s">
        <v>50</v>
      </c>
      <c r="F7" s="91"/>
    </row>
    <row r="8" spans="1:7" x14ac:dyDescent="0.3">
      <c r="B8" s="6"/>
      <c r="C8" s="95" t="s">
        <v>37</v>
      </c>
      <c r="D8" s="95" t="s">
        <v>38</v>
      </c>
      <c r="E8" s="95"/>
      <c r="F8" s="91"/>
    </row>
    <row r="9" spans="1:7" x14ac:dyDescent="0.3">
      <c r="B9" s="6"/>
      <c r="C9" s="95" t="s">
        <v>39</v>
      </c>
      <c r="D9" s="95" t="s">
        <v>40</v>
      </c>
      <c r="E9" s="95"/>
      <c r="F9" s="91"/>
    </row>
    <row r="10" spans="1:7" ht="31.2" x14ac:dyDescent="0.3">
      <c r="B10" s="6"/>
      <c r="C10" s="96" t="s">
        <v>41</v>
      </c>
      <c r="D10" s="97" t="s">
        <v>42</v>
      </c>
      <c r="E10" s="103" t="s">
        <v>578</v>
      </c>
      <c r="F10" s="91"/>
    </row>
    <row r="11" spans="1:7" ht="31.2" x14ac:dyDescent="0.3">
      <c r="B11" s="6"/>
      <c r="C11" s="96" t="s">
        <v>43</v>
      </c>
      <c r="D11" s="99" t="s">
        <v>38</v>
      </c>
      <c r="E11" s="95"/>
      <c r="F11" s="91"/>
    </row>
    <row r="12" spans="1:7" ht="46.8" x14ac:dyDescent="0.3">
      <c r="B12" s="6"/>
      <c r="C12" s="98" t="s">
        <v>70</v>
      </c>
      <c r="D12" s="100" t="s">
        <v>42</v>
      </c>
      <c r="E12" s="98" t="s">
        <v>582</v>
      </c>
      <c r="F12" s="91"/>
    </row>
    <row r="13" spans="1:7" x14ac:dyDescent="0.3">
      <c r="B13" s="6"/>
      <c r="C13" s="11"/>
      <c r="D13" s="11"/>
      <c r="E13" s="11"/>
      <c r="F13" s="91"/>
    </row>
    <row r="14" spans="1:7" x14ac:dyDescent="0.3">
      <c r="B14" s="6"/>
      <c r="C14" s="11"/>
      <c r="D14" s="11"/>
      <c r="E14" s="11"/>
      <c r="F14" s="91"/>
    </row>
    <row r="15" spans="1:7" x14ac:dyDescent="0.3">
      <c r="B15" s="6"/>
      <c r="C15" s="11"/>
      <c r="D15" s="11"/>
      <c r="E15" s="11"/>
      <c r="F15" s="91"/>
    </row>
    <row r="16" spans="1:7" ht="31.2" x14ac:dyDescent="0.3">
      <c r="B16" s="6"/>
      <c r="C16" s="92" t="s">
        <v>35</v>
      </c>
      <c r="D16" s="93" t="s">
        <v>36</v>
      </c>
      <c r="E16" s="94" t="s">
        <v>50</v>
      </c>
      <c r="F16" s="91"/>
    </row>
    <row r="17" spans="2:6" ht="31.2" x14ac:dyDescent="0.3">
      <c r="B17" s="6"/>
      <c r="C17" s="96" t="s">
        <v>44</v>
      </c>
      <c r="D17" s="99" t="s">
        <v>45</v>
      </c>
      <c r="E17" s="95"/>
      <c r="F17" s="91"/>
    </row>
    <row r="18" spans="2:6" ht="202.8" x14ac:dyDescent="0.3">
      <c r="B18" s="6"/>
      <c r="C18" s="95" t="s">
        <v>46</v>
      </c>
      <c r="D18" s="95" t="s">
        <v>40</v>
      </c>
      <c r="E18" s="103" t="s">
        <v>839</v>
      </c>
      <c r="F18" s="91"/>
    </row>
    <row r="19" spans="2:6" ht="79.2" x14ac:dyDescent="0.4">
      <c r="B19" s="6"/>
      <c r="C19" s="101" t="s">
        <v>579</v>
      </c>
      <c r="D19" s="13" t="s">
        <v>40</v>
      </c>
      <c r="E19" s="102" t="s">
        <v>583</v>
      </c>
      <c r="F19" s="91"/>
    </row>
    <row r="20" spans="2:6" ht="140.4" x14ac:dyDescent="0.3">
      <c r="B20" s="6"/>
      <c r="C20" s="99" t="s">
        <v>71</v>
      </c>
      <c r="D20" s="100" t="s">
        <v>47</v>
      </c>
      <c r="E20" s="98" t="s">
        <v>840</v>
      </c>
      <c r="F20" s="91"/>
    </row>
    <row r="21" spans="2:6" ht="124.8" x14ac:dyDescent="0.3">
      <c r="B21" s="6"/>
      <c r="C21" s="103" t="s">
        <v>72</v>
      </c>
      <c r="D21" s="100" t="s">
        <v>40</v>
      </c>
      <c r="E21" s="103" t="s">
        <v>841</v>
      </c>
      <c r="F21" s="91"/>
    </row>
    <row r="22" spans="2:6" x14ac:dyDescent="0.3">
      <c r="B22" s="6"/>
      <c r="C22" s="11"/>
      <c r="D22" s="11"/>
      <c r="E22" s="11"/>
      <c r="F22" s="91"/>
    </row>
    <row r="23" spans="2:6" ht="18" x14ac:dyDescent="0.4">
      <c r="B23" s="6"/>
      <c r="C23" s="104"/>
      <c r="D23" s="11"/>
      <c r="E23" s="11"/>
      <c r="F23" s="91"/>
    </row>
    <row r="24" spans="2:6" ht="18" x14ac:dyDescent="0.4">
      <c r="B24" s="6"/>
      <c r="C24" s="104"/>
      <c r="D24" s="11"/>
      <c r="E24" s="11"/>
      <c r="F24" s="91"/>
    </row>
    <row r="25" spans="2:6" ht="31.2" x14ac:dyDescent="0.3">
      <c r="B25" s="6"/>
      <c r="C25" s="92" t="s">
        <v>35</v>
      </c>
      <c r="D25" s="93" t="s">
        <v>36</v>
      </c>
      <c r="E25" s="94" t="s">
        <v>50</v>
      </c>
      <c r="F25" s="91"/>
    </row>
    <row r="26" spans="2:6" ht="33.6" x14ac:dyDescent="0.3">
      <c r="B26" s="6"/>
      <c r="C26" s="96" t="s">
        <v>73</v>
      </c>
      <c r="D26" s="99" t="s">
        <v>45</v>
      </c>
      <c r="E26" s="98"/>
      <c r="F26" s="91"/>
    </row>
    <row r="27" spans="2:6" ht="187.2" x14ac:dyDescent="0.3">
      <c r="B27" s="6"/>
      <c r="C27" s="102" t="s">
        <v>48</v>
      </c>
      <c r="D27" s="101" t="s">
        <v>40</v>
      </c>
      <c r="E27" s="103" t="s">
        <v>842</v>
      </c>
      <c r="F27" s="91"/>
    </row>
    <row r="28" spans="2:6" ht="31.2" x14ac:dyDescent="0.3">
      <c r="B28" s="6"/>
      <c r="C28" s="99" t="s">
        <v>74</v>
      </c>
      <c r="D28" s="99" t="s">
        <v>42</v>
      </c>
      <c r="E28" s="350" t="s">
        <v>580</v>
      </c>
      <c r="F28" s="91"/>
    </row>
    <row r="29" spans="2:6" ht="46.8" x14ac:dyDescent="0.3">
      <c r="B29" s="6"/>
      <c r="C29" s="99" t="s">
        <v>75</v>
      </c>
      <c r="D29" s="99" t="s">
        <v>42</v>
      </c>
      <c r="E29" s="98" t="s">
        <v>581</v>
      </c>
      <c r="F29" s="91"/>
    </row>
    <row r="30" spans="2:6" ht="16.2" thickBot="1" x14ac:dyDescent="0.35">
      <c r="B30" s="9"/>
      <c r="C30" s="105"/>
      <c r="D30" s="105"/>
      <c r="E30" s="105"/>
      <c r="F30" s="106"/>
    </row>
  </sheetData>
  <mergeCells count="1">
    <mergeCell ref="A2:F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74"/>
  <sheetViews>
    <sheetView tabSelected="1" topLeftCell="A37" zoomScale="80" zoomScaleNormal="80" workbookViewId="0">
      <selection activeCell="E59" sqref="E59"/>
    </sheetView>
  </sheetViews>
  <sheetFormatPr defaultColWidth="9.109375" defaultRowHeight="15.6" x14ac:dyDescent="0.3"/>
  <cols>
    <col min="1" max="1" width="1.88671875" style="213" customWidth="1"/>
    <col min="2" max="2" width="36.88671875" style="213" customWidth="1"/>
    <col min="3" max="3" width="21.6640625" style="213" customWidth="1"/>
    <col min="4" max="4" width="22.33203125" style="213" customWidth="1"/>
    <col min="5" max="5" width="22.6640625" style="213" customWidth="1"/>
    <col min="6" max="6" width="24.109375" style="213" customWidth="1"/>
    <col min="7" max="7" width="22.88671875" style="213" customWidth="1"/>
    <col min="8" max="8" width="23.5546875" style="213" customWidth="1"/>
    <col min="9" max="9" width="21.6640625" style="213" customWidth="1"/>
    <col min="10" max="10" width="22.109375" style="213" customWidth="1"/>
    <col min="11" max="11" width="23.44140625" style="213" customWidth="1"/>
    <col min="12" max="12" width="24.109375" style="213" customWidth="1"/>
    <col min="13" max="13" width="22.109375" style="213" customWidth="1"/>
    <col min="14" max="14" width="22.88671875" style="213" customWidth="1"/>
    <col min="15" max="15" width="22.6640625" style="213" customWidth="1"/>
    <col min="16" max="16" width="23.6640625" style="213" customWidth="1"/>
    <col min="17" max="20" width="17" style="213" bestFit="1" customWidth="1"/>
    <col min="21" max="16384" width="9.109375" style="213"/>
  </cols>
  <sheetData>
    <row r="1" spans="1:16" x14ac:dyDescent="0.3">
      <c r="A1" s="212"/>
      <c r="B1" s="212"/>
      <c r="C1" s="212"/>
      <c r="D1" s="212"/>
      <c r="E1" s="212"/>
      <c r="F1" s="212"/>
      <c r="G1" s="212"/>
      <c r="H1" s="212"/>
      <c r="I1" s="212"/>
      <c r="J1" s="212"/>
      <c r="K1" s="212"/>
    </row>
    <row r="2" spans="1:16" x14ac:dyDescent="0.3">
      <c r="A2" s="212"/>
      <c r="B2" s="323" t="s">
        <v>179</v>
      </c>
      <c r="C2" s="214"/>
      <c r="D2" s="214"/>
      <c r="E2" s="212"/>
      <c r="F2" s="212"/>
      <c r="G2" s="614"/>
      <c r="H2" s="614"/>
      <c r="I2" s="614"/>
      <c r="J2" s="614"/>
      <c r="K2" s="614"/>
      <c r="L2" s="615"/>
      <c r="M2" s="615"/>
      <c r="N2" s="615"/>
      <c r="O2" s="616"/>
      <c r="P2" s="616"/>
    </row>
    <row r="3" spans="1:16" x14ac:dyDescent="0.3">
      <c r="A3" s="212"/>
      <c r="B3" s="214"/>
      <c r="C3" s="214"/>
      <c r="D3" s="214"/>
      <c r="E3" s="212"/>
      <c r="F3" s="212"/>
      <c r="G3" s="212"/>
      <c r="H3" s="212"/>
      <c r="I3" s="212"/>
      <c r="J3" s="212"/>
      <c r="K3" s="212"/>
    </row>
    <row r="4" spans="1:16" ht="31.2" x14ac:dyDescent="0.3">
      <c r="A4" s="212"/>
      <c r="B4" s="215" t="s">
        <v>177</v>
      </c>
      <c r="C4" s="302">
        <v>2005</v>
      </c>
      <c r="D4" s="302">
        <v>2006</v>
      </c>
      <c r="E4" s="302">
        <v>2007</v>
      </c>
      <c r="F4" s="302">
        <v>2008</v>
      </c>
      <c r="G4" s="302">
        <v>2009</v>
      </c>
      <c r="H4" s="302">
        <v>2010</v>
      </c>
      <c r="I4" s="302">
        <v>2011</v>
      </c>
      <c r="J4" s="302">
        <v>2012</v>
      </c>
      <c r="K4" s="302">
        <v>2013</v>
      </c>
      <c r="L4" s="302">
        <v>2014</v>
      </c>
      <c r="M4" s="302">
        <v>2015</v>
      </c>
      <c r="N4" s="302">
        <v>2016</v>
      </c>
      <c r="O4" s="302">
        <v>2017</v>
      </c>
      <c r="P4" s="303">
        <v>2018</v>
      </c>
    </row>
    <row r="5" spans="1:16" s="216" customFormat="1" x14ac:dyDescent="0.3">
      <c r="B5" s="618" t="s">
        <v>132</v>
      </c>
      <c r="C5" s="664">
        <f>C64+C101+C138+C175+C212+C249+C286+C323+C360+C397+C434</f>
        <v>1180.5695068891209</v>
      </c>
      <c r="D5" s="664">
        <f t="shared" ref="D5:P5" si="0">D64+D101+D138+D175+D212+D249+D286+D323+D360+D397+D434</f>
        <v>1631.4750756715439</v>
      </c>
      <c r="E5" s="664">
        <f t="shared" si="0"/>
        <v>2075.6238943124995</v>
      </c>
      <c r="F5" s="664">
        <f t="shared" si="0"/>
        <v>2167.8177005624998</v>
      </c>
      <c r="G5" s="664">
        <f t="shared" si="0"/>
        <v>2233.0561693125001</v>
      </c>
      <c r="H5" s="664">
        <f t="shared" si="0"/>
        <v>2315.0483068124995</v>
      </c>
      <c r="I5" s="664">
        <f t="shared" si="0"/>
        <v>2402.8962943125002</v>
      </c>
      <c r="J5" s="664">
        <f t="shared" si="0"/>
        <v>2453.6998880625001</v>
      </c>
      <c r="K5" s="664">
        <f t="shared" si="0"/>
        <v>2690.4318380625</v>
      </c>
      <c r="L5" s="619">
        <f t="shared" si="0"/>
        <v>3330.0452443124996</v>
      </c>
      <c r="M5" s="619">
        <f t="shared" si="0"/>
        <v>3543.8042443125005</v>
      </c>
      <c r="N5" s="619">
        <f t="shared" si="0"/>
        <v>3675.2537443125002</v>
      </c>
      <c r="O5" s="619">
        <f t="shared" si="0"/>
        <v>3793.2921193125003</v>
      </c>
      <c r="P5" s="619">
        <f t="shared" si="0"/>
        <v>3859.5287443124998</v>
      </c>
    </row>
    <row r="6" spans="1:16" s="216" customFormat="1" x14ac:dyDescent="0.3">
      <c r="B6" s="618" t="s">
        <v>133</v>
      </c>
      <c r="C6" s="664">
        <f t="shared" ref="C6:P6" si="1">C65+C102+C139+C176+C213+C250+C287+C324+C361+C398+C435</f>
        <v>3734571.88285683</v>
      </c>
      <c r="D6" s="664">
        <f t="shared" si="1"/>
        <v>3964817.555826562</v>
      </c>
      <c r="E6" s="664">
        <f t="shared" si="1"/>
        <v>4153826.1145130219</v>
      </c>
      <c r="F6" s="664">
        <f t="shared" si="1"/>
        <v>4388776.9565388327</v>
      </c>
      <c r="G6" s="664">
        <f t="shared" si="1"/>
        <v>4718046.426119376</v>
      </c>
      <c r="H6" s="664">
        <f t="shared" si="1"/>
        <v>4915756.5295759011</v>
      </c>
      <c r="I6" s="664">
        <f t="shared" si="1"/>
        <v>5073501.9637405593</v>
      </c>
      <c r="J6" s="664">
        <f t="shared" si="1"/>
        <v>5800433.0548757333</v>
      </c>
      <c r="K6" s="664">
        <f t="shared" si="1"/>
        <v>6145794.0182815837</v>
      </c>
      <c r="L6" s="619">
        <f t="shared" si="1"/>
        <v>5448414.6222797045</v>
      </c>
      <c r="M6" s="619">
        <f t="shared" si="1"/>
        <v>2655695.3398086284</v>
      </c>
      <c r="N6" s="619">
        <f t="shared" si="1"/>
        <v>2877627.8906211485</v>
      </c>
      <c r="O6" s="619">
        <f t="shared" si="1"/>
        <v>3150708.6707585254</v>
      </c>
      <c r="P6" s="619">
        <f t="shared" si="1"/>
        <v>3280437.5823629699</v>
      </c>
    </row>
    <row r="7" spans="1:16" s="216" customFormat="1" x14ac:dyDescent="0.3">
      <c r="B7" s="618" t="s">
        <v>134</v>
      </c>
      <c r="C7" s="664">
        <f t="shared" ref="C7:P7" si="2">C66+C103+C140+C177+C214+C251+C288+C325+C362+C399+C436</f>
        <v>4368.5077130746631</v>
      </c>
      <c r="D7" s="664">
        <f t="shared" si="2"/>
        <v>5287.7159068247829</v>
      </c>
      <c r="E7" s="664">
        <f t="shared" si="2"/>
        <v>5164.9777318124998</v>
      </c>
      <c r="F7" s="664">
        <f t="shared" si="2"/>
        <v>5104.9288880624999</v>
      </c>
      <c r="G7" s="664">
        <f t="shared" si="2"/>
        <v>5278.8781880624983</v>
      </c>
      <c r="H7" s="664">
        <f t="shared" si="2"/>
        <v>5362.5819568124989</v>
      </c>
      <c r="I7" s="664">
        <f t="shared" si="2"/>
        <v>5043.6653255624997</v>
      </c>
      <c r="J7" s="664">
        <f t="shared" si="2"/>
        <v>4669.7689880624994</v>
      </c>
      <c r="K7" s="664">
        <f t="shared" si="2"/>
        <v>4508.4311068124998</v>
      </c>
      <c r="L7" s="619">
        <f t="shared" si="2"/>
        <v>4772.2818005624995</v>
      </c>
      <c r="M7" s="619">
        <f t="shared" si="2"/>
        <v>4986.6585943125001</v>
      </c>
      <c r="N7" s="619">
        <f t="shared" si="2"/>
        <v>5229.5046943124999</v>
      </c>
      <c r="O7" s="619">
        <f t="shared" si="2"/>
        <v>5465.8208443124986</v>
      </c>
      <c r="P7" s="619">
        <f t="shared" si="2"/>
        <v>5658.8134693124985</v>
      </c>
    </row>
    <row r="8" spans="1:16" s="216" customFormat="1" x14ac:dyDescent="0.3">
      <c r="B8" s="618" t="s">
        <v>135</v>
      </c>
      <c r="C8" s="664">
        <f t="shared" ref="C8:P8" si="3">C67+C104+C141+C178+C215+C252+C289+C326+C363+C400+C437</f>
        <v>539431.66622337932</v>
      </c>
      <c r="D8" s="664">
        <f t="shared" si="3"/>
        <v>565040.66307624057</v>
      </c>
      <c r="E8" s="664">
        <f t="shared" si="3"/>
        <v>601868.11664504942</v>
      </c>
      <c r="F8" s="664">
        <f t="shared" si="3"/>
        <v>621784.75714170921</v>
      </c>
      <c r="G8" s="664">
        <f t="shared" si="3"/>
        <v>667523.69079940533</v>
      </c>
      <c r="H8" s="664">
        <f t="shared" si="3"/>
        <v>666190.3068829868</v>
      </c>
      <c r="I8" s="664">
        <f t="shared" si="3"/>
        <v>692659.32228550978</v>
      </c>
      <c r="J8" s="664">
        <f t="shared" si="3"/>
        <v>836355.47156277043</v>
      </c>
      <c r="K8" s="664">
        <f t="shared" si="3"/>
        <v>960442.90726311516</v>
      </c>
      <c r="L8" s="619">
        <f t="shared" si="3"/>
        <v>1121823.0694013403</v>
      </c>
      <c r="M8" s="619">
        <f t="shared" si="3"/>
        <v>571839.29638433084</v>
      </c>
      <c r="N8" s="619">
        <f t="shared" si="3"/>
        <v>534160.21431605751</v>
      </c>
      <c r="O8" s="619">
        <f t="shared" si="3"/>
        <v>554326.57103615929</v>
      </c>
      <c r="P8" s="619">
        <f t="shared" si="3"/>
        <v>574154.05690052884</v>
      </c>
    </row>
    <row r="9" spans="1:16" s="216" customFormat="1" x14ac:dyDescent="0.3">
      <c r="B9" s="618" t="s">
        <v>136</v>
      </c>
      <c r="C9" s="664">
        <f t="shared" ref="C9:P9" si="4">C68+C105+C142+C179+C216+C253+C290+C327+C364+C401+C438</f>
        <v>74912.784868918228</v>
      </c>
      <c r="D9" s="664">
        <f t="shared" si="4"/>
        <v>75551.954383396514</v>
      </c>
      <c r="E9" s="664">
        <f t="shared" si="4"/>
        <v>82947.379767268445</v>
      </c>
      <c r="F9" s="664">
        <f t="shared" si="4"/>
        <v>85461.037731682241</v>
      </c>
      <c r="G9" s="664">
        <f t="shared" si="4"/>
        <v>87954.485058000791</v>
      </c>
      <c r="H9" s="664">
        <f t="shared" si="4"/>
        <v>90463.87148866865</v>
      </c>
      <c r="I9" s="664">
        <f t="shared" si="4"/>
        <v>94118.924916007367</v>
      </c>
      <c r="J9" s="664">
        <f t="shared" si="4"/>
        <v>98591.147012160727</v>
      </c>
      <c r="K9" s="664">
        <f t="shared" si="4"/>
        <v>113681.63067658291</v>
      </c>
      <c r="L9" s="619">
        <f t="shared" si="4"/>
        <v>121141.25537654269</v>
      </c>
      <c r="M9" s="619">
        <f t="shared" si="4"/>
        <v>125545.7589323506</v>
      </c>
      <c r="N9" s="619">
        <f t="shared" si="4"/>
        <v>131815.33265923019</v>
      </c>
      <c r="O9" s="619">
        <f t="shared" si="4"/>
        <v>140823.83999655163</v>
      </c>
      <c r="P9" s="619">
        <f t="shared" si="4"/>
        <v>149332.16088409617</v>
      </c>
    </row>
    <row r="10" spans="1:16" s="216" customFormat="1" x14ac:dyDescent="0.3">
      <c r="B10" s="618" t="s">
        <v>137</v>
      </c>
      <c r="C10" s="619">
        <f t="shared" ref="C10:P10" si="5">C69+C106+C143+C180+C217+C254+C291+C328+C365+C402+C439</f>
        <v>251.24508806288861</v>
      </c>
      <c r="D10" s="619">
        <f t="shared" si="5"/>
        <v>255.21211931316631</v>
      </c>
      <c r="E10" s="619">
        <f t="shared" si="5"/>
        <v>258.38574431249998</v>
      </c>
      <c r="F10" s="619">
        <f t="shared" si="5"/>
        <v>260.44860056249996</v>
      </c>
      <c r="G10" s="619">
        <f t="shared" si="5"/>
        <v>260.92464431249999</v>
      </c>
      <c r="H10" s="619">
        <f t="shared" si="5"/>
        <v>260.92464431249999</v>
      </c>
      <c r="I10" s="619">
        <f t="shared" si="5"/>
        <v>240.88473806249999</v>
      </c>
      <c r="J10" s="619">
        <f t="shared" si="5"/>
        <v>223.08684431249998</v>
      </c>
      <c r="K10" s="619">
        <f t="shared" si="5"/>
        <v>227.76538181249995</v>
      </c>
      <c r="L10" s="619">
        <f t="shared" si="5"/>
        <v>243.75123806249999</v>
      </c>
      <c r="M10" s="619">
        <f t="shared" si="5"/>
        <v>242.61999431249995</v>
      </c>
      <c r="N10" s="619">
        <f t="shared" si="5"/>
        <v>233.40624431250001</v>
      </c>
      <c r="O10" s="619">
        <f t="shared" si="5"/>
        <v>254.90499431249998</v>
      </c>
      <c r="P10" s="619">
        <f t="shared" si="5"/>
        <v>288.38161931249999</v>
      </c>
    </row>
    <row r="11" spans="1:16" s="216" customFormat="1" x14ac:dyDescent="0.3">
      <c r="B11" s="618" t="s">
        <v>138</v>
      </c>
      <c r="C11" s="619">
        <f t="shared" ref="C11:P11" si="6">C70+C107+C144+C181+C218+C255+C292+C329+C366+C403+C440</f>
        <v>87899.578338812862</v>
      </c>
      <c r="D11" s="619">
        <f t="shared" si="6"/>
        <v>91888.981275040496</v>
      </c>
      <c r="E11" s="619">
        <f t="shared" si="6"/>
        <v>99895.811697942117</v>
      </c>
      <c r="F11" s="619">
        <f t="shared" si="6"/>
        <v>107616.60707177073</v>
      </c>
      <c r="G11" s="619">
        <f t="shared" si="6"/>
        <v>115612.4590708301</v>
      </c>
      <c r="H11" s="619">
        <f t="shared" si="6"/>
        <v>116200.23775988971</v>
      </c>
      <c r="I11" s="619">
        <f t="shared" si="6"/>
        <v>122042.04610554043</v>
      </c>
      <c r="J11" s="619">
        <f t="shared" si="6"/>
        <v>156049.30864806665</v>
      </c>
      <c r="K11" s="619">
        <f t="shared" si="6"/>
        <v>166280.66800368667</v>
      </c>
      <c r="L11" s="619">
        <f t="shared" si="6"/>
        <v>164298.32810036035</v>
      </c>
      <c r="M11" s="619">
        <f t="shared" si="6"/>
        <v>84904.54997165667</v>
      </c>
      <c r="N11" s="619">
        <f t="shared" si="6"/>
        <v>93683.302602501237</v>
      </c>
      <c r="O11" s="619">
        <f t="shared" si="6"/>
        <v>106388.80975510509</v>
      </c>
      <c r="P11" s="619">
        <f t="shared" si="6"/>
        <v>113031.79782498858</v>
      </c>
    </row>
    <row r="12" spans="1:16" s="216" customFormat="1" x14ac:dyDescent="0.3">
      <c r="B12" s="618" t="s">
        <v>139</v>
      </c>
      <c r="C12" s="620">
        <f t="shared" ref="C12:P12" si="7">C71+C108+C145+C182+C219+C256+C293+C330+C367+C404+C441</f>
        <v>17.292619312722014</v>
      </c>
      <c r="D12" s="620">
        <f t="shared" si="7"/>
        <v>3.1648693127220122</v>
      </c>
      <c r="E12" s="620">
        <f t="shared" si="7"/>
        <v>58.447369312500015</v>
      </c>
      <c r="F12" s="620">
        <f t="shared" si="7"/>
        <v>58.447369312500015</v>
      </c>
      <c r="G12" s="620">
        <f t="shared" si="7"/>
        <v>52.304869312500003</v>
      </c>
      <c r="H12" s="620">
        <f t="shared" si="7"/>
        <v>52.304869312500003</v>
      </c>
      <c r="I12" s="620">
        <f t="shared" si="7"/>
        <v>54.147619312499998</v>
      </c>
      <c r="J12" s="620">
        <f t="shared" si="7"/>
        <v>54.761869312500011</v>
      </c>
      <c r="K12" s="620">
        <f t="shared" si="7"/>
        <v>93.45961931250001</v>
      </c>
      <c r="L12" s="620">
        <f t="shared" si="7"/>
        <v>26.583150562499998</v>
      </c>
      <c r="M12" s="620">
        <f t="shared" si="7"/>
        <v>-8.7556874999999996E-3</v>
      </c>
      <c r="N12" s="620">
        <f t="shared" si="7"/>
        <v>-8.7556874999999996E-3</v>
      </c>
      <c r="O12" s="620">
        <f t="shared" si="7"/>
        <v>-8.7556874999999996E-3</v>
      </c>
      <c r="P12" s="620">
        <f t="shared" si="7"/>
        <v>-8.7556874999999996E-3</v>
      </c>
    </row>
    <row r="13" spans="1:16" s="216" customFormat="1" x14ac:dyDescent="0.3">
      <c r="B13" s="618" t="s">
        <v>140</v>
      </c>
      <c r="C13" s="619">
        <f t="shared" ref="C13:P13" si="8">C72+C109+C146+C183+C220+C257+C294+C331+C368+C405+C442</f>
        <v>1045.3833193856772</v>
      </c>
      <c r="D13" s="620">
        <f t="shared" si="8"/>
        <v>1063.4729818869437</v>
      </c>
      <c r="E13" s="619">
        <f t="shared" si="8"/>
        <v>1515.2385005624999</v>
      </c>
      <c r="F13" s="619">
        <f t="shared" si="8"/>
        <v>1109.8283818124999</v>
      </c>
      <c r="G13" s="619">
        <f t="shared" si="8"/>
        <v>1004.8940068125002</v>
      </c>
      <c r="H13" s="619">
        <f t="shared" si="8"/>
        <v>1084.3933130625001</v>
      </c>
      <c r="I13" s="619">
        <f t="shared" si="8"/>
        <v>1121.7448318125</v>
      </c>
      <c r="J13" s="619">
        <f t="shared" si="8"/>
        <v>1203.6448318124999</v>
      </c>
      <c r="K13" s="619">
        <f t="shared" si="8"/>
        <v>1228.7164693125001</v>
      </c>
      <c r="L13" s="619">
        <f t="shared" si="8"/>
        <v>1988.9890505624996</v>
      </c>
      <c r="M13" s="619">
        <f t="shared" si="8"/>
        <v>1751.3203693124999</v>
      </c>
      <c r="N13" s="619">
        <f t="shared" si="8"/>
        <v>1697.8806193125001</v>
      </c>
      <c r="O13" s="619">
        <f t="shared" si="8"/>
        <v>1666.1443693125002</v>
      </c>
      <c r="P13" s="619">
        <f t="shared" si="8"/>
        <v>1776.9141193125001</v>
      </c>
    </row>
    <row r="14" spans="1:16" s="216" customFormat="1" x14ac:dyDescent="0.3">
      <c r="B14" s="618" t="s">
        <v>141</v>
      </c>
      <c r="C14" s="619">
        <f t="shared" ref="C14:P14" si="9">C73+C110+C147+C184+C221+C258+C295+C332+C369+C406+C443</f>
        <v>35753.451508037688</v>
      </c>
      <c r="D14" s="619">
        <f t="shared" si="9"/>
        <v>37650.25072562752</v>
      </c>
      <c r="E14" s="619">
        <f t="shared" si="9"/>
        <v>39153.147337215742</v>
      </c>
      <c r="F14" s="619">
        <f t="shared" si="9"/>
        <v>39322.927758638951</v>
      </c>
      <c r="G14" s="619">
        <f t="shared" si="9"/>
        <v>40192.150510228363</v>
      </c>
      <c r="H14" s="619">
        <f t="shared" si="9"/>
        <v>44638.212177235684</v>
      </c>
      <c r="I14" s="619">
        <f t="shared" si="9"/>
        <v>47905.80557824421</v>
      </c>
      <c r="J14" s="619">
        <f t="shared" si="9"/>
        <v>56137.797325834596</v>
      </c>
      <c r="K14" s="619">
        <f t="shared" si="9"/>
        <v>59138.63111784192</v>
      </c>
      <c r="L14" s="619">
        <f t="shared" si="9"/>
        <v>59851.565825019781</v>
      </c>
      <c r="M14" s="619">
        <f t="shared" si="9"/>
        <v>62053.057955199431</v>
      </c>
      <c r="N14" s="619">
        <f t="shared" si="9"/>
        <v>64277.93667473855</v>
      </c>
      <c r="O14" s="619">
        <f t="shared" si="9"/>
        <v>67197.553014843739</v>
      </c>
      <c r="P14" s="619">
        <f t="shared" si="9"/>
        <v>58257.710092621899</v>
      </c>
    </row>
    <row r="15" spans="1:16" s="216" customFormat="1" x14ac:dyDescent="0.3">
      <c r="B15" s="618" t="s">
        <v>142</v>
      </c>
      <c r="C15" s="619">
        <f t="shared" ref="C15:P15" si="10">C74+C111+C148+C185+C222+C259+C296+C333+C370+C407+C444</f>
        <v>165187.39493689511</v>
      </c>
      <c r="D15" s="619">
        <f t="shared" si="10"/>
        <v>170818.81182289997</v>
      </c>
      <c r="E15" s="619">
        <f t="shared" si="10"/>
        <v>165635.60496565522</v>
      </c>
      <c r="F15" s="619">
        <f t="shared" si="10"/>
        <v>157543.11821741826</v>
      </c>
      <c r="G15" s="619">
        <f t="shared" si="10"/>
        <v>175847.72625878747</v>
      </c>
      <c r="H15" s="619">
        <f t="shared" si="10"/>
        <v>164948.51587381301</v>
      </c>
      <c r="I15" s="619">
        <f t="shared" si="10"/>
        <v>150470.73223060739</v>
      </c>
      <c r="J15" s="619">
        <f t="shared" si="10"/>
        <v>128069.17900962385</v>
      </c>
      <c r="K15" s="619">
        <f t="shared" si="10"/>
        <v>143320.2428219555</v>
      </c>
      <c r="L15" s="619">
        <f t="shared" si="10"/>
        <v>156653.48450724059</v>
      </c>
      <c r="M15" s="619">
        <f t="shared" si="10"/>
        <v>155140.16259892352</v>
      </c>
      <c r="N15" s="619">
        <f t="shared" si="10"/>
        <v>150982.1784659109</v>
      </c>
      <c r="O15" s="619">
        <f t="shared" si="10"/>
        <v>147487.33441686042</v>
      </c>
      <c r="P15" s="619">
        <f t="shared" si="10"/>
        <v>143471.29807335441</v>
      </c>
    </row>
    <row r="16" spans="1:16" s="216" customFormat="1" x14ac:dyDescent="0.3">
      <c r="B16" s="618" t="s">
        <v>143</v>
      </c>
      <c r="C16" s="619">
        <f t="shared" ref="C16:P16" si="11">C75+C112+C149+C186+C223+C260+C297+C334+C371+C408+C445</f>
        <v>6670021.4311027732</v>
      </c>
      <c r="D16" s="619">
        <f t="shared" si="11"/>
        <v>7139776.479474972</v>
      </c>
      <c r="E16" s="619">
        <f t="shared" si="11"/>
        <v>7416782.6199548515</v>
      </c>
      <c r="F16" s="619">
        <f t="shared" si="11"/>
        <v>7732610.4751541512</v>
      </c>
      <c r="G16" s="619">
        <f t="shared" si="11"/>
        <v>8293699.6854619514</v>
      </c>
      <c r="H16" s="619">
        <f t="shared" si="11"/>
        <v>8912408.6045676433</v>
      </c>
      <c r="I16" s="619">
        <f t="shared" si="11"/>
        <v>8854530.2969436012</v>
      </c>
      <c r="J16" s="619">
        <f t="shared" si="11"/>
        <v>9858268.768527206</v>
      </c>
      <c r="K16" s="619">
        <f t="shared" si="11"/>
        <v>10537738.921784572</v>
      </c>
      <c r="L16" s="619">
        <f t="shared" si="11"/>
        <v>10995177.240932647</v>
      </c>
      <c r="M16" s="619">
        <f t="shared" si="11"/>
        <v>5697071.9153569117</v>
      </c>
      <c r="N16" s="619">
        <f t="shared" si="11"/>
        <v>5667104.6355273416</v>
      </c>
      <c r="O16" s="619">
        <f t="shared" si="11"/>
        <v>5964971.7116829799</v>
      </c>
      <c r="P16" s="619">
        <f t="shared" si="11"/>
        <v>6133596.9431887278</v>
      </c>
    </row>
    <row r="17" spans="2:16" s="216" customFormat="1" x14ac:dyDescent="0.3">
      <c r="B17" s="618" t="s">
        <v>144</v>
      </c>
      <c r="C17" s="619">
        <f t="shared" ref="C17:P17" si="12">C76+C113+C150+C187+C224+C261+C298+C335+C372+C409+C446</f>
        <v>494422.43375893409</v>
      </c>
      <c r="D17" s="619">
        <f t="shared" si="12"/>
        <v>533136.56010014215</v>
      </c>
      <c r="E17" s="619">
        <f t="shared" si="12"/>
        <v>598710.12596315332</v>
      </c>
      <c r="F17" s="619">
        <f t="shared" si="12"/>
        <v>643071.91422811046</v>
      </c>
      <c r="G17" s="619">
        <f t="shared" si="12"/>
        <v>681908.63020841999</v>
      </c>
      <c r="H17" s="619">
        <f t="shared" si="12"/>
        <v>760068.33930308558</v>
      </c>
      <c r="I17" s="619">
        <f t="shared" si="12"/>
        <v>803513.77214706212</v>
      </c>
      <c r="J17" s="619">
        <f t="shared" si="12"/>
        <v>815149.4590005551</v>
      </c>
      <c r="K17" s="619">
        <f t="shared" si="12"/>
        <v>811467.80033783882</v>
      </c>
      <c r="L17" s="619">
        <f t="shared" si="12"/>
        <v>816364.54825093981</v>
      </c>
      <c r="M17" s="619">
        <f t="shared" si="12"/>
        <v>502403.79974987044</v>
      </c>
      <c r="N17" s="619">
        <f t="shared" si="12"/>
        <v>533344.15836549876</v>
      </c>
      <c r="O17" s="619">
        <f t="shared" si="12"/>
        <v>576419.31077676162</v>
      </c>
      <c r="P17" s="619">
        <f t="shared" si="12"/>
        <v>601863.77333940752</v>
      </c>
    </row>
    <row r="18" spans="2:16" s="216" customFormat="1" x14ac:dyDescent="0.3">
      <c r="B18" s="618" t="s">
        <v>145</v>
      </c>
      <c r="C18" s="619">
        <f t="shared" ref="C18:P18" si="13">C77+C114+C151+C188+C225+C262+C299+C336+C373+C410+C447</f>
        <v>328764.1138393617</v>
      </c>
      <c r="D18" s="619">
        <f t="shared" si="13"/>
        <v>354606.98711619305</v>
      </c>
      <c r="E18" s="619">
        <f t="shared" si="13"/>
        <v>377155.32210550853</v>
      </c>
      <c r="F18" s="619">
        <f t="shared" si="13"/>
        <v>400927.10615517129</v>
      </c>
      <c r="G18" s="619">
        <f t="shared" si="13"/>
        <v>426102.21351046697</v>
      </c>
      <c r="H18" s="619">
        <f t="shared" si="13"/>
        <v>466039.33718462399</v>
      </c>
      <c r="I18" s="619">
        <f t="shared" si="13"/>
        <v>501196.7285322274</v>
      </c>
      <c r="J18" s="619">
        <f t="shared" si="13"/>
        <v>516477.69162337855</v>
      </c>
      <c r="K18" s="619">
        <f t="shared" si="13"/>
        <v>525135.72095303284</v>
      </c>
      <c r="L18" s="619">
        <f t="shared" si="13"/>
        <v>544702.11657210742</v>
      </c>
      <c r="M18" s="619">
        <f t="shared" si="13"/>
        <v>246034.02362715593</v>
      </c>
      <c r="N18" s="619">
        <f t="shared" si="13"/>
        <v>255863.12583511209</v>
      </c>
      <c r="O18" s="619">
        <f t="shared" si="13"/>
        <v>277659.88696867367</v>
      </c>
      <c r="P18" s="619">
        <f t="shared" si="13"/>
        <v>287886.75974981545</v>
      </c>
    </row>
    <row r="19" spans="2:16" s="216" customFormat="1" x14ac:dyDescent="0.3">
      <c r="B19" s="618" t="s">
        <v>146</v>
      </c>
      <c r="C19" s="619">
        <f t="shared" ref="C19:P19" si="14">C78+C115+C152+C189+C226+C263+C300+C337+C374+C411+C448</f>
        <v>74589.914879476812</v>
      </c>
      <c r="D19" s="619">
        <f t="shared" si="14"/>
        <v>82008.743145932545</v>
      </c>
      <c r="E19" s="619">
        <f t="shared" si="14"/>
        <v>86835.776206749244</v>
      </c>
      <c r="F19" s="619">
        <f t="shared" si="14"/>
        <v>91990.33734981723</v>
      </c>
      <c r="G19" s="619">
        <f t="shared" si="14"/>
        <v>97741.298851591506</v>
      </c>
      <c r="H19" s="619">
        <f t="shared" si="14"/>
        <v>106724.99131625849</v>
      </c>
      <c r="I19" s="619">
        <f t="shared" si="14"/>
        <v>115765.91602731698</v>
      </c>
      <c r="J19" s="619">
        <f t="shared" si="14"/>
        <v>118256.64081731453</v>
      </c>
      <c r="K19" s="619">
        <f t="shared" si="14"/>
        <v>126747.50014006707</v>
      </c>
      <c r="L19" s="619">
        <f t="shared" si="14"/>
        <v>126315.84346185529</v>
      </c>
      <c r="M19" s="619">
        <f t="shared" si="14"/>
        <v>66445.31790964416</v>
      </c>
      <c r="N19" s="619">
        <f t="shared" si="14"/>
        <v>72884.596693312255</v>
      </c>
      <c r="O19" s="619">
        <f t="shared" si="14"/>
        <v>78759.368869506172</v>
      </c>
      <c r="P19" s="619">
        <f t="shared" si="14"/>
        <v>81724.871968202337</v>
      </c>
    </row>
    <row r="20" spans="2:16" s="216" customFormat="1" x14ac:dyDescent="0.3">
      <c r="B20" s="618" t="s">
        <v>147</v>
      </c>
      <c r="C20" s="619">
        <f t="shared" ref="C20:P20" si="15">C79+C116+C153+C190+C227+C264+C301+C338+C375+C412+C449</f>
        <v>12545.591925701134</v>
      </c>
      <c r="D20" s="619">
        <f t="shared" si="15"/>
        <v>12924.568819464765</v>
      </c>
      <c r="E20" s="619">
        <f t="shared" si="15"/>
        <v>15139.277906812502</v>
      </c>
      <c r="F20" s="619">
        <f t="shared" si="15"/>
        <v>16233.589875562502</v>
      </c>
      <c r="G20" s="619">
        <f t="shared" si="15"/>
        <v>16106.803556812501</v>
      </c>
      <c r="H20" s="619">
        <f t="shared" si="15"/>
        <v>15536.047575562499</v>
      </c>
      <c r="I20" s="619">
        <f t="shared" si="15"/>
        <v>16673.4133505625</v>
      </c>
      <c r="J20" s="619">
        <f t="shared" si="15"/>
        <v>17079.151069312502</v>
      </c>
      <c r="K20" s="619">
        <f t="shared" si="15"/>
        <v>17632.682456812501</v>
      </c>
      <c r="L20" s="619">
        <f t="shared" si="15"/>
        <v>18316.834106812501</v>
      </c>
      <c r="M20" s="619">
        <f t="shared" si="15"/>
        <v>19487.2772443125</v>
      </c>
      <c r="N20" s="619">
        <f t="shared" si="15"/>
        <v>21943.560619312502</v>
      </c>
      <c r="O20" s="619">
        <f t="shared" si="15"/>
        <v>25312.517119312502</v>
      </c>
      <c r="P20" s="619">
        <f t="shared" si="15"/>
        <v>27948.570994312504</v>
      </c>
    </row>
    <row r="21" spans="2:16" s="216" customFormat="1" x14ac:dyDescent="0.3">
      <c r="B21" s="618" t="s">
        <v>148</v>
      </c>
      <c r="C21" s="619">
        <f t="shared" ref="C21:P21" si="16">C80+C117+C154+C191+C228+C265+C302+C339+C376+C413+C450</f>
        <v>1696920.7008717482</v>
      </c>
      <c r="D21" s="619">
        <f t="shared" si="16"/>
        <v>1817341.7167064778</v>
      </c>
      <c r="E21" s="619">
        <f t="shared" si="16"/>
        <v>1914082.6541005692</v>
      </c>
      <c r="F21" s="619">
        <f t="shared" si="16"/>
        <v>2023063.0996748179</v>
      </c>
      <c r="G21" s="619">
        <f t="shared" si="16"/>
        <v>2151039.1763730166</v>
      </c>
      <c r="H21" s="619">
        <f t="shared" si="16"/>
        <v>2247440.7882606643</v>
      </c>
      <c r="I21" s="619">
        <f t="shared" si="16"/>
        <v>2455093.0367286149</v>
      </c>
      <c r="J21" s="619">
        <f t="shared" si="16"/>
        <v>2619232.6793108201</v>
      </c>
      <c r="K21" s="619">
        <f t="shared" si="16"/>
        <v>2649400.3614652655</v>
      </c>
      <c r="L21" s="619">
        <f t="shared" si="16"/>
        <v>2646887.4916517744</v>
      </c>
      <c r="M21" s="619">
        <f t="shared" si="16"/>
        <v>1438750.435526879</v>
      </c>
      <c r="N21" s="619">
        <f t="shared" si="16"/>
        <v>1470264.3749345585</v>
      </c>
      <c r="O21" s="619">
        <f t="shared" si="16"/>
        <v>1564501.2535965152</v>
      </c>
      <c r="P21" s="619">
        <f t="shared" si="16"/>
        <v>1618319.1895611398</v>
      </c>
    </row>
    <row r="22" spans="2:16" s="216" customFormat="1" x14ac:dyDescent="0.3">
      <c r="B22" s="618" t="s">
        <v>149</v>
      </c>
      <c r="C22" s="619">
        <f t="shared" ref="C22:P22" si="17">C81+C118+C155+C192+C229+C266+C303+C340+C377+C414+C451</f>
        <v>700262.45690349804</v>
      </c>
      <c r="D22" s="619">
        <f t="shared" si="17"/>
        <v>749521.14249976433</v>
      </c>
      <c r="E22" s="619">
        <f t="shared" si="17"/>
        <v>755239.90701957396</v>
      </c>
      <c r="F22" s="619">
        <f t="shared" si="17"/>
        <v>806239.29441977106</v>
      </c>
      <c r="G22" s="619">
        <f t="shared" si="17"/>
        <v>870927.50122651085</v>
      </c>
      <c r="H22" s="619">
        <f t="shared" si="17"/>
        <v>959266.72049257741</v>
      </c>
      <c r="I22" s="619">
        <f t="shared" si="17"/>
        <v>1028903.7173460789</v>
      </c>
      <c r="J22" s="619">
        <f t="shared" si="17"/>
        <v>1065441.410996767</v>
      </c>
      <c r="K22" s="619">
        <f t="shared" si="17"/>
        <v>1084512.9909533735</v>
      </c>
      <c r="L22" s="619">
        <f t="shared" si="17"/>
        <v>1094694.496751385</v>
      </c>
      <c r="M22" s="619">
        <f t="shared" si="17"/>
        <v>644378.74263507209</v>
      </c>
      <c r="N22" s="619">
        <f t="shared" si="17"/>
        <v>661836.89197303785</v>
      </c>
      <c r="O22" s="619">
        <f t="shared" si="17"/>
        <v>700960.05489444209</v>
      </c>
      <c r="P22" s="619">
        <f t="shared" si="17"/>
        <v>723833.93356078584</v>
      </c>
    </row>
    <row r="23" spans="2:16" s="216" customFormat="1" x14ac:dyDescent="0.3">
      <c r="B23" s="618" t="s">
        <v>150</v>
      </c>
      <c r="C23" s="619">
        <f t="shared" ref="C23:P23" si="18">C82+C119+C156+C193+C230+C267+C304+C341+C378+C415+C452</f>
        <v>773.86434436563923</v>
      </c>
      <c r="D23" s="619">
        <f t="shared" si="18"/>
        <v>749.1254256149391</v>
      </c>
      <c r="E23" s="619">
        <f t="shared" si="18"/>
        <v>767.27651306250004</v>
      </c>
      <c r="F23" s="619">
        <f t="shared" si="18"/>
        <v>855.59542556250005</v>
      </c>
      <c r="G23" s="619">
        <f t="shared" si="18"/>
        <v>885.07430681250003</v>
      </c>
      <c r="H23" s="619">
        <f t="shared" si="18"/>
        <v>885.88306931250008</v>
      </c>
      <c r="I23" s="619">
        <f t="shared" si="18"/>
        <v>887.72581931250011</v>
      </c>
      <c r="J23" s="619">
        <f t="shared" si="18"/>
        <v>880.9690693125001</v>
      </c>
      <c r="K23" s="619">
        <f t="shared" si="18"/>
        <v>1191.8563505625</v>
      </c>
      <c r="L23" s="619">
        <f t="shared" si="18"/>
        <v>1022.4812443124999</v>
      </c>
      <c r="M23" s="619">
        <f t="shared" si="18"/>
        <v>1105.5577693124999</v>
      </c>
      <c r="N23" s="619">
        <f t="shared" si="18"/>
        <v>1796.2629943124998</v>
      </c>
      <c r="O23" s="619">
        <f t="shared" si="18"/>
        <v>1577.0781193125001</v>
      </c>
      <c r="P23" s="619">
        <f t="shared" si="18"/>
        <v>1483.0978693125001</v>
      </c>
    </row>
    <row r="24" spans="2:16" s="216" customFormat="1" x14ac:dyDescent="0.3">
      <c r="B24" s="618" t="s">
        <v>151</v>
      </c>
      <c r="C24" s="619">
        <f t="shared" ref="C24:L24" si="19">C83+C120+C157+C194+C231+C268+C305+C342+C379+C416+C453</f>
        <v>736980.01044217299</v>
      </c>
      <c r="D24" s="619">
        <f t="shared" si="19"/>
        <v>770857.25277110655</v>
      </c>
      <c r="E24" s="619">
        <f t="shared" si="19"/>
        <v>795820.45560351096</v>
      </c>
      <c r="F24" s="619">
        <f t="shared" si="19"/>
        <v>829831.05297422758</v>
      </c>
      <c r="G24" s="619">
        <f t="shared" si="19"/>
        <v>868126.28401335562</v>
      </c>
      <c r="H24" s="619">
        <f t="shared" si="19"/>
        <v>919476.29719717172</v>
      </c>
      <c r="I24" s="619">
        <f t="shared" si="19"/>
        <v>969748.78204345843</v>
      </c>
      <c r="J24" s="619">
        <f t="shared" si="19"/>
        <v>1015189.8179869457</v>
      </c>
      <c r="K24" s="619">
        <f t="shared" si="19"/>
        <v>1056519.6828623982</v>
      </c>
      <c r="L24" s="619">
        <f t="shared" si="19"/>
        <v>1687622.9916675119</v>
      </c>
      <c r="M24" s="619">
        <f>M83+M120+M157+M194+M231+M268+M305+M342+M379+M416+M453</f>
        <v>1117348.9279612354</v>
      </c>
      <c r="N24" s="619">
        <f t="shared" ref="N24:P24" si="20">N83+N120+N157+N194+N231+N268+N305+N342+N379+N416+N453</f>
        <v>979439.89170528285</v>
      </c>
      <c r="O24" s="619">
        <f t="shared" si="20"/>
        <v>977794.40298605512</v>
      </c>
      <c r="P24" s="619">
        <f t="shared" si="20"/>
        <v>1017404.702887675</v>
      </c>
    </row>
    <row r="25" spans="2:16" s="216" customFormat="1" x14ac:dyDescent="0.3">
      <c r="B25" s="618" t="s">
        <v>152</v>
      </c>
      <c r="C25" s="619">
        <f t="shared" ref="C25:P25" si="21">C84+C121+C158+C195+C232+C269+C306+C343+C380+C417+C454</f>
        <v>3403847.6110367118</v>
      </c>
      <c r="D25" s="619">
        <f t="shared" si="21"/>
        <v>3646284.8401149819</v>
      </c>
      <c r="E25" s="619">
        <f t="shared" si="21"/>
        <v>3893441.1798021006</v>
      </c>
      <c r="F25" s="619">
        <f t="shared" si="21"/>
        <v>4121518.854462001</v>
      </c>
      <c r="G25" s="619">
        <f t="shared" si="21"/>
        <v>4381387.2338938583</v>
      </c>
      <c r="H25" s="619">
        <f t="shared" si="21"/>
        <v>4762081.531607952</v>
      </c>
      <c r="I25" s="619">
        <f t="shared" si="21"/>
        <v>5058606.3764452823</v>
      </c>
      <c r="J25" s="619">
        <f t="shared" si="21"/>
        <v>5305507.172757227</v>
      </c>
      <c r="K25" s="619">
        <f t="shared" si="21"/>
        <v>5378636.2260550968</v>
      </c>
      <c r="L25" s="619">
        <f t="shared" si="21"/>
        <v>5878422.7812844422</v>
      </c>
      <c r="M25" s="619">
        <f t="shared" si="21"/>
        <v>3345098.5390005689</v>
      </c>
      <c r="N25" s="619">
        <f t="shared" si="21"/>
        <v>3428001.9716778393</v>
      </c>
      <c r="O25" s="619">
        <f t="shared" si="21"/>
        <v>3688030.4616858847</v>
      </c>
      <c r="P25" s="619">
        <f t="shared" si="21"/>
        <v>3899317.5480386936</v>
      </c>
    </row>
    <row r="26" spans="2:16" s="216" customFormat="1" x14ac:dyDescent="0.3">
      <c r="B26" s="618" t="s">
        <v>153</v>
      </c>
      <c r="C26" s="619">
        <f t="shared" ref="C26:P26" si="22">C85+C122+C159+C196+C233+C270+C307+C344+C381+C418+C455</f>
        <v>6818.7560818929851</v>
      </c>
      <c r="D26" s="619">
        <f t="shared" si="22"/>
        <v>6840.0741006447515</v>
      </c>
      <c r="E26" s="619">
        <f t="shared" si="22"/>
        <v>6953.2898255625005</v>
      </c>
      <c r="F26" s="619">
        <f t="shared" si="22"/>
        <v>6905.4133693124995</v>
      </c>
      <c r="G26" s="619">
        <f t="shared" si="22"/>
        <v>7062.5936443124992</v>
      </c>
      <c r="H26" s="619">
        <f t="shared" si="22"/>
        <v>7173.9540193125003</v>
      </c>
      <c r="I26" s="619">
        <f t="shared" si="22"/>
        <v>7368.4531318124991</v>
      </c>
      <c r="J26" s="619">
        <f t="shared" si="22"/>
        <v>7642.7338693124993</v>
      </c>
      <c r="K26" s="619">
        <f t="shared" si="22"/>
        <v>7905.6328693125006</v>
      </c>
      <c r="L26" s="619">
        <f t="shared" si="22"/>
        <v>8373.6449068125003</v>
      </c>
      <c r="M26" s="619">
        <f t="shared" si="22"/>
        <v>8499.2472193124995</v>
      </c>
      <c r="N26" s="619">
        <f t="shared" si="22"/>
        <v>8719.8779443125004</v>
      </c>
      <c r="O26" s="619">
        <f t="shared" si="22"/>
        <v>8883.4054693124999</v>
      </c>
      <c r="P26" s="619">
        <f t="shared" si="22"/>
        <v>8930.7184693125</v>
      </c>
    </row>
    <row r="27" spans="2:16" s="216" customFormat="1" x14ac:dyDescent="0.3">
      <c r="B27" s="618" t="s">
        <v>154</v>
      </c>
      <c r="C27" s="619">
        <f t="shared" ref="C27:P27" si="23">C86+C123+C160+C197+C234+C271+C308+C345+C382+C419+C456</f>
        <v>9344.8599943324953</v>
      </c>
      <c r="D27" s="619">
        <f t="shared" si="23"/>
        <v>9256.587938085373</v>
      </c>
      <c r="E27" s="619">
        <f t="shared" si="23"/>
        <v>9325.1437505625017</v>
      </c>
      <c r="F27" s="619">
        <f t="shared" si="23"/>
        <v>9357.7608193125016</v>
      </c>
      <c r="G27" s="619">
        <f t="shared" si="23"/>
        <v>9374.4562130625018</v>
      </c>
      <c r="H27" s="619">
        <f t="shared" si="23"/>
        <v>9579.095175562501</v>
      </c>
      <c r="I27" s="619">
        <f t="shared" si="23"/>
        <v>9703.7792630625027</v>
      </c>
      <c r="J27" s="619">
        <f t="shared" si="23"/>
        <v>9801.9836630625014</v>
      </c>
      <c r="K27" s="619">
        <f t="shared" si="23"/>
        <v>10180.586888062502</v>
      </c>
      <c r="L27" s="619">
        <f t="shared" si="23"/>
        <v>10493.084213062501</v>
      </c>
      <c r="M27" s="619">
        <f t="shared" si="23"/>
        <v>10755.579619312499</v>
      </c>
      <c r="N27" s="619">
        <f t="shared" si="23"/>
        <v>29276.807869312506</v>
      </c>
      <c r="O27" s="619">
        <f t="shared" si="23"/>
        <v>17384.541994312502</v>
      </c>
      <c r="P27" s="619">
        <f t="shared" si="23"/>
        <v>11816.7673693125</v>
      </c>
    </row>
    <row r="28" spans="2:16" s="216" customFormat="1" x14ac:dyDescent="0.3">
      <c r="B28" s="618" t="s">
        <v>155</v>
      </c>
      <c r="C28" s="619">
        <f t="shared" ref="C28:P28" si="24">C87+C124+C161+C198+C235+C272+C309+C346+C383+C420+C457</f>
        <v>2466.0628505790833</v>
      </c>
      <c r="D28" s="619">
        <f t="shared" si="24"/>
        <v>2648.0123630791945</v>
      </c>
      <c r="E28" s="619">
        <f t="shared" si="24"/>
        <v>2890.8092443124997</v>
      </c>
      <c r="F28" s="619">
        <f t="shared" si="24"/>
        <v>3277.4122880625005</v>
      </c>
      <c r="G28" s="619">
        <f t="shared" si="24"/>
        <v>2850.5994943124997</v>
      </c>
      <c r="H28" s="619">
        <f t="shared" si="24"/>
        <v>2657.5017380625</v>
      </c>
      <c r="I28" s="619">
        <f t="shared" si="24"/>
        <v>3238.9169255625002</v>
      </c>
      <c r="J28" s="619">
        <f t="shared" si="24"/>
        <v>3352.0440568125</v>
      </c>
      <c r="K28" s="619">
        <f t="shared" si="24"/>
        <v>3369.9238505625003</v>
      </c>
      <c r="L28" s="619">
        <f t="shared" si="24"/>
        <v>3457.5974068124997</v>
      </c>
      <c r="M28" s="619">
        <f t="shared" si="24"/>
        <v>3708.5067193125001</v>
      </c>
      <c r="N28" s="619">
        <f t="shared" si="24"/>
        <v>4062.7368193125003</v>
      </c>
      <c r="O28" s="619">
        <f t="shared" si="24"/>
        <v>4318.6065943125004</v>
      </c>
      <c r="P28" s="619">
        <f t="shared" si="24"/>
        <v>4405.3339693124999</v>
      </c>
    </row>
    <row r="29" spans="2:16" s="216" customFormat="1" x14ac:dyDescent="0.3">
      <c r="B29" s="618" t="s">
        <v>156</v>
      </c>
      <c r="C29" s="619">
        <f t="shared" ref="C29:P29" si="25">C88+C125+C162+C199+C236+C273+C310+C347+C384+C421+C458</f>
        <v>15716.059838086439</v>
      </c>
      <c r="D29" s="619">
        <f t="shared" si="25"/>
        <v>15857.212913087995</v>
      </c>
      <c r="E29" s="619">
        <f t="shared" si="25"/>
        <v>8302.8431443124991</v>
      </c>
      <c r="F29" s="619">
        <f t="shared" si="25"/>
        <v>13355.826656812502</v>
      </c>
      <c r="G29" s="619">
        <f t="shared" si="25"/>
        <v>16441.505231812502</v>
      </c>
      <c r="H29" s="619">
        <f t="shared" si="25"/>
        <v>16457.436750562501</v>
      </c>
      <c r="I29" s="619">
        <f t="shared" si="25"/>
        <v>18791.941913062503</v>
      </c>
      <c r="J29" s="619">
        <f t="shared" si="25"/>
        <v>18262.814363062502</v>
      </c>
      <c r="K29" s="619">
        <f t="shared" si="25"/>
        <v>17255.347106812504</v>
      </c>
      <c r="L29" s="619">
        <f t="shared" si="25"/>
        <v>17001.518138062504</v>
      </c>
      <c r="M29" s="619">
        <f t="shared" si="25"/>
        <v>11254.670344312501</v>
      </c>
      <c r="N29" s="619">
        <f t="shared" si="25"/>
        <v>8556.1803193124997</v>
      </c>
      <c r="O29" s="619">
        <f t="shared" si="25"/>
        <v>8481.5835943125003</v>
      </c>
      <c r="P29" s="619">
        <f t="shared" si="25"/>
        <v>8523.1635943125002</v>
      </c>
    </row>
    <row r="30" spans="2:16" s="216" customFormat="1" x14ac:dyDescent="0.3">
      <c r="B30" s="618" t="s">
        <v>157</v>
      </c>
      <c r="C30" s="619">
        <f t="shared" ref="C30:P30" si="26">C89+C126+C163+C200+C237+C274+C311+C348+C385+C422+C459</f>
        <v>1075983.5400887209</v>
      </c>
      <c r="D30" s="619">
        <f t="shared" si="26"/>
        <v>1213336.0799278568</v>
      </c>
      <c r="E30" s="619">
        <f t="shared" si="26"/>
        <v>1320936.5723192298</v>
      </c>
      <c r="F30" s="619">
        <f t="shared" si="26"/>
        <v>1370492.1637934134</v>
      </c>
      <c r="G30" s="619">
        <f t="shared" si="26"/>
        <v>1483925.7093667912</v>
      </c>
      <c r="H30" s="619">
        <f t="shared" si="26"/>
        <v>1655041.6859791258</v>
      </c>
      <c r="I30" s="619">
        <f t="shared" si="26"/>
        <v>1743596.6103167853</v>
      </c>
      <c r="J30" s="619">
        <f t="shared" si="26"/>
        <v>1720125.2986659023</v>
      </c>
      <c r="K30" s="619">
        <f t="shared" si="26"/>
        <v>1769127.4965666868</v>
      </c>
      <c r="L30" s="619">
        <f t="shared" si="26"/>
        <v>1854996.0347544157</v>
      </c>
      <c r="M30" s="619">
        <f t="shared" si="26"/>
        <v>1171711.475887242</v>
      </c>
      <c r="N30" s="619">
        <f t="shared" si="26"/>
        <v>1080953.4296774976</v>
      </c>
      <c r="O30" s="619">
        <f t="shared" si="26"/>
        <v>1082962.5589476288</v>
      </c>
      <c r="P30" s="619">
        <f t="shared" si="26"/>
        <v>1108862.6103720141</v>
      </c>
    </row>
    <row r="31" spans="2:16" s="216" customFormat="1" x14ac:dyDescent="0.3">
      <c r="B31" s="618" t="s">
        <v>158</v>
      </c>
      <c r="C31" s="619">
        <f t="shared" ref="C31:P31" si="27">C90+C127+C164+C201+C238+C275+C312+C349+C386+C423+C460</f>
        <v>3461.6019712369402</v>
      </c>
      <c r="D31" s="619">
        <f t="shared" si="27"/>
        <v>4753.1088710317963</v>
      </c>
      <c r="E31" s="619">
        <f t="shared" si="27"/>
        <v>4970.5290926612906</v>
      </c>
      <c r="F31" s="619">
        <f t="shared" si="27"/>
        <v>5125.9960106634553</v>
      </c>
      <c r="G31" s="619">
        <f t="shared" si="27"/>
        <v>5661.6244019333226</v>
      </c>
      <c r="H31" s="619">
        <f t="shared" si="27"/>
        <v>6224.954106520915</v>
      </c>
      <c r="I31" s="619">
        <f t="shared" si="27"/>
        <v>6524.5087159866471</v>
      </c>
      <c r="J31" s="619">
        <f t="shared" si="27"/>
        <v>6583.4854083908285</v>
      </c>
      <c r="K31" s="619">
        <f t="shared" si="27"/>
        <v>6713.370875678469</v>
      </c>
      <c r="L31" s="619">
        <f t="shared" si="27"/>
        <v>6991.372119383841</v>
      </c>
      <c r="M31" s="619">
        <f t="shared" si="27"/>
        <v>7461.7059781985863</v>
      </c>
      <c r="N31" s="619">
        <f t="shared" si="27"/>
        <v>7452.6956458909717</v>
      </c>
      <c r="O31" s="619">
        <f t="shared" si="27"/>
        <v>7453.1918722740411</v>
      </c>
      <c r="P31" s="619">
        <f t="shared" si="27"/>
        <v>7362.070888241562</v>
      </c>
    </row>
    <row r="32" spans="2:16" s="216" customFormat="1" x14ac:dyDescent="0.3">
      <c r="B32" s="618" t="s">
        <v>159</v>
      </c>
      <c r="C32" s="619">
        <f t="shared" ref="C32:P32" si="28">C91+C128+C165+C202+C239+C276+C313+C350+C387+C424+C461</f>
        <v>2685127.6770137632</v>
      </c>
      <c r="D32" s="619">
        <f t="shared" si="28"/>
        <v>2854529.1880278266</v>
      </c>
      <c r="E32" s="619">
        <f t="shared" si="28"/>
        <v>3035818.3997879527</v>
      </c>
      <c r="F32" s="619">
        <f t="shared" si="28"/>
        <v>3225668.9854944646</v>
      </c>
      <c r="G32" s="619">
        <f t="shared" si="28"/>
        <v>3422066.9315341171</v>
      </c>
      <c r="H32" s="619">
        <f t="shared" si="28"/>
        <v>3685680.6127576428</v>
      </c>
      <c r="I32" s="619">
        <f t="shared" si="28"/>
        <v>3917899.0483360863</v>
      </c>
      <c r="J32" s="619">
        <f t="shared" si="28"/>
        <v>4041047.2420186531</v>
      </c>
      <c r="K32" s="619">
        <f t="shared" si="28"/>
        <v>4391248.6621158216</v>
      </c>
      <c r="L32" s="619">
        <f t="shared" si="28"/>
        <v>4487171.824531083</v>
      </c>
      <c r="M32" s="619">
        <f>M91+M128+M165+M202+M239+M276+M313+M350+M387+M424+M461</f>
        <v>2087103.2525987399</v>
      </c>
      <c r="N32" s="619">
        <f t="shared" si="28"/>
        <v>2182415.6199274864</v>
      </c>
      <c r="O32" s="619">
        <f t="shared" si="28"/>
        <v>2368051.7837085533</v>
      </c>
      <c r="P32" s="619">
        <f t="shared" si="28"/>
        <v>2446228.5761337266</v>
      </c>
    </row>
    <row r="33" spans="1:20" s="216" customFormat="1" x14ac:dyDescent="0.3">
      <c r="B33" s="618" t="s">
        <v>160</v>
      </c>
      <c r="C33" s="619">
        <f t="shared" ref="C33:P33" si="29">C92+C129+C166+C203+C240+C277+C314+C351+C388+C425+C462</f>
        <v>528616.51251131366</v>
      </c>
      <c r="D33" s="619">
        <f t="shared" si="29"/>
        <v>532549.96876284375</v>
      </c>
      <c r="E33" s="619">
        <f t="shared" si="29"/>
        <v>556273.14238865185</v>
      </c>
      <c r="F33" s="619">
        <f t="shared" si="29"/>
        <v>564840.7072262594</v>
      </c>
      <c r="G33" s="619">
        <f t="shared" si="29"/>
        <v>586637.30560390372</v>
      </c>
      <c r="H33" s="619">
        <f t="shared" si="29"/>
        <v>599068.70705416636</v>
      </c>
      <c r="I33" s="619">
        <f t="shared" si="29"/>
        <v>625262.66427415842</v>
      </c>
      <c r="J33" s="619">
        <f t="shared" si="29"/>
        <v>626763.40029125463</v>
      </c>
      <c r="K33" s="619">
        <f t="shared" si="29"/>
        <v>682828.21379494225</v>
      </c>
      <c r="L33" s="619">
        <f t="shared" si="29"/>
        <v>775838.49016936868</v>
      </c>
      <c r="M33" s="619">
        <f t="shared" si="29"/>
        <v>621765.03405113553</v>
      </c>
      <c r="N33" s="619">
        <f t="shared" si="29"/>
        <v>610011.76090682298</v>
      </c>
      <c r="O33" s="619">
        <f t="shared" si="29"/>
        <v>620589.1678432459</v>
      </c>
      <c r="P33" s="619">
        <f t="shared" si="29"/>
        <v>632731.81848950847</v>
      </c>
    </row>
    <row r="34" spans="1:20" s="216" customFormat="1" x14ac:dyDescent="0.3">
      <c r="B34" s="618" t="s">
        <v>161</v>
      </c>
      <c r="C34" s="664">
        <f t="shared" ref="C34:P34" si="30">C93+C130+C167+C204+C241+C278+C315+C352+C389+C426+C463</f>
        <v>12715.560082719227</v>
      </c>
      <c r="D34" s="664">
        <f t="shared" si="30"/>
        <v>4371.5675138448059</v>
      </c>
      <c r="E34" s="664">
        <f t="shared" si="30"/>
        <v>574.43158098689514</v>
      </c>
      <c r="F34" s="664">
        <f t="shared" si="30"/>
        <v>521.32919936297787</v>
      </c>
      <c r="G34" s="664">
        <f t="shared" si="30"/>
        <v>836.02366374791154</v>
      </c>
      <c r="H34" s="664">
        <f t="shared" si="30"/>
        <v>968.67835666670737</v>
      </c>
      <c r="I34" s="664">
        <f t="shared" si="30"/>
        <v>984.43517077457307</v>
      </c>
      <c r="J34" s="664">
        <f t="shared" si="30"/>
        <v>1004.9817218142005</v>
      </c>
      <c r="K34" s="664">
        <f t="shared" si="30"/>
        <v>1014.3103709829963</v>
      </c>
      <c r="L34" s="619">
        <f t="shared" si="30"/>
        <v>1007.4273818481704</v>
      </c>
      <c r="M34" s="619">
        <f t="shared" si="30"/>
        <v>1540.6575487555435</v>
      </c>
      <c r="N34" s="619">
        <f t="shared" si="30"/>
        <v>1467.5430110651632</v>
      </c>
      <c r="O34" s="619">
        <f t="shared" si="30"/>
        <v>1398.6323772533206</v>
      </c>
      <c r="P34" s="619">
        <f t="shared" si="30"/>
        <v>1293.9715527394339</v>
      </c>
    </row>
    <row r="35" spans="1:20" s="216" customFormat="1" x14ac:dyDescent="0.3">
      <c r="B35" s="618" t="s">
        <v>162</v>
      </c>
      <c r="C35" s="664">
        <f t="shared" ref="C35:P35" si="31">C94+C131+C168+C205+C242+C279+C316+C353+C390+C427+C464</f>
        <v>3927357.033072215</v>
      </c>
      <c r="D35" s="664">
        <f t="shared" si="31"/>
        <v>4115156.8872510977</v>
      </c>
      <c r="E35" s="664">
        <f t="shared" si="31"/>
        <v>4268137.0552631961</v>
      </c>
      <c r="F35" s="664">
        <f t="shared" si="31"/>
        <v>4469614.6869342299</v>
      </c>
      <c r="G35" s="664">
        <f t="shared" si="31"/>
        <v>4764707.2703908999</v>
      </c>
      <c r="H35" s="664">
        <f t="shared" si="31"/>
        <v>5161895.2420509811</v>
      </c>
      <c r="I35" s="664">
        <f t="shared" si="31"/>
        <v>5265415.3715407727</v>
      </c>
      <c r="J35" s="664">
        <f t="shared" si="31"/>
        <v>5778553.6383063579</v>
      </c>
      <c r="K35" s="664">
        <f t="shared" si="31"/>
        <v>6539552.9507555049</v>
      </c>
      <c r="L35" s="619">
        <f t="shared" si="31"/>
        <v>6996823.54728672</v>
      </c>
      <c r="M35" s="619">
        <f t="shared" si="31"/>
        <v>3585146.8684333414</v>
      </c>
      <c r="N35" s="619">
        <f t="shared" si="31"/>
        <v>3534596.2694947408</v>
      </c>
      <c r="O35" s="619">
        <f t="shared" si="31"/>
        <v>3768780.1353138192</v>
      </c>
      <c r="P35" s="619">
        <f t="shared" si="31"/>
        <v>3976913.1362729776</v>
      </c>
    </row>
    <row r="36" spans="1:20" s="216" customFormat="1" x14ac:dyDescent="0.3">
      <c r="B36" s="618" t="s">
        <v>182</v>
      </c>
      <c r="C36" s="665">
        <f t="shared" ref="C36:P36" si="32">C95+C132+C169+C206+C243+C280+C317+C354+C391+C428+C465</f>
        <v>-8.7556875001414871E-3</v>
      </c>
      <c r="D36" s="665">
        <f t="shared" si="32"/>
        <v>-8.7556875001414871E-3</v>
      </c>
      <c r="E36" s="665">
        <f t="shared" si="32"/>
        <v>-8.7556874999999996E-3</v>
      </c>
      <c r="F36" s="665">
        <f t="shared" si="32"/>
        <v>-8.7556874999999996E-3</v>
      </c>
      <c r="G36" s="665">
        <f t="shared" si="32"/>
        <v>-8.7556874999999996E-3</v>
      </c>
      <c r="H36" s="665">
        <f t="shared" si="32"/>
        <v>-8.7556874999999996E-3</v>
      </c>
      <c r="I36" s="665">
        <f t="shared" si="32"/>
        <v>-8.7556874999999996E-3</v>
      </c>
      <c r="J36" s="665">
        <f t="shared" si="32"/>
        <v>-8.7556874999999996E-3</v>
      </c>
      <c r="K36" s="665">
        <f t="shared" si="32"/>
        <v>-8.7556874999999996E-3</v>
      </c>
      <c r="L36" s="621">
        <f t="shared" si="32"/>
        <v>780429.02401658276</v>
      </c>
      <c r="M36" s="621">
        <f t="shared" si="32"/>
        <v>580238.33464952034</v>
      </c>
      <c r="N36" s="621">
        <f t="shared" si="32"/>
        <v>415264.90665411117</v>
      </c>
      <c r="O36" s="621">
        <f t="shared" si="32"/>
        <v>384552.84303442173</v>
      </c>
      <c r="P36" s="621">
        <f t="shared" si="32"/>
        <v>418373.71623787697</v>
      </c>
    </row>
    <row r="37" spans="1:20" s="216" customFormat="1" x14ac:dyDescent="0.3">
      <c r="B37" s="618" t="s">
        <v>163</v>
      </c>
      <c r="C37" s="664">
        <f t="shared" ref="C37:P37" si="33">C96+C133+C170+C207+C244+C281+C318+C355+C392+C429+C466</f>
        <v>4303.3194335265089</v>
      </c>
      <c r="D37" s="664">
        <f t="shared" si="33"/>
        <v>4962.3620022470732</v>
      </c>
      <c r="E37" s="664">
        <f t="shared" si="33"/>
        <v>5647.1921889822588</v>
      </c>
      <c r="F37" s="664">
        <f t="shared" si="33"/>
        <v>6740.3791050826912</v>
      </c>
      <c r="G37" s="664">
        <f t="shared" si="33"/>
        <v>7713.9637070866629</v>
      </c>
      <c r="H37" s="664">
        <f t="shared" si="33"/>
        <v>8641.7236480041829</v>
      </c>
      <c r="I37" s="664">
        <f t="shared" si="33"/>
        <v>9446.1520323973273</v>
      </c>
      <c r="J37" s="664">
        <f t="shared" si="33"/>
        <v>11084.033941563179</v>
      </c>
      <c r="K37" s="664">
        <f t="shared" si="33"/>
        <v>11876.257651230697</v>
      </c>
      <c r="L37" s="619">
        <f t="shared" si="33"/>
        <v>12492.065073076768</v>
      </c>
      <c r="M37" s="619">
        <f t="shared" si="33"/>
        <v>13426.340716089719</v>
      </c>
      <c r="N37" s="619">
        <f t="shared" si="33"/>
        <v>14262.810976013567</v>
      </c>
      <c r="O37" s="619">
        <f t="shared" si="33"/>
        <v>15726.229922488828</v>
      </c>
      <c r="P37" s="619">
        <f t="shared" si="33"/>
        <v>16294.904892683277</v>
      </c>
    </row>
    <row r="38" spans="1:20" s="216" customFormat="1" x14ac:dyDescent="0.3">
      <c r="B38" s="618" t="s">
        <v>164</v>
      </c>
      <c r="C38" s="664">
        <f t="shared" ref="C38:P38" si="34">C97+C134+C171+C208+C245+C282+C319+C356+C393+C430+C467</f>
        <v>6047399.1143819159</v>
      </c>
      <c r="D38" s="664">
        <f t="shared" si="34"/>
        <v>6518756.3256266415</v>
      </c>
      <c r="E38" s="664">
        <f t="shared" si="34"/>
        <v>6978670.143383042</v>
      </c>
      <c r="F38" s="664">
        <f t="shared" si="34"/>
        <v>7414136.8136902275</v>
      </c>
      <c r="G38" s="664">
        <f t="shared" si="34"/>
        <v>7886450.1302600736</v>
      </c>
      <c r="H38" s="664">
        <f t="shared" si="34"/>
        <v>8390729.558091633</v>
      </c>
      <c r="I38" s="664">
        <f t="shared" si="34"/>
        <v>8609697.7757138088</v>
      </c>
      <c r="J38" s="664">
        <f t="shared" si="34"/>
        <v>9374396.5762448814</v>
      </c>
      <c r="K38" s="664">
        <f t="shared" si="34"/>
        <v>10206505.166706705</v>
      </c>
      <c r="L38" s="619">
        <f t="shared" si="34"/>
        <v>10568801.424465744</v>
      </c>
      <c r="M38" s="619">
        <f t="shared" si="34"/>
        <v>5826017.1707857791</v>
      </c>
      <c r="N38" s="619">
        <f t="shared" si="34"/>
        <v>5785834.1457185205</v>
      </c>
      <c r="O38" s="619">
        <f t="shared" si="34"/>
        <v>6022824.7595412061</v>
      </c>
      <c r="P38" s="619">
        <f t="shared" si="34"/>
        <v>6204580.466840731</v>
      </c>
    </row>
    <row r="39" spans="1:20" s="216" customFormat="1" x14ac:dyDescent="0.3">
      <c r="B39" s="618" t="s">
        <v>165</v>
      </c>
      <c r="C39" s="664">
        <f t="shared" ref="C39:P39" si="35">C98+C135+C172+C209+C246+C283+C320+C357+C394+C431+C468</f>
        <v>2631490.4716643873</v>
      </c>
      <c r="D39" s="664">
        <f t="shared" si="35"/>
        <v>2869395.4166036663</v>
      </c>
      <c r="E39" s="664">
        <f t="shared" si="35"/>
        <v>3052615.5527357748</v>
      </c>
      <c r="F39" s="664">
        <f t="shared" si="35"/>
        <v>3247265.4927700236</v>
      </c>
      <c r="G39" s="664">
        <f t="shared" si="35"/>
        <v>3454312.4666527761</v>
      </c>
      <c r="H39" s="664">
        <f t="shared" si="35"/>
        <v>3817655.6037074984</v>
      </c>
      <c r="I39" s="664">
        <f t="shared" si="35"/>
        <v>4098563.432848087</v>
      </c>
      <c r="J39" s="664">
        <f t="shared" si="35"/>
        <v>4281884.0472601606</v>
      </c>
      <c r="K39" s="664">
        <f t="shared" si="35"/>
        <v>4158916.5507667698</v>
      </c>
      <c r="L39" s="619">
        <f t="shared" si="35"/>
        <v>4337284.5752543211</v>
      </c>
      <c r="M39" s="619">
        <f t="shared" si="35"/>
        <v>2074979.3900532727</v>
      </c>
      <c r="N39" s="619">
        <f t="shared" si="35"/>
        <v>2077969.4592853691</v>
      </c>
      <c r="O39" s="619">
        <f t="shared" si="35"/>
        <v>2213560.6585303918</v>
      </c>
      <c r="P39" s="619">
        <f t="shared" si="35"/>
        <v>2293975.0355998999</v>
      </c>
    </row>
    <row r="40" spans="1:20" s="216" customFormat="1" x14ac:dyDescent="0.3">
      <c r="B40" s="618" t="s">
        <v>166</v>
      </c>
      <c r="C40" s="664">
        <f t="shared" ref="C40:P40" si="36">C99+C136+C173+C210+C247+C284+C321+C358+C395+C432+C469</f>
        <v>1645084.7288824045</v>
      </c>
      <c r="D40" s="664">
        <f t="shared" si="36"/>
        <v>1726179.4287697629</v>
      </c>
      <c r="E40" s="664">
        <f t="shared" si="36"/>
        <v>1809453.7391889154</v>
      </c>
      <c r="F40" s="664">
        <f t="shared" si="36"/>
        <v>1891808.4997374369</v>
      </c>
      <c r="G40" s="664">
        <f t="shared" si="36"/>
        <v>1995834.0366084268</v>
      </c>
      <c r="H40" s="664">
        <f t="shared" si="36"/>
        <v>1597967.1088425578</v>
      </c>
      <c r="I40" s="664">
        <f t="shared" si="36"/>
        <v>2426246.3921500421</v>
      </c>
      <c r="J40" s="664">
        <f t="shared" si="36"/>
        <v>2641850.5641361806</v>
      </c>
      <c r="K40" s="664">
        <f t="shared" si="36"/>
        <v>2638418.4483452467</v>
      </c>
      <c r="L40" s="619">
        <f t="shared" si="36"/>
        <v>2670077.4391038329</v>
      </c>
      <c r="M40" s="619">
        <f t="shared" si="36"/>
        <v>1375390.8500573225</v>
      </c>
      <c r="N40" s="619">
        <f t="shared" si="36"/>
        <v>1458317.5253719809</v>
      </c>
      <c r="O40" s="619">
        <f t="shared" si="36"/>
        <v>1580925.6659670174</v>
      </c>
      <c r="P40" s="619">
        <f t="shared" si="36"/>
        <v>1641691.9707277045</v>
      </c>
    </row>
    <row r="41" spans="1:20" x14ac:dyDescent="0.3">
      <c r="A41" s="212"/>
      <c r="B41" s="622" t="s">
        <v>178</v>
      </c>
      <c r="C41" s="623">
        <f>SUM(C5:C40)</f>
        <v>37359633.175195746</v>
      </c>
      <c r="D41" s="623">
        <f t="shared" ref="D41:K41" si="37">SUM(D5:D40)</f>
        <v>39899808.886153452</v>
      </c>
      <c r="E41" s="623">
        <f t="shared" si="37"/>
        <v>42066942.278480813</v>
      </c>
      <c r="F41" s="623">
        <f t="shared" si="37"/>
        <v>44304659.653458528</v>
      </c>
      <c r="G41" s="623">
        <f t="shared" si="37"/>
        <v>47245805.505114809</v>
      </c>
      <c r="H41" s="623">
        <f t="shared" si="37"/>
        <v>50116943.320946276</v>
      </c>
      <c r="I41" s="623">
        <f t="shared" si="37"/>
        <v>52737221.372625768</v>
      </c>
      <c r="J41" s="623">
        <f t="shared" si="37"/>
        <v>56938077.517206319</v>
      </c>
      <c r="K41" s="623">
        <f t="shared" si="37"/>
        <v>60231303.555847719</v>
      </c>
      <c r="L41" s="623">
        <f t="shared" ref="L41:P41" si="38">SUM(L5:L40)</f>
        <v>63423309.870719194</v>
      </c>
      <c r="M41" s="623">
        <f t="shared" si="38"/>
        <v>34122826.181540266</v>
      </c>
      <c r="N41" s="623">
        <f t="shared" si="38"/>
        <v>34175024.131833509</v>
      </c>
      <c r="O41" s="623">
        <f t="shared" si="38"/>
        <v>36139992.743959598</v>
      </c>
      <c r="P41" s="623">
        <f t="shared" si="38"/>
        <v>37505631.887903549</v>
      </c>
    </row>
    <row r="42" spans="1:20" x14ac:dyDescent="0.3">
      <c r="A42" s="212"/>
      <c r="B42" s="220"/>
      <c r="C42" s="167"/>
      <c r="D42" s="167"/>
      <c r="E42" s="167"/>
      <c r="F42" s="167"/>
      <c r="G42" s="167"/>
      <c r="H42" s="167"/>
      <c r="I42" s="167"/>
      <c r="J42" s="167"/>
      <c r="K42" s="167"/>
      <c r="L42" s="167"/>
      <c r="M42" s="167"/>
    </row>
    <row r="43" spans="1:20" x14ac:dyDescent="0.3">
      <c r="A43" s="212"/>
      <c r="B43" s="187" t="s">
        <v>509</v>
      </c>
      <c r="C43" s="167"/>
      <c r="D43" s="167"/>
      <c r="E43" s="167"/>
      <c r="F43" s="167"/>
      <c r="G43" s="167"/>
      <c r="H43" s="167"/>
      <c r="I43" s="167"/>
      <c r="J43" s="167"/>
      <c r="K43" s="167"/>
      <c r="L43" s="167"/>
      <c r="M43" s="167"/>
    </row>
    <row r="44" spans="1:20" x14ac:dyDescent="0.3">
      <c r="A44" s="212"/>
      <c r="B44" s="220"/>
      <c r="C44" s="167"/>
      <c r="D44" s="167"/>
      <c r="E44" s="167"/>
      <c r="F44" s="167"/>
      <c r="G44" s="167"/>
      <c r="H44" s="167"/>
      <c r="I44" s="167"/>
      <c r="J44" s="167"/>
      <c r="K44" s="167"/>
      <c r="L44" s="167"/>
      <c r="M44" s="167"/>
    </row>
    <row r="45" spans="1:20" x14ac:dyDescent="0.3">
      <c r="A45" s="212"/>
      <c r="B45" s="324" t="s">
        <v>54</v>
      </c>
      <c r="C45" s="324">
        <v>2005</v>
      </c>
      <c r="D45" s="324">
        <v>2006</v>
      </c>
      <c r="E45" s="324">
        <v>2007</v>
      </c>
      <c r="F45" s="324">
        <v>2008</v>
      </c>
      <c r="G45" s="324">
        <v>2009</v>
      </c>
      <c r="H45" s="324">
        <v>2010</v>
      </c>
      <c r="I45" s="324">
        <v>2011</v>
      </c>
      <c r="J45" s="324">
        <v>2012</v>
      </c>
      <c r="K45" s="324">
        <v>2013</v>
      </c>
      <c r="L45" s="324">
        <v>2014</v>
      </c>
      <c r="M45" s="406">
        <v>2015</v>
      </c>
      <c r="N45" s="586">
        <v>2016</v>
      </c>
      <c r="O45" s="586">
        <v>2017</v>
      </c>
      <c r="P45" s="587">
        <v>2018</v>
      </c>
    </row>
    <row r="46" spans="1:20" x14ac:dyDescent="0.3">
      <c r="A46" s="212"/>
      <c r="B46" s="101" t="s">
        <v>3</v>
      </c>
      <c r="C46" s="325">
        <f>C63</f>
        <v>0</v>
      </c>
      <c r="D46" s="325">
        <f t="shared" ref="D46:K46" si="39">D63</f>
        <v>0</v>
      </c>
      <c r="E46" s="325">
        <f t="shared" si="39"/>
        <v>0</v>
      </c>
      <c r="F46" s="325">
        <f t="shared" si="39"/>
        <v>0</v>
      </c>
      <c r="G46" s="325">
        <f t="shared" si="39"/>
        <v>0</v>
      </c>
      <c r="H46" s="325">
        <f t="shared" si="39"/>
        <v>0</v>
      </c>
      <c r="I46" s="325">
        <f t="shared" si="39"/>
        <v>0</v>
      </c>
      <c r="J46" s="325">
        <f t="shared" si="39"/>
        <v>0</v>
      </c>
      <c r="K46" s="325">
        <f t="shared" si="39"/>
        <v>0</v>
      </c>
      <c r="L46" s="325">
        <f t="shared" ref="L46:P46" si="40">L63</f>
        <v>0</v>
      </c>
      <c r="M46" s="407">
        <f t="shared" si="40"/>
        <v>0</v>
      </c>
      <c r="N46" s="407">
        <f t="shared" si="40"/>
        <v>0</v>
      </c>
      <c r="O46" s="407">
        <f t="shared" si="40"/>
        <v>0</v>
      </c>
      <c r="P46" s="325">
        <f t="shared" si="40"/>
        <v>0</v>
      </c>
      <c r="Q46" s="339"/>
      <c r="R46" s="339"/>
      <c r="S46" s="339"/>
      <c r="T46" s="339"/>
    </row>
    <row r="47" spans="1:20" x14ac:dyDescent="0.3">
      <c r="A47" s="212"/>
      <c r="B47" s="95" t="s">
        <v>4</v>
      </c>
      <c r="C47" s="325">
        <f>C100</f>
        <v>4420729.3965975</v>
      </c>
      <c r="D47" s="325">
        <f t="shared" ref="D47:K47" si="41">D100</f>
        <v>4914534.0034349989</v>
      </c>
      <c r="E47" s="325">
        <f t="shared" si="41"/>
        <v>4622841.7984349988</v>
      </c>
      <c r="F47" s="325">
        <f t="shared" si="41"/>
        <v>4423431.2059349995</v>
      </c>
      <c r="G47" s="325">
        <f t="shared" si="41"/>
        <v>4842006.6709349984</v>
      </c>
      <c r="H47" s="325">
        <f t="shared" si="41"/>
        <v>5049307.8953099996</v>
      </c>
      <c r="I47" s="325">
        <f t="shared" si="41"/>
        <v>5043617.4596849987</v>
      </c>
      <c r="J47" s="325">
        <f t="shared" si="41"/>
        <v>5017879.9121849984</v>
      </c>
      <c r="K47" s="325">
        <f t="shared" si="41"/>
        <v>5052418.2446849989</v>
      </c>
      <c r="L47" s="325">
        <f t="shared" ref="L47:P47" si="42">L100</f>
        <v>4846891.7397599975</v>
      </c>
      <c r="M47" s="407">
        <f t="shared" si="42"/>
        <v>4810651.3673834801</v>
      </c>
      <c r="N47" s="407">
        <f t="shared" si="42"/>
        <v>4878359.882523437</v>
      </c>
      <c r="O47" s="407">
        <f t="shared" si="42"/>
        <v>4974763.6055004196</v>
      </c>
      <c r="P47" s="325">
        <f t="shared" si="42"/>
        <v>5106096.8291538134</v>
      </c>
      <c r="Q47" s="339"/>
      <c r="R47" s="339"/>
      <c r="S47" s="339"/>
      <c r="T47" s="339"/>
    </row>
    <row r="48" spans="1:20" x14ac:dyDescent="0.3">
      <c r="A48" s="212"/>
      <c r="B48" s="95" t="s">
        <v>1</v>
      </c>
      <c r="C48" s="325">
        <f>C137</f>
        <v>22110.464124000002</v>
      </c>
      <c r="D48" s="325">
        <f t="shared" ref="D48:K48" si="43">D137</f>
        <v>32873.069124000009</v>
      </c>
      <c r="E48" s="325">
        <f t="shared" si="43"/>
        <v>33842.009124000004</v>
      </c>
      <c r="F48" s="325">
        <f t="shared" si="43"/>
        <v>22041.794124000004</v>
      </c>
      <c r="G48" s="325">
        <f t="shared" si="43"/>
        <v>22451.609124000006</v>
      </c>
      <c r="H48" s="325">
        <f t="shared" si="43"/>
        <v>29009.594124000003</v>
      </c>
      <c r="I48" s="325">
        <f t="shared" si="43"/>
        <v>32578.229124000005</v>
      </c>
      <c r="J48" s="325">
        <f t="shared" si="43"/>
        <v>31884.919798277413</v>
      </c>
      <c r="K48" s="325">
        <f t="shared" si="43"/>
        <v>30752.071015425805</v>
      </c>
      <c r="L48" s="325">
        <f t="shared" ref="L48:P48" si="44">L137</f>
        <v>34528.394123999999</v>
      </c>
      <c r="M48" s="407">
        <f t="shared" si="44"/>
        <v>32705.016624000004</v>
      </c>
      <c r="N48" s="407">
        <f t="shared" si="44"/>
        <v>26951.833306439014</v>
      </c>
      <c r="O48" s="407">
        <f t="shared" si="44"/>
        <v>36830.91006157767</v>
      </c>
      <c r="P48" s="325">
        <f t="shared" si="44"/>
        <v>41345.512860124414</v>
      </c>
      <c r="Q48" s="339"/>
      <c r="R48" s="339"/>
      <c r="S48" s="339"/>
      <c r="T48" s="339"/>
    </row>
    <row r="49" spans="1:20" x14ac:dyDescent="0.3">
      <c r="A49" s="212"/>
      <c r="B49" s="95" t="s">
        <v>5</v>
      </c>
      <c r="C49" s="325">
        <f>C174</f>
        <v>155570.5720800001</v>
      </c>
      <c r="D49" s="325">
        <f t="shared" ref="D49:K49" si="45">D174</f>
        <v>161311.4470800001</v>
      </c>
      <c r="E49" s="325">
        <f t="shared" si="45"/>
        <v>152239.44708000013</v>
      </c>
      <c r="F49" s="325">
        <f t="shared" si="45"/>
        <v>161736.69708000007</v>
      </c>
      <c r="G49" s="325">
        <f t="shared" si="45"/>
        <v>171786.77208000011</v>
      </c>
      <c r="H49" s="325">
        <f t="shared" si="45"/>
        <v>171843.47208000012</v>
      </c>
      <c r="I49" s="325">
        <f t="shared" si="45"/>
        <v>176336.94708000016</v>
      </c>
      <c r="J49" s="325">
        <f t="shared" si="45"/>
        <v>179823.99708000012</v>
      </c>
      <c r="K49" s="325">
        <f t="shared" si="45"/>
        <v>174593.42208000013</v>
      </c>
      <c r="L49" s="325">
        <f t="shared" ref="L49:P49" si="46">L174</f>
        <v>182219.57208000007</v>
      </c>
      <c r="M49" s="407">
        <f t="shared" si="46"/>
        <v>194339.19708000016</v>
      </c>
      <c r="N49" s="407">
        <f t="shared" si="46"/>
        <v>182006.9470800001</v>
      </c>
      <c r="O49" s="407">
        <f t="shared" si="46"/>
        <v>178604.94708000016</v>
      </c>
      <c r="P49" s="325">
        <f t="shared" si="46"/>
        <v>180660.32208000016</v>
      </c>
      <c r="Q49" s="339"/>
      <c r="R49" s="339"/>
      <c r="S49" s="339"/>
      <c r="T49" s="339"/>
    </row>
    <row r="50" spans="1:20" x14ac:dyDescent="0.3">
      <c r="A50" s="212"/>
      <c r="B50" s="95" t="s">
        <v>49</v>
      </c>
      <c r="C50" s="325">
        <f>C211</f>
        <v>116941.13140499989</v>
      </c>
      <c r="D50" s="325">
        <f t="shared" ref="D50:K50" si="47">D211</f>
        <v>128588.49265499989</v>
      </c>
      <c r="E50" s="325">
        <f t="shared" si="47"/>
        <v>139328.5216049999</v>
      </c>
      <c r="F50" s="325">
        <f t="shared" si="47"/>
        <v>146995.39378124985</v>
      </c>
      <c r="G50" s="325">
        <f t="shared" si="47"/>
        <v>168313.08981374983</v>
      </c>
      <c r="H50" s="325">
        <f t="shared" si="47"/>
        <v>182469.71783176172</v>
      </c>
      <c r="I50" s="325">
        <f t="shared" si="47"/>
        <v>190835.04672218225</v>
      </c>
      <c r="J50" s="325">
        <f t="shared" si="47"/>
        <v>202574.15048310632</v>
      </c>
      <c r="K50" s="325">
        <f t="shared" si="47"/>
        <v>207606.25948717305</v>
      </c>
      <c r="L50" s="325">
        <f t="shared" ref="L50:P50" si="48">L211</f>
        <v>208736.9918190802</v>
      </c>
      <c r="M50" s="407">
        <f t="shared" si="48"/>
        <v>216564.44890499991</v>
      </c>
      <c r="N50" s="407">
        <f t="shared" si="48"/>
        <v>227369.57890499986</v>
      </c>
      <c r="O50" s="407">
        <f t="shared" si="48"/>
        <v>237757.72765499991</v>
      </c>
      <c r="P50" s="325">
        <f t="shared" si="48"/>
        <v>246020.57140499988</v>
      </c>
      <c r="Q50" s="339"/>
      <c r="R50" s="339"/>
      <c r="S50" s="339"/>
      <c r="T50" s="339"/>
    </row>
    <row r="51" spans="1:20" x14ac:dyDescent="0.3">
      <c r="A51" s="212"/>
      <c r="B51" s="101" t="s">
        <v>6</v>
      </c>
      <c r="C51" s="325">
        <f>C248</f>
        <v>846278.99173124996</v>
      </c>
      <c r="D51" s="325">
        <f t="shared" ref="D51:K51" si="49">D248</f>
        <v>892804.49173124996</v>
      </c>
      <c r="E51" s="325">
        <f t="shared" si="49"/>
        <v>939991.49173124973</v>
      </c>
      <c r="F51" s="325">
        <f t="shared" si="49"/>
        <v>980122.49173124996</v>
      </c>
      <c r="G51" s="325">
        <f t="shared" si="49"/>
        <v>1017386.9917312498</v>
      </c>
      <c r="H51" s="325">
        <f t="shared" si="49"/>
        <v>1062368.9917312497</v>
      </c>
      <c r="I51" s="325">
        <f t="shared" si="49"/>
        <v>1114627.49173125</v>
      </c>
      <c r="J51" s="325">
        <f t="shared" si="49"/>
        <v>1157845.49173125</v>
      </c>
      <c r="K51" s="325">
        <f t="shared" si="49"/>
        <v>1202827.49173125</v>
      </c>
      <c r="L51" s="325">
        <f t="shared" ref="L51:P51" si="50">L248</f>
        <v>1271402.99173125</v>
      </c>
      <c r="M51" s="407">
        <f t="shared" si="50"/>
        <v>1351223.9917312497</v>
      </c>
      <c r="N51" s="407">
        <f t="shared" si="50"/>
        <v>1437027.4654312497</v>
      </c>
      <c r="O51" s="407">
        <f t="shared" si="50"/>
        <v>1531254.3698812497</v>
      </c>
      <c r="P51" s="325">
        <f t="shared" si="50"/>
        <v>1630808.5763812503</v>
      </c>
      <c r="Q51" s="339"/>
      <c r="R51" s="339"/>
      <c r="S51" s="339"/>
      <c r="T51" s="339"/>
    </row>
    <row r="52" spans="1:20" x14ac:dyDescent="0.3">
      <c r="A52" s="212"/>
      <c r="B52" s="95" t="s">
        <v>11</v>
      </c>
      <c r="C52" s="325">
        <f>C285</f>
        <v>574027.01433000003</v>
      </c>
      <c r="D52" s="325">
        <f t="shared" ref="D52:K52" si="51">D285</f>
        <v>570320.62982999999</v>
      </c>
      <c r="E52" s="325">
        <f t="shared" si="51"/>
        <v>880435.18458000012</v>
      </c>
      <c r="F52" s="325">
        <f t="shared" si="51"/>
        <v>1035000.7548300002</v>
      </c>
      <c r="G52" s="325">
        <f t="shared" si="51"/>
        <v>1104121.07883</v>
      </c>
      <c r="H52" s="325">
        <f t="shared" si="51"/>
        <v>1177708.8430799998</v>
      </c>
      <c r="I52" s="325">
        <f t="shared" si="51"/>
        <v>1315237.5753299999</v>
      </c>
      <c r="J52" s="325">
        <f t="shared" si="51"/>
        <v>1434811.7800799997</v>
      </c>
      <c r="K52" s="325">
        <f t="shared" si="51"/>
        <v>1514392.78158</v>
      </c>
      <c r="L52" s="325">
        <f t="shared" ref="L52:P52" si="52">L285</f>
        <v>1616003.8593299999</v>
      </c>
      <c r="M52" s="407">
        <f t="shared" si="52"/>
        <v>1749376.57608</v>
      </c>
      <c r="N52" s="407">
        <f t="shared" si="52"/>
        <v>1825536.8193299999</v>
      </c>
      <c r="O52" s="407">
        <f t="shared" si="52"/>
        <v>1870557.6588299999</v>
      </c>
      <c r="P52" s="325">
        <f t="shared" si="52"/>
        <v>1965547.12158</v>
      </c>
      <c r="Q52" s="339"/>
      <c r="R52" s="339"/>
      <c r="S52" s="339"/>
      <c r="T52" s="339"/>
    </row>
    <row r="53" spans="1:20" x14ac:dyDescent="0.3">
      <c r="A53" s="212"/>
      <c r="B53" s="95" t="s">
        <v>7</v>
      </c>
      <c r="C53" s="325">
        <f>C322</f>
        <v>30587706.257454719</v>
      </c>
      <c r="D53" s="325">
        <f t="shared" ref="D53:K53" si="53">D322</f>
        <v>32540113.04322331</v>
      </c>
      <c r="E53" s="325">
        <f t="shared" si="53"/>
        <v>34617141.538721822</v>
      </c>
      <c r="F53" s="325">
        <f t="shared" si="53"/>
        <v>36826746.321167037</v>
      </c>
      <c r="G53" s="325">
        <f t="shared" si="53"/>
        <v>39177389.706747055</v>
      </c>
      <c r="H53" s="325">
        <f t="shared" si="53"/>
        <v>41678074.15949177</v>
      </c>
      <c r="I53" s="325">
        <f t="shared" si="53"/>
        <v>44071557.631512076</v>
      </c>
      <c r="J53" s="325">
        <f t="shared" si="53"/>
        <v>48093109.575082436</v>
      </c>
      <c r="K53" s="325">
        <f t="shared" si="53"/>
        <v>51171080.711758897</v>
      </c>
      <c r="L53" s="325">
        <f t="shared" ref="L53:P53" si="54">L322</f>
        <v>54334752.844346114</v>
      </c>
      <c r="M53" s="407">
        <f t="shared" si="54"/>
        <v>24841727.494876537</v>
      </c>
      <c r="N53" s="407">
        <f t="shared" si="54"/>
        <v>24625876.130645271</v>
      </c>
      <c r="O53" s="407">
        <f t="shared" si="54"/>
        <v>26261162.497080013</v>
      </c>
      <c r="P53" s="325">
        <f t="shared" si="54"/>
        <v>27218104.147080008</v>
      </c>
      <c r="Q53" s="339"/>
      <c r="R53" s="339"/>
      <c r="S53" s="339"/>
      <c r="T53" s="339"/>
    </row>
    <row r="54" spans="1:20" x14ac:dyDescent="0.3">
      <c r="A54" s="212"/>
      <c r="B54" s="95" t="s">
        <v>8</v>
      </c>
      <c r="C54" s="325">
        <f>C359</f>
        <v>0</v>
      </c>
      <c r="D54" s="325">
        <f t="shared" ref="D54:K54" si="55">D359</f>
        <v>0</v>
      </c>
      <c r="E54" s="325">
        <f t="shared" si="55"/>
        <v>0</v>
      </c>
      <c r="F54" s="325">
        <f t="shared" si="55"/>
        <v>0</v>
      </c>
      <c r="G54" s="325">
        <f t="shared" si="55"/>
        <v>0</v>
      </c>
      <c r="H54" s="325">
        <f t="shared" si="55"/>
        <v>0</v>
      </c>
      <c r="I54" s="325">
        <f t="shared" si="55"/>
        <v>0</v>
      </c>
      <c r="J54" s="325">
        <f t="shared" si="55"/>
        <v>0</v>
      </c>
      <c r="K54" s="325">
        <f t="shared" si="55"/>
        <v>0</v>
      </c>
      <c r="L54" s="325">
        <f t="shared" ref="L54:P54" si="56">L359</f>
        <v>0</v>
      </c>
      <c r="M54" s="407">
        <f t="shared" si="56"/>
        <v>0</v>
      </c>
      <c r="N54" s="407">
        <f t="shared" si="56"/>
        <v>0</v>
      </c>
      <c r="O54" s="407">
        <f t="shared" si="56"/>
        <v>0</v>
      </c>
      <c r="P54" s="325">
        <f t="shared" si="56"/>
        <v>0</v>
      </c>
      <c r="Q54" s="339"/>
      <c r="R54" s="339"/>
      <c r="S54" s="339"/>
      <c r="T54" s="339"/>
    </row>
    <row r="55" spans="1:20" x14ac:dyDescent="0.3">
      <c r="A55" s="212"/>
      <c r="B55" s="95" t="s">
        <v>9</v>
      </c>
      <c r="C55" s="325">
        <f>C396</f>
        <v>223384.0870956369</v>
      </c>
      <c r="D55" s="325">
        <f t="shared" ref="D55:K55" si="57">D396</f>
        <v>227986.65709595906</v>
      </c>
      <c r="E55" s="325">
        <f t="shared" si="57"/>
        <v>232680.36708000005</v>
      </c>
      <c r="F55" s="325">
        <f t="shared" si="57"/>
        <v>237601.92708000002</v>
      </c>
      <c r="G55" s="325">
        <f t="shared" si="57"/>
        <v>242295.63708000004</v>
      </c>
      <c r="H55" s="325">
        <f t="shared" si="57"/>
        <v>247353.90708000003</v>
      </c>
      <c r="I55" s="325">
        <f t="shared" si="57"/>
        <v>249176.70708000005</v>
      </c>
      <c r="J55" s="325">
        <f t="shared" si="57"/>
        <v>252229.89708000002</v>
      </c>
      <c r="K55" s="325">
        <f t="shared" si="57"/>
        <v>269592.06708000001</v>
      </c>
      <c r="L55" s="325">
        <f t="shared" ref="L55:P55" si="58">L396</f>
        <v>285587.13708000001</v>
      </c>
      <c r="M55" s="407">
        <f t="shared" si="58"/>
        <v>251192.20308000001</v>
      </c>
      <c r="N55" s="407">
        <f t="shared" si="58"/>
        <v>256972.99070711347</v>
      </c>
      <c r="O55" s="407">
        <f t="shared" si="58"/>
        <v>262887.48909135041</v>
      </c>
      <c r="P55" s="325">
        <f t="shared" si="58"/>
        <v>268938.80308335624</v>
      </c>
      <c r="Q55" s="339"/>
      <c r="R55" s="339"/>
      <c r="S55" s="339"/>
      <c r="T55" s="339"/>
    </row>
    <row r="56" spans="1:20" x14ac:dyDescent="0.3">
      <c r="A56" s="212"/>
      <c r="B56" s="95" t="s">
        <v>831</v>
      </c>
      <c r="C56" s="325">
        <f>C433</f>
        <v>412885.2603776519</v>
      </c>
      <c r="D56" s="325">
        <f t="shared" ref="D56:P56" si="59">D433</f>
        <v>431277.05197893945</v>
      </c>
      <c r="E56" s="325">
        <f t="shared" si="59"/>
        <v>448441.92012374999</v>
      </c>
      <c r="F56" s="325">
        <f t="shared" si="59"/>
        <v>470983.06772999995</v>
      </c>
      <c r="G56" s="325">
        <f t="shared" si="59"/>
        <v>500053.94877375005</v>
      </c>
      <c r="H56" s="325">
        <f t="shared" si="59"/>
        <v>518806.74021750019</v>
      </c>
      <c r="I56" s="325">
        <f t="shared" si="59"/>
        <v>543254.28436124977</v>
      </c>
      <c r="J56" s="325">
        <f t="shared" si="59"/>
        <v>567917.79368625011</v>
      </c>
      <c r="K56" s="325">
        <f t="shared" si="59"/>
        <v>608040.50642999995</v>
      </c>
      <c r="L56" s="325">
        <f t="shared" si="59"/>
        <v>643186.34044875007</v>
      </c>
      <c r="M56" s="407">
        <f t="shared" si="59"/>
        <v>675045.88578000013</v>
      </c>
      <c r="N56" s="407">
        <f t="shared" si="59"/>
        <v>714922.48390499991</v>
      </c>
      <c r="O56" s="407">
        <f t="shared" si="59"/>
        <v>786173.53878000018</v>
      </c>
      <c r="P56" s="325">
        <f t="shared" si="59"/>
        <v>848110.00427999964</v>
      </c>
      <c r="Q56" s="339"/>
      <c r="R56" s="339"/>
      <c r="S56" s="339"/>
      <c r="T56" s="339"/>
    </row>
    <row r="57" spans="1:20" x14ac:dyDescent="0.3">
      <c r="A57" s="212"/>
      <c r="B57" s="264" t="s">
        <v>224</v>
      </c>
      <c r="C57" s="617">
        <f>SUM(C46:C56)</f>
        <v>37359633.175195761</v>
      </c>
      <c r="D57" s="617">
        <f t="shared" ref="D57:P57" si="60">SUM(D46:D56)</f>
        <v>39899808.88615346</v>
      </c>
      <c r="E57" s="617">
        <f t="shared" si="60"/>
        <v>42066942.27848082</v>
      </c>
      <c r="F57" s="617">
        <f t="shared" si="60"/>
        <v>44304659.653458536</v>
      </c>
      <c r="G57" s="617">
        <f t="shared" si="60"/>
        <v>47245805.505114801</v>
      </c>
      <c r="H57" s="617">
        <f t="shared" si="60"/>
        <v>50116943.320946284</v>
      </c>
      <c r="I57" s="617">
        <f t="shared" si="60"/>
        <v>52737221.372625753</v>
      </c>
      <c r="J57" s="617">
        <f t="shared" si="60"/>
        <v>56938077.517206311</v>
      </c>
      <c r="K57" s="617">
        <f t="shared" si="60"/>
        <v>60231303.555847742</v>
      </c>
      <c r="L57" s="617">
        <f t="shared" si="60"/>
        <v>63423309.870719194</v>
      </c>
      <c r="M57" s="617">
        <f t="shared" si="60"/>
        <v>34122826.181540266</v>
      </c>
      <c r="N57" s="617">
        <f t="shared" si="60"/>
        <v>34175024.131833516</v>
      </c>
      <c r="O57" s="617">
        <f t="shared" si="60"/>
        <v>36139992.743959613</v>
      </c>
      <c r="P57" s="617">
        <f t="shared" si="60"/>
        <v>37505631.887903549</v>
      </c>
      <c r="Q57" s="339"/>
      <c r="R57" s="339"/>
      <c r="S57" s="339"/>
      <c r="T57" s="339"/>
    </row>
    <row r="58" spans="1:20" x14ac:dyDescent="0.3">
      <c r="A58" s="212"/>
      <c r="B58" s="220"/>
      <c r="C58" s="167"/>
      <c r="D58" s="167"/>
      <c r="E58" s="167"/>
      <c r="F58" s="167"/>
      <c r="G58" s="167"/>
      <c r="H58" s="167"/>
      <c r="I58" s="167"/>
      <c r="J58" s="167"/>
      <c r="K58" s="167"/>
      <c r="L58" s="167"/>
      <c r="M58" s="167"/>
    </row>
    <row r="59" spans="1:20" x14ac:dyDescent="0.3">
      <c r="A59" s="212"/>
      <c r="B59" s="214"/>
      <c r="C59" s="214"/>
      <c r="D59" s="214"/>
      <c r="E59" s="212"/>
      <c r="F59" s="212"/>
      <c r="G59" s="212"/>
      <c r="H59" s="212"/>
      <c r="I59" s="212"/>
      <c r="J59" s="212"/>
      <c r="K59" s="212"/>
      <c r="L59" s="212"/>
      <c r="M59" s="212"/>
    </row>
    <row r="60" spans="1:20" x14ac:dyDescent="0.3">
      <c r="A60" s="212"/>
      <c r="B60" s="323" t="s">
        <v>508</v>
      </c>
      <c r="C60" s="214"/>
      <c r="D60" s="214"/>
      <c r="E60" s="212"/>
      <c r="F60" s="212"/>
      <c r="G60" s="212"/>
      <c r="H60" s="212"/>
      <c r="I60" s="212"/>
      <c r="J60" s="212"/>
      <c r="K60" s="212"/>
      <c r="L60" s="212"/>
      <c r="M60" s="212"/>
    </row>
    <row r="61" spans="1:20" x14ac:dyDescent="0.3">
      <c r="A61" s="212"/>
      <c r="B61" s="214"/>
      <c r="C61" s="214"/>
      <c r="D61" s="214"/>
      <c r="E61" s="212"/>
      <c r="F61" s="212"/>
      <c r="G61" s="212"/>
      <c r="H61" s="212"/>
      <c r="I61" s="212"/>
      <c r="J61" s="212"/>
      <c r="K61" s="212"/>
      <c r="L61" s="212"/>
      <c r="M61" s="212"/>
    </row>
    <row r="62" spans="1:20" x14ac:dyDescent="0.3">
      <c r="A62" s="212"/>
      <c r="B62" s="215" t="s">
        <v>54</v>
      </c>
      <c r="C62" s="302">
        <v>2005</v>
      </c>
      <c r="D62" s="302">
        <v>2006</v>
      </c>
      <c r="E62" s="302">
        <v>2007</v>
      </c>
      <c r="F62" s="302">
        <v>2008</v>
      </c>
      <c r="G62" s="302">
        <v>2009</v>
      </c>
      <c r="H62" s="302">
        <v>2010</v>
      </c>
      <c r="I62" s="302">
        <v>2011</v>
      </c>
      <c r="J62" s="302">
        <v>2012</v>
      </c>
      <c r="K62" s="302">
        <v>2013</v>
      </c>
      <c r="L62" s="302">
        <v>2014</v>
      </c>
      <c r="M62" s="302">
        <v>2015</v>
      </c>
      <c r="N62" s="302">
        <v>2016</v>
      </c>
      <c r="O62" s="302">
        <v>2017</v>
      </c>
      <c r="P62" s="303">
        <v>2018</v>
      </c>
    </row>
    <row r="63" spans="1:20" x14ac:dyDescent="0.3">
      <c r="A63" s="212"/>
      <c r="B63" s="221" t="s">
        <v>3</v>
      </c>
      <c r="C63" s="299">
        <f>SUM(C64:C99)</f>
        <v>0</v>
      </c>
      <c r="D63" s="299">
        <f t="shared" ref="D63:K63" si="61">SUM(D64:D99)</f>
        <v>0</v>
      </c>
      <c r="E63" s="299">
        <f t="shared" si="61"/>
        <v>0</v>
      </c>
      <c r="F63" s="299">
        <f t="shared" si="61"/>
        <v>0</v>
      </c>
      <c r="G63" s="299">
        <f t="shared" si="61"/>
        <v>0</v>
      </c>
      <c r="H63" s="299">
        <f t="shared" si="61"/>
        <v>0</v>
      </c>
      <c r="I63" s="299">
        <f t="shared" si="61"/>
        <v>0</v>
      </c>
      <c r="J63" s="299">
        <f t="shared" si="61"/>
        <v>0</v>
      </c>
      <c r="K63" s="299">
        <f t="shared" si="61"/>
        <v>0</v>
      </c>
      <c r="L63" s="299">
        <f t="shared" ref="L63:P63" si="62">SUM(L64:L99)</f>
        <v>0</v>
      </c>
      <c r="M63" s="299">
        <f t="shared" si="62"/>
        <v>0</v>
      </c>
      <c r="N63" s="299">
        <f t="shared" si="62"/>
        <v>0</v>
      </c>
      <c r="O63" s="299">
        <f t="shared" si="62"/>
        <v>0</v>
      </c>
      <c r="P63" s="300">
        <f t="shared" si="62"/>
        <v>0</v>
      </c>
    </row>
    <row r="64" spans="1:20" s="216" customFormat="1" x14ac:dyDescent="0.3">
      <c r="B64" s="217" t="s">
        <v>132</v>
      </c>
      <c r="C64" s="654">
        <f>'Iron&amp;Steel'!D541+'Iron&amp;Steel'!D579+'Iron&amp;Steel'!D617</f>
        <v>0</v>
      </c>
      <c r="D64" s="654">
        <f>'Iron&amp;Steel'!E541+'Iron&amp;Steel'!E579+'Iron&amp;Steel'!E617</f>
        <v>0</v>
      </c>
      <c r="E64" s="654">
        <f>'Iron&amp;Steel'!F541+'Iron&amp;Steel'!F579+'Iron&amp;Steel'!F617</f>
        <v>0</v>
      </c>
      <c r="F64" s="654">
        <f>'Iron&amp;Steel'!G541+'Iron&amp;Steel'!G579+'Iron&amp;Steel'!G617</f>
        <v>0</v>
      </c>
      <c r="G64" s="654">
        <f>'Iron&amp;Steel'!H541+'Iron&amp;Steel'!H579+'Iron&amp;Steel'!H617</f>
        <v>0</v>
      </c>
      <c r="H64" s="654">
        <f>'Iron&amp;Steel'!I541+'Iron&amp;Steel'!I579+'Iron&amp;Steel'!I617</f>
        <v>0</v>
      </c>
      <c r="I64" s="654">
        <f>'Iron&amp;Steel'!J541+'Iron&amp;Steel'!J579+'Iron&amp;Steel'!J617</f>
        <v>0</v>
      </c>
      <c r="J64" s="654">
        <f>'Iron&amp;Steel'!K541+'Iron&amp;Steel'!K579+'Iron&amp;Steel'!K617</f>
        <v>0</v>
      </c>
      <c r="K64" s="654">
        <f>'Iron&amp;Steel'!L541+'Iron&amp;Steel'!L579+'Iron&amp;Steel'!L617</f>
        <v>0</v>
      </c>
      <c r="L64" s="654">
        <f>'Iron&amp;Steel'!M541+'Iron&amp;Steel'!M579+'Iron&amp;Steel'!M617</f>
        <v>0</v>
      </c>
      <c r="M64" s="654">
        <f>'Iron&amp;Steel'!N541+'Iron&amp;Steel'!N579+'Iron&amp;Steel'!N617</f>
        <v>0</v>
      </c>
      <c r="N64" s="654">
        <f>'Iron&amp;Steel'!O541+'Iron&amp;Steel'!O579+'Iron&amp;Steel'!O617</f>
        <v>0</v>
      </c>
      <c r="O64" s="654">
        <f>'Iron&amp;Steel'!P541+'Iron&amp;Steel'!P579+'Iron&amp;Steel'!P617</f>
        <v>0</v>
      </c>
      <c r="P64" s="655">
        <f>'Iron&amp;Steel'!Q541+'Iron&amp;Steel'!Q579+'Iron&amp;Steel'!Q617</f>
        <v>0</v>
      </c>
    </row>
    <row r="65" spans="2:16" s="216" customFormat="1" x14ac:dyDescent="0.3">
      <c r="B65" s="217" t="s">
        <v>133</v>
      </c>
      <c r="C65" s="653">
        <f>'Iron&amp;Steel'!D542+'Iron&amp;Steel'!D580+'Iron&amp;Steel'!D618</f>
        <v>0</v>
      </c>
      <c r="D65" s="653">
        <f>'Iron&amp;Steel'!E542+'Iron&amp;Steel'!E580+'Iron&amp;Steel'!E618</f>
        <v>0</v>
      </c>
      <c r="E65" s="653">
        <f>'Iron&amp;Steel'!F542+'Iron&amp;Steel'!F580+'Iron&amp;Steel'!F618</f>
        <v>0</v>
      </c>
      <c r="F65" s="653">
        <f>'Iron&amp;Steel'!G542+'Iron&amp;Steel'!G580+'Iron&amp;Steel'!G618</f>
        <v>0</v>
      </c>
      <c r="G65" s="653">
        <f>'Iron&amp;Steel'!H542+'Iron&amp;Steel'!H580+'Iron&amp;Steel'!H618</f>
        <v>0</v>
      </c>
      <c r="H65" s="653">
        <f>'Iron&amp;Steel'!I542+'Iron&amp;Steel'!I580+'Iron&amp;Steel'!I618</f>
        <v>0</v>
      </c>
      <c r="I65" s="653">
        <f>'Iron&amp;Steel'!J542+'Iron&amp;Steel'!J580+'Iron&amp;Steel'!J618</f>
        <v>0</v>
      </c>
      <c r="J65" s="653">
        <f>'Iron&amp;Steel'!K542+'Iron&amp;Steel'!K580+'Iron&amp;Steel'!K618</f>
        <v>0</v>
      </c>
      <c r="K65" s="653">
        <f>'Iron&amp;Steel'!L542+'Iron&amp;Steel'!L580+'Iron&amp;Steel'!L618</f>
        <v>0</v>
      </c>
      <c r="L65" s="653">
        <f>'Iron&amp;Steel'!M542+'Iron&amp;Steel'!M580+'Iron&amp;Steel'!M618</f>
        <v>0</v>
      </c>
      <c r="M65" s="653">
        <f>'Iron&amp;Steel'!N542+'Iron&amp;Steel'!N580+'Iron&amp;Steel'!N618</f>
        <v>0</v>
      </c>
      <c r="N65" s="653">
        <f>'Iron&amp;Steel'!O542+'Iron&amp;Steel'!O580+'Iron&amp;Steel'!O618</f>
        <v>0</v>
      </c>
      <c r="O65" s="653">
        <f>'Iron&amp;Steel'!P542+'Iron&amp;Steel'!P580+'Iron&amp;Steel'!P618</f>
        <v>0</v>
      </c>
      <c r="P65" s="656">
        <f>'Iron&amp;Steel'!Q542+'Iron&amp;Steel'!Q580+'Iron&amp;Steel'!Q618</f>
        <v>0</v>
      </c>
    </row>
    <row r="66" spans="2:16" s="216" customFormat="1" x14ac:dyDescent="0.3">
      <c r="B66" s="217" t="s">
        <v>134</v>
      </c>
      <c r="C66" s="654">
        <f>'Iron&amp;Steel'!D543+'Iron&amp;Steel'!D581+'Iron&amp;Steel'!D619</f>
        <v>0</v>
      </c>
      <c r="D66" s="653">
        <f>'Iron&amp;Steel'!E543+'Iron&amp;Steel'!E581+'Iron&amp;Steel'!E619</f>
        <v>0</v>
      </c>
      <c r="E66" s="653">
        <f>'Iron&amp;Steel'!F543+'Iron&amp;Steel'!F581+'Iron&amp;Steel'!F619</f>
        <v>0</v>
      </c>
      <c r="F66" s="653">
        <f>'Iron&amp;Steel'!G543+'Iron&amp;Steel'!G581+'Iron&amp;Steel'!G619</f>
        <v>0</v>
      </c>
      <c r="G66" s="653">
        <f>'Iron&amp;Steel'!H543+'Iron&amp;Steel'!H581+'Iron&amp;Steel'!H619</f>
        <v>0</v>
      </c>
      <c r="H66" s="653">
        <f>'Iron&amp;Steel'!I543+'Iron&amp;Steel'!I581+'Iron&amp;Steel'!I619</f>
        <v>0</v>
      </c>
      <c r="I66" s="653">
        <f>'Iron&amp;Steel'!J543+'Iron&amp;Steel'!J581+'Iron&amp;Steel'!J619</f>
        <v>0</v>
      </c>
      <c r="J66" s="653">
        <f>'Iron&amp;Steel'!K543+'Iron&amp;Steel'!K581+'Iron&amp;Steel'!K619</f>
        <v>0</v>
      </c>
      <c r="K66" s="653">
        <f>'Iron&amp;Steel'!L543+'Iron&amp;Steel'!L581+'Iron&amp;Steel'!L619</f>
        <v>0</v>
      </c>
      <c r="L66" s="653">
        <f>'Iron&amp;Steel'!M543+'Iron&amp;Steel'!M581+'Iron&amp;Steel'!M619</f>
        <v>0</v>
      </c>
      <c r="M66" s="653">
        <f>'Iron&amp;Steel'!N543+'Iron&amp;Steel'!N581+'Iron&amp;Steel'!N619</f>
        <v>0</v>
      </c>
      <c r="N66" s="653">
        <f>'Iron&amp;Steel'!O543+'Iron&amp;Steel'!O581+'Iron&amp;Steel'!O619</f>
        <v>0</v>
      </c>
      <c r="O66" s="653">
        <f>'Iron&amp;Steel'!P543+'Iron&amp;Steel'!P581+'Iron&amp;Steel'!P619</f>
        <v>0</v>
      </c>
      <c r="P66" s="656">
        <f>'Iron&amp;Steel'!Q543+'Iron&amp;Steel'!Q581+'Iron&amp;Steel'!Q619</f>
        <v>0</v>
      </c>
    </row>
    <row r="67" spans="2:16" s="216" customFormat="1" x14ac:dyDescent="0.3">
      <c r="B67" s="217" t="s">
        <v>135</v>
      </c>
      <c r="C67" s="654">
        <f>'Iron&amp;Steel'!D544+'Iron&amp;Steel'!D582+'Iron&amp;Steel'!D620</f>
        <v>0</v>
      </c>
      <c r="D67" s="653">
        <f>'Iron&amp;Steel'!E544+'Iron&amp;Steel'!E582+'Iron&amp;Steel'!E620</f>
        <v>0</v>
      </c>
      <c r="E67" s="653">
        <f>'Iron&amp;Steel'!F544+'Iron&amp;Steel'!F582+'Iron&amp;Steel'!F620</f>
        <v>0</v>
      </c>
      <c r="F67" s="653">
        <f>'Iron&amp;Steel'!G544+'Iron&amp;Steel'!G582+'Iron&amp;Steel'!G620</f>
        <v>0</v>
      </c>
      <c r="G67" s="653">
        <f>'Iron&amp;Steel'!H544+'Iron&amp;Steel'!H582+'Iron&amp;Steel'!H620</f>
        <v>0</v>
      </c>
      <c r="H67" s="653">
        <f>'Iron&amp;Steel'!I544+'Iron&amp;Steel'!I582+'Iron&amp;Steel'!I620</f>
        <v>0</v>
      </c>
      <c r="I67" s="653">
        <f>'Iron&amp;Steel'!J544+'Iron&amp;Steel'!J582+'Iron&amp;Steel'!J620</f>
        <v>0</v>
      </c>
      <c r="J67" s="653">
        <f>'Iron&amp;Steel'!K544+'Iron&amp;Steel'!K582+'Iron&amp;Steel'!K620</f>
        <v>0</v>
      </c>
      <c r="K67" s="653">
        <f>'Iron&amp;Steel'!L544+'Iron&amp;Steel'!L582+'Iron&amp;Steel'!L620</f>
        <v>0</v>
      </c>
      <c r="L67" s="653">
        <f>'Iron&amp;Steel'!M544+'Iron&amp;Steel'!M582+'Iron&amp;Steel'!M620</f>
        <v>0</v>
      </c>
      <c r="M67" s="653">
        <f>'Iron&amp;Steel'!N544+'Iron&amp;Steel'!N582+'Iron&amp;Steel'!N620</f>
        <v>0</v>
      </c>
      <c r="N67" s="653">
        <f>'Iron&amp;Steel'!O544+'Iron&amp;Steel'!O582+'Iron&amp;Steel'!O620</f>
        <v>0</v>
      </c>
      <c r="O67" s="653">
        <f>'Iron&amp;Steel'!P544+'Iron&amp;Steel'!P582+'Iron&amp;Steel'!P620</f>
        <v>0</v>
      </c>
      <c r="P67" s="656">
        <f>'Iron&amp;Steel'!Q544+'Iron&amp;Steel'!Q582+'Iron&amp;Steel'!Q620</f>
        <v>0</v>
      </c>
    </row>
    <row r="68" spans="2:16" s="216" customFormat="1" x14ac:dyDescent="0.3">
      <c r="B68" s="217" t="s">
        <v>136</v>
      </c>
      <c r="C68" s="654">
        <f>'Iron&amp;Steel'!D545+'Iron&amp;Steel'!D583+'Iron&amp;Steel'!D621</f>
        <v>0</v>
      </c>
      <c r="D68" s="653">
        <f>'Iron&amp;Steel'!E545+'Iron&amp;Steel'!E583+'Iron&amp;Steel'!E621</f>
        <v>0</v>
      </c>
      <c r="E68" s="653">
        <f>'Iron&amp;Steel'!F545+'Iron&amp;Steel'!F583+'Iron&amp;Steel'!F621</f>
        <v>0</v>
      </c>
      <c r="F68" s="653">
        <f>'Iron&amp;Steel'!G545+'Iron&amp;Steel'!G583+'Iron&amp;Steel'!G621</f>
        <v>0</v>
      </c>
      <c r="G68" s="653">
        <f>'Iron&amp;Steel'!H545+'Iron&amp;Steel'!H583+'Iron&amp;Steel'!H621</f>
        <v>0</v>
      </c>
      <c r="H68" s="653">
        <f>'Iron&amp;Steel'!I545+'Iron&amp;Steel'!I583+'Iron&amp;Steel'!I621</f>
        <v>0</v>
      </c>
      <c r="I68" s="653">
        <f>'Iron&amp;Steel'!J545+'Iron&amp;Steel'!J583+'Iron&amp;Steel'!J621</f>
        <v>0</v>
      </c>
      <c r="J68" s="653">
        <f>'Iron&amp;Steel'!K545+'Iron&amp;Steel'!K583+'Iron&amp;Steel'!K621</f>
        <v>0</v>
      </c>
      <c r="K68" s="653">
        <f>'Iron&amp;Steel'!L545+'Iron&amp;Steel'!L583+'Iron&amp;Steel'!L621</f>
        <v>0</v>
      </c>
      <c r="L68" s="653">
        <f>'Iron&amp;Steel'!M545+'Iron&amp;Steel'!M583+'Iron&amp;Steel'!M621</f>
        <v>0</v>
      </c>
      <c r="M68" s="653">
        <f>'Iron&amp;Steel'!N545+'Iron&amp;Steel'!N583+'Iron&amp;Steel'!N621</f>
        <v>0</v>
      </c>
      <c r="N68" s="653">
        <f>'Iron&amp;Steel'!O545+'Iron&amp;Steel'!O583+'Iron&amp;Steel'!O621</f>
        <v>0</v>
      </c>
      <c r="O68" s="653">
        <f>'Iron&amp;Steel'!P545+'Iron&amp;Steel'!P583+'Iron&amp;Steel'!P621</f>
        <v>0</v>
      </c>
      <c r="P68" s="656">
        <f>'Iron&amp;Steel'!Q545+'Iron&amp;Steel'!Q583+'Iron&amp;Steel'!Q621</f>
        <v>0</v>
      </c>
    </row>
    <row r="69" spans="2:16" s="216" customFormat="1" x14ac:dyDescent="0.3">
      <c r="B69" s="217" t="s">
        <v>137</v>
      </c>
      <c r="C69" s="654">
        <f>'Iron&amp;Steel'!D546+'Iron&amp;Steel'!D584+'Iron&amp;Steel'!D622</f>
        <v>0</v>
      </c>
      <c r="D69" s="653">
        <f>'Iron&amp;Steel'!E546+'Iron&amp;Steel'!E584+'Iron&amp;Steel'!E622</f>
        <v>0</v>
      </c>
      <c r="E69" s="653">
        <f>'Iron&amp;Steel'!F546+'Iron&amp;Steel'!F584+'Iron&amp;Steel'!F622</f>
        <v>0</v>
      </c>
      <c r="F69" s="653">
        <f>'Iron&amp;Steel'!G546+'Iron&amp;Steel'!G584+'Iron&amp;Steel'!G622</f>
        <v>0</v>
      </c>
      <c r="G69" s="653">
        <f>'Iron&amp;Steel'!H546+'Iron&amp;Steel'!H584+'Iron&amp;Steel'!H622</f>
        <v>0</v>
      </c>
      <c r="H69" s="653">
        <f>'Iron&amp;Steel'!I546+'Iron&amp;Steel'!I584+'Iron&amp;Steel'!I622</f>
        <v>0</v>
      </c>
      <c r="I69" s="653">
        <f>'Iron&amp;Steel'!J546+'Iron&amp;Steel'!J584+'Iron&amp;Steel'!J622</f>
        <v>0</v>
      </c>
      <c r="J69" s="653">
        <f>'Iron&amp;Steel'!K546+'Iron&amp;Steel'!K584+'Iron&amp;Steel'!K622</f>
        <v>0</v>
      </c>
      <c r="K69" s="653">
        <f>'Iron&amp;Steel'!L546+'Iron&amp;Steel'!L584+'Iron&amp;Steel'!L622</f>
        <v>0</v>
      </c>
      <c r="L69" s="653">
        <f>'Iron&amp;Steel'!M546+'Iron&amp;Steel'!M584+'Iron&amp;Steel'!M622</f>
        <v>0</v>
      </c>
      <c r="M69" s="653">
        <f>'Iron&amp;Steel'!N546+'Iron&amp;Steel'!N584+'Iron&amp;Steel'!N622</f>
        <v>0</v>
      </c>
      <c r="N69" s="653">
        <f>'Iron&amp;Steel'!O546+'Iron&amp;Steel'!O584+'Iron&amp;Steel'!O622</f>
        <v>0</v>
      </c>
      <c r="O69" s="653">
        <f>'Iron&amp;Steel'!P546+'Iron&amp;Steel'!P584+'Iron&amp;Steel'!P622</f>
        <v>0</v>
      </c>
      <c r="P69" s="656">
        <f>'Iron&amp;Steel'!Q546+'Iron&amp;Steel'!Q584+'Iron&amp;Steel'!Q622</f>
        <v>0</v>
      </c>
    </row>
    <row r="70" spans="2:16" s="216" customFormat="1" x14ac:dyDescent="0.3">
      <c r="B70" s="217" t="s">
        <v>138</v>
      </c>
      <c r="C70" s="654">
        <f>'Iron&amp;Steel'!D547+'Iron&amp;Steel'!D585+'Iron&amp;Steel'!D623</f>
        <v>0</v>
      </c>
      <c r="D70" s="653">
        <f>'Iron&amp;Steel'!E547+'Iron&amp;Steel'!E585+'Iron&amp;Steel'!E623</f>
        <v>0</v>
      </c>
      <c r="E70" s="653">
        <f>'Iron&amp;Steel'!F547+'Iron&amp;Steel'!F585+'Iron&amp;Steel'!F623</f>
        <v>0</v>
      </c>
      <c r="F70" s="653">
        <f>'Iron&amp;Steel'!G547+'Iron&amp;Steel'!G585+'Iron&amp;Steel'!G623</f>
        <v>0</v>
      </c>
      <c r="G70" s="653">
        <f>'Iron&amp;Steel'!H547+'Iron&amp;Steel'!H585+'Iron&amp;Steel'!H623</f>
        <v>0</v>
      </c>
      <c r="H70" s="653">
        <f>'Iron&amp;Steel'!I547+'Iron&amp;Steel'!I585+'Iron&amp;Steel'!I623</f>
        <v>0</v>
      </c>
      <c r="I70" s="653">
        <f>'Iron&amp;Steel'!J547+'Iron&amp;Steel'!J585+'Iron&amp;Steel'!J623</f>
        <v>0</v>
      </c>
      <c r="J70" s="653">
        <f>'Iron&amp;Steel'!K547+'Iron&amp;Steel'!K585+'Iron&amp;Steel'!K623</f>
        <v>0</v>
      </c>
      <c r="K70" s="653">
        <f>'Iron&amp;Steel'!L547+'Iron&amp;Steel'!L585+'Iron&amp;Steel'!L623</f>
        <v>0</v>
      </c>
      <c r="L70" s="653">
        <f>'Iron&amp;Steel'!M547+'Iron&amp;Steel'!M585+'Iron&amp;Steel'!M623</f>
        <v>0</v>
      </c>
      <c r="M70" s="653">
        <f>'Iron&amp;Steel'!N547+'Iron&amp;Steel'!N585+'Iron&amp;Steel'!N623</f>
        <v>0</v>
      </c>
      <c r="N70" s="653">
        <f>'Iron&amp;Steel'!O547+'Iron&amp;Steel'!O585+'Iron&amp;Steel'!O623</f>
        <v>0</v>
      </c>
      <c r="O70" s="653">
        <f>'Iron&amp;Steel'!P547+'Iron&amp;Steel'!P585+'Iron&amp;Steel'!P623</f>
        <v>0</v>
      </c>
      <c r="P70" s="656">
        <f>'Iron&amp;Steel'!Q547+'Iron&amp;Steel'!Q585+'Iron&amp;Steel'!Q623</f>
        <v>0</v>
      </c>
    </row>
    <row r="71" spans="2:16" s="216" customFormat="1" x14ac:dyDescent="0.3">
      <c r="B71" s="217" t="s">
        <v>139</v>
      </c>
      <c r="C71" s="654">
        <f>'Iron&amp;Steel'!D548+'Iron&amp;Steel'!D586+'Iron&amp;Steel'!D624</f>
        <v>0</v>
      </c>
      <c r="D71" s="653">
        <f>'Iron&amp;Steel'!E548+'Iron&amp;Steel'!E586+'Iron&amp;Steel'!E624</f>
        <v>0</v>
      </c>
      <c r="E71" s="653">
        <f>'Iron&amp;Steel'!F548+'Iron&amp;Steel'!F586+'Iron&amp;Steel'!F624</f>
        <v>0</v>
      </c>
      <c r="F71" s="653">
        <f>'Iron&amp;Steel'!G548+'Iron&amp;Steel'!G586+'Iron&amp;Steel'!G624</f>
        <v>0</v>
      </c>
      <c r="G71" s="653">
        <f>'Iron&amp;Steel'!H548+'Iron&amp;Steel'!H586+'Iron&amp;Steel'!H624</f>
        <v>0</v>
      </c>
      <c r="H71" s="653">
        <f>'Iron&amp;Steel'!I548+'Iron&amp;Steel'!I586+'Iron&amp;Steel'!I624</f>
        <v>0</v>
      </c>
      <c r="I71" s="653">
        <f>'Iron&amp;Steel'!J548+'Iron&amp;Steel'!J586+'Iron&amp;Steel'!J624</f>
        <v>0</v>
      </c>
      <c r="J71" s="653">
        <f>'Iron&amp;Steel'!K548+'Iron&amp;Steel'!K586+'Iron&amp;Steel'!K624</f>
        <v>0</v>
      </c>
      <c r="K71" s="653">
        <f>'Iron&amp;Steel'!L548+'Iron&amp;Steel'!L586+'Iron&amp;Steel'!L624</f>
        <v>0</v>
      </c>
      <c r="L71" s="653">
        <f>'Iron&amp;Steel'!M548+'Iron&amp;Steel'!M586+'Iron&amp;Steel'!M624</f>
        <v>0</v>
      </c>
      <c r="M71" s="653">
        <f>'Iron&amp;Steel'!N548+'Iron&amp;Steel'!N586+'Iron&amp;Steel'!N624</f>
        <v>0</v>
      </c>
      <c r="N71" s="653">
        <f>'Iron&amp;Steel'!O548+'Iron&amp;Steel'!O586+'Iron&amp;Steel'!O624</f>
        <v>0</v>
      </c>
      <c r="O71" s="653">
        <f>'Iron&amp;Steel'!P548+'Iron&amp;Steel'!P586+'Iron&amp;Steel'!P624</f>
        <v>0</v>
      </c>
      <c r="P71" s="656">
        <f>'Iron&amp;Steel'!Q548+'Iron&amp;Steel'!Q586+'Iron&amp;Steel'!Q624</f>
        <v>0</v>
      </c>
    </row>
    <row r="72" spans="2:16" s="216" customFormat="1" x14ac:dyDescent="0.3">
      <c r="B72" s="217" t="s">
        <v>140</v>
      </c>
      <c r="C72" s="654">
        <f>'Iron&amp;Steel'!D549+'Iron&amp;Steel'!D587+'Iron&amp;Steel'!D625</f>
        <v>0</v>
      </c>
      <c r="D72" s="653">
        <f>'Iron&amp;Steel'!E549+'Iron&amp;Steel'!E587+'Iron&amp;Steel'!E625</f>
        <v>0</v>
      </c>
      <c r="E72" s="653">
        <f>'Iron&amp;Steel'!F549+'Iron&amp;Steel'!F587+'Iron&amp;Steel'!F625</f>
        <v>0</v>
      </c>
      <c r="F72" s="653">
        <f>'Iron&amp;Steel'!G549+'Iron&amp;Steel'!G587+'Iron&amp;Steel'!G625</f>
        <v>0</v>
      </c>
      <c r="G72" s="653">
        <f>'Iron&amp;Steel'!H549+'Iron&amp;Steel'!H587+'Iron&amp;Steel'!H625</f>
        <v>0</v>
      </c>
      <c r="H72" s="653">
        <f>'Iron&amp;Steel'!I549+'Iron&amp;Steel'!I587+'Iron&amp;Steel'!I625</f>
        <v>0</v>
      </c>
      <c r="I72" s="653">
        <f>'Iron&amp;Steel'!J549+'Iron&amp;Steel'!J587+'Iron&amp;Steel'!J625</f>
        <v>0</v>
      </c>
      <c r="J72" s="653">
        <f>'Iron&amp;Steel'!K549+'Iron&amp;Steel'!K587+'Iron&amp;Steel'!K625</f>
        <v>0</v>
      </c>
      <c r="K72" s="653">
        <f>'Iron&amp;Steel'!L549+'Iron&amp;Steel'!L587+'Iron&amp;Steel'!L625</f>
        <v>0</v>
      </c>
      <c r="L72" s="653">
        <f>'Iron&amp;Steel'!M549+'Iron&amp;Steel'!M587+'Iron&amp;Steel'!M625</f>
        <v>0</v>
      </c>
      <c r="M72" s="653">
        <f>'Iron&amp;Steel'!N549+'Iron&amp;Steel'!N587+'Iron&amp;Steel'!N625</f>
        <v>0</v>
      </c>
      <c r="N72" s="653">
        <f>'Iron&amp;Steel'!O549+'Iron&amp;Steel'!O587+'Iron&amp;Steel'!O625</f>
        <v>0</v>
      </c>
      <c r="O72" s="653">
        <f>'Iron&amp;Steel'!P549+'Iron&amp;Steel'!P587+'Iron&amp;Steel'!P625</f>
        <v>0</v>
      </c>
      <c r="P72" s="656">
        <f>'Iron&amp;Steel'!Q549+'Iron&amp;Steel'!Q587+'Iron&amp;Steel'!Q625</f>
        <v>0</v>
      </c>
    </row>
    <row r="73" spans="2:16" s="216" customFormat="1" x14ac:dyDescent="0.3">
      <c r="B73" s="217" t="s">
        <v>141</v>
      </c>
      <c r="C73" s="654">
        <f>'Iron&amp;Steel'!D550+'Iron&amp;Steel'!D588+'Iron&amp;Steel'!D626</f>
        <v>0</v>
      </c>
      <c r="D73" s="653">
        <f>'Iron&amp;Steel'!E550+'Iron&amp;Steel'!E588+'Iron&amp;Steel'!E626</f>
        <v>0</v>
      </c>
      <c r="E73" s="653">
        <f>'Iron&amp;Steel'!F550+'Iron&amp;Steel'!F588+'Iron&amp;Steel'!F626</f>
        <v>0</v>
      </c>
      <c r="F73" s="653">
        <f>'Iron&amp;Steel'!G550+'Iron&amp;Steel'!G588+'Iron&amp;Steel'!G626</f>
        <v>0</v>
      </c>
      <c r="G73" s="653">
        <f>'Iron&amp;Steel'!H550+'Iron&amp;Steel'!H588+'Iron&amp;Steel'!H626</f>
        <v>0</v>
      </c>
      <c r="H73" s="653">
        <f>'Iron&amp;Steel'!I550+'Iron&amp;Steel'!I588+'Iron&amp;Steel'!I626</f>
        <v>0</v>
      </c>
      <c r="I73" s="653">
        <f>'Iron&amp;Steel'!J550+'Iron&amp;Steel'!J588+'Iron&amp;Steel'!J626</f>
        <v>0</v>
      </c>
      <c r="J73" s="653">
        <f>'Iron&amp;Steel'!K550+'Iron&amp;Steel'!K588+'Iron&amp;Steel'!K626</f>
        <v>0</v>
      </c>
      <c r="K73" s="653">
        <f>'Iron&amp;Steel'!L550+'Iron&amp;Steel'!L588+'Iron&amp;Steel'!L626</f>
        <v>0</v>
      </c>
      <c r="L73" s="653">
        <f>'Iron&amp;Steel'!M550+'Iron&amp;Steel'!M588+'Iron&amp;Steel'!M626</f>
        <v>0</v>
      </c>
      <c r="M73" s="653">
        <f>'Iron&amp;Steel'!N550+'Iron&amp;Steel'!N588+'Iron&amp;Steel'!N626</f>
        <v>0</v>
      </c>
      <c r="N73" s="653">
        <f>'Iron&amp;Steel'!O550+'Iron&amp;Steel'!O588+'Iron&amp;Steel'!O626</f>
        <v>0</v>
      </c>
      <c r="O73" s="653">
        <f>'Iron&amp;Steel'!P550+'Iron&amp;Steel'!P588+'Iron&amp;Steel'!P626</f>
        <v>0</v>
      </c>
      <c r="P73" s="656">
        <f>'Iron&amp;Steel'!Q550+'Iron&amp;Steel'!Q588+'Iron&amp;Steel'!Q626</f>
        <v>0</v>
      </c>
    </row>
    <row r="74" spans="2:16" s="216" customFormat="1" x14ac:dyDescent="0.3">
      <c r="B74" s="217" t="s">
        <v>142</v>
      </c>
      <c r="C74" s="654">
        <f>'Iron&amp;Steel'!D551+'Iron&amp;Steel'!D589+'Iron&amp;Steel'!D627</f>
        <v>0</v>
      </c>
      <c r="D74" s="653">
        <f>'Iron&amp;Steel'!E551+'Iron&amp;Steel'!E589+'Iron&amp;Steel'!E627</f>
        <v>0</v>
      </c>
      <c r="E74" s="653">
        <f>'Iron&amp;Steel'!F551+'Iron&amp;Steel'!F589+'Iron&amp;Steel'!F627</f>
        <v>0</v>
      </c>
      <c r="F74" s="653">
        <f>'Iron&amp;Steel'!G551+'Iron&amp;Steel'!G589+'Iron&amp;Steel'!G627</f>
        <v>0</v>
      </c>
      <c r="G74" s="653">
        <f>'Iron&amp;Steel'!H551+'Iron&amp;Steel'!H589+'Iron&amp;Steel'!H627</f>
        <v>0</v>
      </c>
      <c r="H74" s="653">
        <f>'Iron&amp;Steel'!I551+'Iron&amp;Steel'!I589+'Iron&amp;Steel'!I627</f>
        <v>0</v>
      </c>
      <c r="I74" s="653">
        <f>'Iron&amp;Steel'!J551+'Iron&amp;Steel'!J589+'Iron&amp;Steel'!J627</f>
        <v>0</v>
      </c>
      <c r="J74" s="653">
        <f>'Iron&amp;Steel'!K551+'Iron&amp;Steel'!K589+'Iron&amp;Steel'!K627</f>
        <v>0</v>
      </c>
      <c r="K74" s="653">
        <f>'Iron&amp;Steel'!L551+'Iron&amp;Steel'!L589+'Iron&amp;Steel'!L627</f>
        <v>0</v>
      </c>
      <c r="L74" s="653">
        <f>'Iron&amp;Steel'!M551+'Iron&amp;Steel'!M589+'Iron&amp;Steel'!M627</f>
        <v>0</v>
      </c>
      <c r="M74" s="653">
        <f>'Iron&amp;Steel'!N551+'Iron&amp;Steel'!N589+'Iron&amp;Steel'!N627</f>
        <v>0</v>
      </c>
      <c r="N74" s="653">
        <f>'Iron&amp;Steel'!O551+'Iron&amp;Steel'!O589+'Iron&amp;Steel'!O627</f>
        <v>0</v>
      </c>
      <c r="O74" s="653">
        <f>'Iron&amp;Steel'!P551+'Iron&amp;Steel'!P589+'Iron&amp;Steel'!P627</f>
        <v>0</v>
      </c>
      <c r="P74" s="656">
        <f>'Iron&amp;Steel'!Q551+'Iron&amp;Steel'!Q589+'Iron&amp;Steel'!Q627</f>
        <v>0</v>
      </c>
    </row>
    <row r="75" spans="2:16" s="216" customFormat="1" x14ac:dyDescent="0.3">
      <c r="B75" s="217" t="s">
        <v>143</v>
      </c>
      <c r="C75" s="654">
        <f>'Iron&amp;Steel'!D552+'Iron&amp;Steel'!D590+'Iron&amp;Steel'!D628</f>
        <v>0</v>
      </c>
      <c r="D75" s="653">
        <f>'Iron&amp;Steel'!E552+'Iron&amp;Steel'!E590+'Iron&amp;Steel'!E628</f>
        <v>0</v>
      </c>
      <c r="E75" s="653">
        <f>'Iron&amp;Steel'!F552+'Iron&amp;Steel'!F590+'Iron&amp;Steel'!F628</f>
        <v>0</v>
      </c>
      <c r="F75" s="653">
        <f>'Iron&amp;Steel'!G552+'Iron&amp;Steel'!G590+'Iron&amp;Steel'!G628</f>
        <v>0</v>
      </c>
      <c r="G75" s="653">
        <f>'Iron&amp;Steel'!H552+'Iron&amp;Steel'!H590+'Iron&amp;Steel'!H628</f>
        <v>0</v>
      </c>
      <c r="H75" s="653">
        <f>'Iron&amp;Steel'!I552+'Iron&amp;Steel'!I590+'Iron&amp;Steel'!I628</f>
        <v>0</v>
      </c>
      <c r="I75" s="653">
        <f>'Iron&amp;Steel'!J552+'Iron&amp;Steel'!J590+'Iron&amp;Steel'!J628</f>
        <v>0</v>
      </c>
      <c r="J75" s="653">
        <f>'Iron&amp;Steel'!K552+'Iron&amp;Steel'!K590+'Iron&amp;Steel'!K628</f>
        <v>0</v>
      </c>
      <c r="K75" s="653">
        <f>'Iron&amp;Steel'!L552+'Iron&amp;Steel'!L590+'Iron&amp;Steel'!L628</f>
        <v>0</v>
      </c>
      <c r="L75" s="653">
        <f>'Iron&amp;Steel'!M552+'Iron&amp;Steel'!M590+'Iron&amp;Steel'!M628</f>
        <v>0</v>
      </c>
      <c r="M75" s="653">
        <f>'Iron&amp;Steel'!N552+'Iron&amp;Steel'!N590+'Iron&amp;Steel'!N628</f>
        <v>0</v>
      </c>
      <c r="N75" s="653">
        <f>'Iron&amp;Steel'!O552+'Iron&amp;Steel'!O590+'Iron&amp;Steel'!O628</f>
        <v>0</v>
      </c>
      <c r="O75" s="653">
        <f>'Iron&amp;Steel'!P552+'Iron&amp;Steel'!P590+'Iron&amp;Steel'!P628</f>
        <v>0</v>
      </c>
      <c r="P75" s="656">
        <f>'Iron&amp;Steel'!Q552+'Iron&amp;Steel'!Q590+'Iron&amp;Steel'!Q628</f>
        <v>0</v>
      </c>
    </row>
    <row r="76" spans="2:16" s="216" customFormat="1" x14ac:dyDescent="0.3">
      <c r="B76" s="217" t="s">
        <v>144</v>
      </c>
      <c r="C76" s="654">
        <f>'Iron&amp;Steel'!D553+'Iron&amp;Steel'!D591+'Iron&amp;Steel'!D629</f>
        <v>0</v>
      </c>
      <c r="D76" s="653">
        <f>'Iron&amp;Steel'!E553+'Iron&amp;Steel'!E591+'Iron&amp;Steel'!E629</f>
        <v>0</v>
      </c>
      <c r="E76" s="653">
        <f>'Iron&amp;Steel'!F553+'Iron&amp;Steel'!F591+'Iron&amp;Steel'!F629</f>
        <v>0</v>
      </c>
      <c r="F76" s="653">
        <f>'Iron&amp;Steel'!G553+'Iron&amp;Steel'!G591+'Iron&amp;Steel'!G629</f>
        <v>0</v>
      </c>
      <c r="G76" s="653">
        <f>'Iron&amp;Steel'!H553+'Iron&amp;Steel'!H591+'Iron&amp;Steel'!H629</f>
        <v>0</v>
      </c>
      <c r="H76" s="653">
        <f>'Iron&amp;Steel'!I553+'Iron&amp;Steel'!I591+'Iron&amp;Steel'!I629</f>
        <v>0</v>
      </c>
      <c r="I76" s="653">
        <f>'Iron&amp;Steel'!J553+'Iron&amp;Steel'!J591+'Iron&amp;Steel'!J629</f>
        <v>0</v>
      </c>
      <c r="J76" s="653">
        <f>'Iron&amp;Steel'!K553+'Iron&amp;Steel'!K591+'Iron&amp;Steel'!K629</f>
        <v>0</v>
      </c>
      <c r="K76" s="653">
        <f>'Iron&amp;Steel'!L553+'Iron&amp;Steel'!L591+'Iron&amp;Steel'!L629</f>
        <v>0</v>
      </c>
      <c r="L76" s="653">
        <f>'Iron&amp;Steel'!M553+'Iron&amp;Steel'!M591+'Iron&amp;Steel'!M629</f>
        <v>0</v>
      </c>
      <c r="M76" s="653">
        <f>'Iron&amp;Steel'!N553+'Iron&amp;Steel'!N591+'Iron&amp;Steel'!N629</f>
        <v>0</v>
      </c>
      <c r="N76" s="653">
        <f>'Iron&amp;Steel'!O553+'Iron&amp;Steel'!O591+'Iron&amp;Steel'!O629</f>
        <v>0</v>
      </c>
      <c r="O76" s="653">
        <f>'Iron&amp;Steel'!P553+'Iron&amp;Steel'!P591+'Iron&amp;Steel'!P629</f>
        <v>0</v>
      </c>
      <c r="P76" s="656">
        <f>'Iron&amp;Steel'!Q553+'Iron&amp;Steel'!Q591+'Iron&amp;Steel'!Q629</f>
        <v>0</v>
      </c>
    </row>
    <row r="77" spans="2:16" s="216" customFormat="1" x14ac:dyDescent="0.3">
      <c r="B77" s="217" t="s">
        <v>145</v>
      </c>
      <c r="C77" s="654">
        <f>'Iron&amp;Steel'!D554+'Iron&amp;Steel'!D592+'Iron&amp;Steel'!D630</f>
        <v>0</v>
      </c>
      <c r="D77" s="653">
        <f>'Iron&amp;Steel'!E554+'Iron&amp;Steel'!E592+'Iron&amp;Steel'!E630</f>
        <v>0</v>
      </c>
      <c r="E77" s="653">
        <f>'Iron&amp;Steel'!F554+'Iron&amp;Steel'!F592+'Iron&amp;Steel'!F630</f>
        <v>0</v>
      </c>
      <c r="F77" s="653">
        <f>'Iron&amp;Steel'!G554+'Iron&amp;Steel'!G592+'Iron&amp;Steel'!G630</f>
        <v>0</v>
      </c>
      <c r="G77" s="653">
        <f>'Iron&amp;Steel'!H554+'Iron&amp;Steel'!H592+'Iron&amp;Steel'!H630</f>
        <v>0</v>
      </c>
      <c r="H77" s="653">
        <f>'Iron&amp;Steel'!I554+'Iron&amp;Steel'!I592+'Iron&amp;Steel'!I630</f>
        <v>0</v>
      </c>
      <c r="I77" s="653">
        <f>'Iron&amp;Steel'!J554+'Iron&amp;Steel'!J592+'Iron&amp;Steel'!J630</f>
        <v>0</v>
      </c>
      <c r="J77" s="653">
        <f>'Iron&amp;Steel'!K554+'Iron&amp;Steel'!K592+'Iron&amp;Steel'!K630</f>
        <v>0</v>
      </c>
      <c r="K77" s="653">
        <f>'Iron&amp;Steel'!L554+'Iron&amp;Steel'!L592+'Iron&amp;Steel'!L630</f>
        <v>0</v>
      </c>
      <c r="L77" s="653">
        <f>'Iron&amp;Steel'!M554+'Iron&amp;Steel'!M592+'Iron&amp;Steel'!M630</f>
        <v>0</v>
      </c>
      <c r="M77" s="653">
        <f>'Iron&amp;Steel'!N554+'Iron&amp;Steel'!N592+'Iron&amp;Steel'!N630</f>
        <v>0</v>
      </c>
      <c r="N77" s="653">
        <f>'Iron&amp;Steel'!O554+'Iron&amp;Steel'!O592+'Iron&amp;Steel'!O630</f>
        <v>0</v>
      </c>
      <c r="O77" s="653">
        <f>'Iron&amp;Steel'!P554+'Iron&amp;Steel'!P592+'Iron&amp;Steel'!P630</f>
        <v>0</v>
      </c>
      <c r="P77" s="656">
        <f>'Iron&amp;Steel'!Q554+'Iron&amp;Steel'!Q592+'Iron&amp;Steel'!Q630</f>
        <v>0</v>
      </c>
    </row>
    <row r="78" spans="2:16" s="216" customFormat="1" x14ac:dyDescent="0.3">
      <c r="B78" s="217" t="s">
        <v>146</v>
      </c>
      <c r="C78" s="654">
        <f>'Iron&amp;Steel'!D555+'Iron&amp;Steel'!D593+'Iron&amp;Steel'!D631</f>
        <v>0</v>
      </c>
      <c r="D78" s="653">
        <f>'Iron&amp;Steel'!E555+'Iron&amp;Steel'!E593+'Iron&amp;Steel'!E631</f>
        <v>0</v>
      </c>
      <c r="E78" s="653">
        <f>'Iron&amp;Steel'!F555+'Iron&amp;Steel'!F593+'Iron&amp;Steel'!F631</f>
        <v>0</v>
      </c>
      <c r="F78" s="653">
        <f>'Iron&amp;Steel'!G555+'Iron&amp;Steel'!G593+'Iron&amp;Steel'!G631</f>
        <v>0</v>
      </c>
      <c r="G78" s="653">
        <f>'Iron&amp;Steel'!H555+'Iron&amp;Steel'!H593+'Iron&amp;Steel'!H631</f>
        <v>0</v>
      </c>
      <c r="H78" s="653">
        <f>'Iron&amp;Steel'!I555+'Iron&amp;Steel'!I593+'Iron&amp;Steel'!I631</f>
        <v>0</v>
      </c>
      <c r="I78" s="653">
        <f>'Iron&amp;Steel'!J555+'Iron&amp;Steel'!J593+'Iron&amp;Steel'!J631</f>
        <v>0</v>
      </c>
      <c r="J78" s="653">
        <f>'Iron&amp;Steel'!K555+'Iron&amp;Steel'!K593+'Iron&amp;Steel'!K631</f>
        <v>0</v>
      </c>
      <c r="K78" s="653">
        <f>'Iron&amp;Steel'!L555+'Iron&amp;Steel'!L593+'Iron&amp;Steel'!L631</f>
        <v>0</v>
      </c>
      <c r="L78" s="653">
        <f>'Iron&amp;Steel'!M555+'Iron&amp;Steel'!M593+'Iron&amp;Steel'!M631</f>
        <v>0</v>
      </c>
      <c r="M78" s="653">
        <f>'Iron&amp;Steel'!N555+'Iron&amp;Steel'!N593+'Iron&amp;Steel'!N631</f>
        <v>0</v>
      </c>
      <c r="N78" s="653">
        <f>'Iron&amp;Steel'!O555+'Iron&amp;Steel'!O593+'Iron&amp;Steel'!O631</f>
        <v>0</v>
      </c>
      <c r="O78" s="653">
        <f>'Iron&amp;Steel'!P555+'Iron&amp;Steel'!P593+'Iron&amp;Steel'!P631</f>
        <v>0</v>
      </c>
      <c r="P78" s="656">
        <f>'Iron&amp;Steel'!Q555+'Iron&amp;Steel'!Q593+'Iron&amp;Steel'!Q631</f>
        <v>0</v>
      </c>
    </row>
    <row r="79" spans="2:16" s="216" customFormat="1" x14ac:dyDescent="0.3">
      <c r="B79" s="217" t="s">
        <v>147</v>
      </c>
      <c r="C79" s="654">
        <f>'Iron&amp;Steel'!D556+'Iron&amp;Steel'!D594+'Iron&amp;Steel'!D632</f>
        <v>0</v>
      </c>
      <c r="D79" s="653">
        <f>'Iron&amp;Steel'!E556+'Iron&amp;Steel'!E594+'Iron&amp;Steel'!E632</f>
        <v>0</v>
      </c>
      <c r="E79" s="653">
        <f>'Iron&amp;Steel'!F556+'Iron&amp;Steel'!F594+'Iron&amp;Steel'!F632</f>
        <v>0</v>
      </c>
      <c r="F79" s="653">
        <f>'Iron&amp;Steel'!G556+'Iron&amp;Steel'!G594+'Iron&amp;Steel'!G632</f>
        <v>0</v>
      </c>
      <c r="G79" s="653">
        <f>'Iron&amp;Steel'!H556+'Iron&amp;Steel'!H594+'Iron&amp;Steel'!H632</f>
        <v>0</v>
      </c>
      <c r="H79" s="653">
        <f>'Iron&amp;Steel'!I556+'Iron&amp;Steel'!I594+'Iron&amp;Steel'!I632</f>
        <v>0</v>
      </c>
      <c r="I79" s="653">
        <f>'Iron&amp;Steel'!J556+'Iron&amp;Steel'!J594+'Iron&amp;Steel'!J632</f>
        <v>0</v>
      </c>
      <c r="J79" s="653">
        <f>'Iron&amp;Steel'!K556+'Iron&amp;Steel'!K594+'Iron&amp;Steel'!K632</f>
        <v>0</v>
      </c>
      <c r="K79" s="653">
        <f>'Iron&amp;Steel'!L556+'Iron&amp;Steel'!L594+'Iron&amp;Steel'!L632</f>
        <v>0</v>
      </c>
      <c r="L79" s="653">
        <f>'Iron&amp;Steel'!M556+'Iron&amp;Steel'!M594+'Iron&amp;Steel'!M632</f>
        <v>0</v>
      </c>
      <c r="M79" s="653">
        <f>'Iron&amp;Steel'!N556+'Iron&amp;Steel'!N594+'Iron&amp;Steel'!N632</f>
        <v>0</v>
      </c>
      <c r="N79" s="653">
        <f>'Iron&amp;Steel'!O556+'Iron&amp;Steel'!O594+'Iron&amp;Steel'!O632</f>
        <v>0</v>
      </c>
      <c r="O79" s="653">
        <f>'Iron&amp;Steel'!P556+'Iron&amp;Steel'!P594+'Iron&amp;Steel'!P632</f>
        <v>0</v>
      </c>
      <c r="P79" s="656">
        <f>'Iron&amp;Steel'!Q556+'Iron&amp;Steel'!Q594+'Iron&amp;Steel'!Q632</f>
        <v>0</v>
      </c>
    </row>
    <row r="80" spans="2:16" s="216" customFormat="1" x14ac:dyDescent="0.3">
      <c r="B80" s="217" t="s">
        <v>148</v>
      </c>
      <c r="C80" s="654">
        <f>'Iron&amp;Steel'!D557+'Iron&amp;Steel'!D595+'Iron&amp;Steel'!D633</f>
        <v>0</v>
      </c>
      <c r="D80" s="653">
        <f>'Iron&amp;Steel'!E557+'Iron&amp;Steel'!E595+'Iron&amp;Steel'!E633</f>
        <v>0</v>
      </c>
      <c r="E80" s="653">
        <f>'Iron&amp;Steel'!F557+'Iron&amp;Steel'!F595+'Iron&amp;Steel'!F633</f>
        <v>0</v>
      </c>
      <c r="F80" s="653">
        <f>'Iron&amp;Steel'!G557+'Iron&amp;Steel'!G595+'Iron&amp;Steel'!G633</f>
        <v>0</v>
      </c>
      <c r="G80" s="653">
        <f>'Iron&amp;Steel'!H557+'Iron&amp;Steel'!H595+'Iron&amp;Steel'!H633</f>
        <v>0</v>
      </c>
      <c r="H80" s="653">
        <f>'Iron&amp;Steel'!I557+'Iron&amp;Steel'!I595+'Iron&amp;Steel'!I633</f>
        <v>0</v>
      </c>
      <c r="I80" s="653">
        <f>'Iron&amp;Steel'!J557+'Iron&amp;Steel'!J595+'Iron&amp;Steel'!J633</f>
        <v>0</v>
      </c>
      <c r="J80" s="653">
        <f>'Iron&amp;Steel'!K557+'Iron&amp;Steel'!K595+'Iron&amp;Steel'!K633</f>
        <v>0</v>
      </c>
      <c r="K80" s="653">
        <f>'Iron&amp;Steel'!L557+'Iron&amp;Steel'!L595+'Iron&amp;Steel'!L633</f>
        <v>0</v>
      </c>
      <c r="L80" s="653">
        <f>'Iron&amp;Steel'!M557+'Iron&amp;Steel'!M595+'Iron&amp;Steel'!M633</f>
        <v>0</v>
      </c>
      <c r="M80" s="653">
        <f>'Iron&amp;Steel'!N557+'Iron&amp;Steel'!N595+'Iron&amp;Steel'!N633</f>
        <v>0</v>
      </c>
      <c r="N80" s="653">
        <f>'Iron&amp;Steel'!O557+'Iron&amp;Steel'!O595+'Iron&amp;Steel'!O633</f>
        <v>0</v>
      </c>
      <c r="O80" s="653">
        <f>'Iron&amp;Steel'!P557+'Iron&amp;Steel'!P595+'Iron&amp;Steel'!P633</f>
        <v>0</v>
      </c>
      <c r="P80" s="656">
        <f>'Iron&amp;Steel'!Q557+'Iron&amp;Steel'!Q595+'Iron&amp;Steel'!Q633</f>
        <v>0</v>
      </c>
    </row>
    <row r="81" spans="2:16" s="216" customFormat="1" x14ac:dyDescent="0.3">
      <c r="B81" s="217" t="s">
        <v>149</v>
      </c>
      <c r="C81" s="654">
        <f>'Iron&amp;Steel'!D558+'Iron&amp;Steel'!D596+'Iron&amp;Steel'!D634</f>
        <v>0</v>
      </c>
      <c r="D81" s="653">
        <f>'Iron&amp;Steel'!E558+'Iron&amp;Steel'!E596+'Iron&amp;Steel'!E634</f>
        <v>0</v>
      </c>
      <c r="E81" s="653">
        <f>'Iron&amp;Steel'!F558+'Iron&amp;Steel'!F596+'Iron&amp;Steel'!F634</f>
        <v>0</v>
      </c>
      <c r="F81" s="653">
        <f>'Iron&amp;Steel'!G558+'Iron&amp;Steel'!G596+'Iron&amp;Steel'!G634</f>
        <v>0</v>
      </c>
      <c r="G81" s="653">
        <f>'Iron&amp;Steel'!H558+'Iron&amp;Steel'!H596+'Iron&amp;Steel'!H634</f>
        <v>0</v>
      </c>
      <c r="H81" s="653">
        <f>'Iron&amp;Steel'!I558+'Iron&amp;Steel'!I596+'Iron&amp;Steel'!I634</f>
        <v>0</v>
      </c>
      <c r="I81" s="653">
        <f>'Iron&amp;Steel'!J558+'Iron&amp;Steel'!J596+'Iron&amp;Steel'!J634</f>
        <v>0</v>
      </c>
      <c r="J81" s="653">
        <f>'Iron&amp;Steel'!K558+'Iron&amp;Steel'!K596+'Iron&amp;Steel'!K634</f>
        <v>0</v>
      </c>
      <c r="K81" s="653">
        <f>'Iron&amp;Steel'!L558+'Iron&amp;Steel'!L596+'Iron&amp;Steel'!L634</f>
        <v>0</v>
      </c>
      <c r="L81" s="653">
        <f>'Iron&amp;Steel'!M558+'Iron&amp;Steel'!M596+'Iron&amp;Steel'!M634</f>
        <v>0</v>
      </c>
      <c r="M81" s="653">
        <f>'Iron&amp;Steel'!N558+'Iron&amp;Steel'!N596+'Iron&amp;Steel'!N634</f>
        <v>0</v>
      </c>
      <c r="N81" s="653">
        <f>'Iron&amp;Steel'!O558+'Iron&amp;Steel'!O596+'Iron&amp;Steel'!O634</f>
        <v>0</v>
      </c>
      <c r="O81" s="653">
        <f>'Iron&amp;Steel'!P558+'Iron&amp;Steel'!P596+'Iron&amp;Steel'!P634</f>
        <v>0</v>
      </c>
      <c r="P81" s="656">
        <f>'Iron&amp;Steel'!Q558+'Iron&amp;Steel'!Q596+'Iron&amp;Steel'!Q634</f>
        <v>0</v>
      </c>
    </row>
    <row r="82" spans="2:16" s="216" customFormat="1" x14ac:dyDescent="0.3">
      <c r="B82" s="217" t="s">
        <v>150</v>
      </c>
      <c r="C82" s="654">
        <f>'Iron&amp;Steel'!D559+'Iron&amp;Steel'!D597+'Iron&amp;Steel'!D635</f>
        <v>0</v>
      </c>
      <c r="D82" s="653">
        <f>'Iron&amp;Steel'!E559+'Iron&amp;Steel'!E597+'Iron&amp;Steel'!E635</f>
        <v>0</v>
      </c>
      <c r="E82" s="653">
        <f>'Iron&amp;Steel'!F559+'Iron&amp;Steel'!F597+'Iron&amp;Steel'!F635</f>
        <v>0</v>
      </c>
      <c r="F82" s="653">
        <f>'Iron&amp;Steel'!G559+'Iron&amp;Steel'!G597+'Iron&amp;Steel'!G635</f>
        <v>0</v>
      </c>
      <c r="G82" s="653">
        <f>'Iron&amp;Steel'!H559+'Iron&amp;Steel'!H597+'Iron&amp;Steel'!H635</f>
        <v>0</v>
      </c>
      <c r="H82" s="653">
        <f>'Iron&amp;Steel'!I559+'Iron&amp;Steel'!I597+'Iron&amp;Steel'!I635</f>
        <v>0</v>
      </c>
      <c r="I82" s="653">
        <f>'Iron&amp;Steel'!J559+'Iron&amp;Steel'!J597+'Iron&amp;Steel'!J635</f>
        <v>0</v>
      </c>
      <c r="J82" s="653">
        <f>'Iron&amp;Steel'!K559+'Iron&amp;Steel'!K597+'Iron&amp;Steel'!K635</f>
        <v>0</v>
      </c>
      <c r="K82" s="653">
        <f>'Iron&amp;Steel'!L559+'Iron&amp;Steel'!L597+'Iron&amp;Steel'!L635</f>
        <v>0</v>
      </c>
      <c r="L82" s="653">
        <f>'Iron&amp;Steel'!M559+'Iron&amp;Steel'!M597+'Iron&amp;Steel'!M635</f>
        <v>0</v>
      </c>
      <c r="M82" s="653">
        <f>'Iron&amp;Steel'!N559+'Iron&amp;Steel'!N597+'Iron&amp;Steel'!N635</f>
        <v>0</v>
      </c>
      <c r="N82" s="653">
        <f>'Iron&amp;Steel'!O559+'Iron&amp;Steel'!O597+'Iron&amp;Steel'!O635</f>
        <v>0</v>
      </c>
      <c r="O82" s="653">
        <f>'Iron&amp;Steel'!P559+'Iron&amp;Steel'!P597+'Iron&amp;Steel'!P635</f>
        <v>0</v>
      </c>
      <c r="P82" s="656">
        <f>'Iron&amp;Steel'!Q559+'Iron&amp;Steel'!Q597+'Iron&amp;Steel'!Q635</f>
        <v>0</v>
      </c>
    </row>
    <row r="83" spans="2:16" s="216" customFormat="1" x14ac:dyDescent="0.3">
      <c r="B83" s="217" t="s">
        <v>151</v>
      </c>
      <c r="C83" s="654">
        <f>'Iron&amp;Steel'!D560+'Iron&amp;Steel'!D598+'Iron&amp;Steel'!D636</f>
        <v>0</v>
      </c>
      <c r="D83" s="653">
        <f>'Iron&amp;Steel'!E560+'Iron&amp;Steel'!E598+'Iron&amp;Steel'!E636</f>
        <v>0</v>
      </c>
      <c r="E83" s="653">
        <f>'Iron&amp;Steel'!F560+'Iron&amp;Steel'!F598+'Iron&amp;Steel'!F636</f>
        <v>0</v>
      </c>
      <c r="F83" s="653">
        <f>'Iron&amp;Steel'!G560+'Iron&amp;Steel'!G598+'Iron&amp;Steel'!G636</f>
        <v>0</v>
      </c>
      <c r="G83" s="653">
        <f>'Iron&amp;Steel'!H560+'Iron&amp;Steel'!H598+'Iron&amp;Steel'!H636</f>
        <v>0</v>
      </c>
      <c r="H83" s="653">
        <f>'Iron&amp;Steel'!I560+'Iron&amp;Steel'!I598+'Iron&amp;Steel'!I636</f>
        <v>0</v>
      </c>
      <c r="I83" s="653">
        <f>'Iron&amp;Steel'!J560+'Iron&amp;Steel'!J598+'Iron&amp;Steel'!J636</f>
        <v>0</v>
      </c>
      <c r="J83" s="653">
        <f>'Iron&amp;Steel'!K560+'Iron&amp;Steel'!K598+'Iron&amp;Steel'!K636</f>
        <v>0</v>
      </c>
      <c r="K83" s="653">
        <f>'Iron&amp;Steel'!L560+'Iron&amp;Steel'!L598+'Iron&amp;Steel'!L636</f>
        <v>0</v>
      </c>
      <c r="L83" s="653">
        <f>'Iron&amp;Steel'!M560+'Iron&amp;Steel'!M598+'Iron&amp;Steel'!M636</f>
        <v>0</v>
      </c>
      <c r="M83" s="653">
        <f>'Iron&amp;Steel'!N560+'Iron&amp;Steel'!N598+'Iron&amp;Steel'!N636</f>
        <v>0</v>
      </c>
      <c r="N83" s="653">
        <f>'Iron&amp;Steel'!O560+'Iron&amp;Steel'!O598+'Iron&amp;Steel'!O636</f>
        <v>0</v>
      </c>
      <c r="O83" s="653">
        <f>'Iron&amp;Steel'!P560+'Iron&amp;Steel'!P598+'Iron&amp;Steel'!P636</f>
        <v>0</v>
      </c>
      <c r="P83" s="656">
        <f>'Iron&amp;Steel'!Q560+'Iron&amp;Steel'!Q598+'Iron&amp;Steel'!Q636</f>
        <v>0</v>
      </c>
    </row>
    <row r="84" spans="2:16" s="216" customFormat="1" x14ac:dyDescent="0.3">
      <c r="B84" s="217" t="s">
        <v>152</v>
      </c>
      <c r="C84" s="654">
        <f>'Iron&amp;Steel'!D561+'Iron&amp;Steel'!D599+'Iron&amp;Steel'!D637</f>
        <v>0</v>
      </c>
      <c r="D84" s="653">
        <f>'Iron&amp;Steel'!E561+'Iron&amp;Steel'!E599+'Iron&amp;Steel'!E637</f>
        <v>0</v>
      </c>
      <c r="E84" s="653">
        <f>'Iron&amp;Steel'!F561+'Iron&amp;Steel'!F599+'Iron&amp;Steel'!F637</f>
        <v>0</v>
      </c>
      <c r="F84" s="653">
        <f>'Iron&amp;Steel'!G561+'Iron&amp;Steel'!G599+'Iron&amp;Steel'!G637</f>
        <v>0</v>
      </c>
      <c r="G84" s="653">
        <f>'Iron&amp;Steel'!H561+'Iron&amp;Steel'!H599+'Iron&amp;Steel'!H637</f>
        <v>0</v>
      </c>
      <c r="H84" s="653">
        <f>'Iron&amp;Steel'!I561+'Iron&amp;Steel'!I599+'Iron&amp;Steel'!I637</f>
        <v>0</v>
      </c>
      <c r="I84" s="653">
        <f>'Iron&amp;Steel'!J561+'Iron&amp;Steel'!J599+'Iron&amp;Steel'!J637</f>
        <v>0</v>
      </c>
      <c r="J84" s="653">
        <f>'Iron&amp;Steel'!K561+'Iron&amp;Steel'!K599+'Iron&amp;Steel'!K637</f>
        <v>0</v>
      </c>
      <c r="K84" s="653">
        <f>'Iron&amp;Steel'!L561+'Iron&amp;Steel'!L599+'Iron&amp;Steel'!L637</f>
        <v>0</v>
      </c>
      <c r="L84" s="653">
        <f>'Iron&amp;Steel'!M561+'Iron&amp;Steel'!M599+'Iron&amp;Steel'!M637</f>
        <v>0</v>
      </c>
      <c r="M84" s="653">
        <f>'Iron&amp;Steel'!N561+'Iron&amp;Steel'!N599+'Iron&amp;Steel'!N637</f>
        <v>0</v>
      </c>
      <c r="N84" s="653">
        <f>'Iron&amp;Steel'!O561+'Iron&amp;Steel'!O599+'Iron&amp;Steel'!O637</f>
        <v>0</v>
      </c>
      <c r="O84" s="653">
        <f>'Iron&amp;Steel'!P561+'Iron&amp;Steel'!P599+'Iron&amp;Steel'!P637</f>
        <v>0</v>
      </c>
      <c r="P84" s="656">
        <f>'Iron&amp;Steel'!Q561+'Iron&amp;Steel'!Q599+'Iron&amp;Steel'!Q637</f>
        <v>0</v>
      </c>
    </row>
    <row r="85" spans="2:16" s="216" customFormat="1" x14ac:dyDescent="0.3">
      <c r="B85" s="217" t="s">
        <v>153</v>
      </c>
      <c r="C85" s="654">
        <f>'Iron&amp;Steel'!D562+'Iron&amp;Steel'!D600+'Iron&amp;Steel'!D638</f>
        <v>0</v>
      </c>
      <c r="D85" s="653">
        <f>'Iron&amp;Steel'!E562+'Iron&amp;Steel'!E600+'Iron&amp;Steel'!E638</f>
        <v>0</v>
      </c>
      <c r="E85" s="653">
        <f>'Iron&amp;Steel'!F562+'Iron&amp;Steel'!F600+'Iron&amp;Steel'!F638</f>
        <v>0</v>
      </c>
      <c r="F85" s="653">
        <f>'Iron&amp;Steel'!G562+'Iron&amp;Steel'!G600+'Iron&amp;Steel'!G638</f>
        <v>0</v>
      </c>
      <c r="G85" s="653">
        <f>'Iron&amp;Steel'!H562+'Iron&amp;Steel'!H600+'Iron&amp;Steel'!H638</f>
        <v>0</v>
      </c>
      <c r="H85" s="653">
        <f>'Iron&amp;Steel'!I562+'Iron&amp;Steel'!I600+'Iron&amp;Steel'!I638</f>
        <v>0</v>
      </c>
      <c r="I85" s="653">
        <f>'Iron&amp;Steel'!J562+'Iron&amp;Steel'!J600+'Iron&amp;Steel'!J638</f>
        <v>0</v>
      </c>
      <c r="J85" s="653">
        <f>'Iron&amp;Steel'!K562+'Iron&amp;Steel'!K600+'Iron&amp;Steel'!K638</f>
        <v>0</v>
      </c>
      <c r="K85" s="653">
        <f>'Iron&amp;Steel'!L562+'Iron&amp;Steel'!L600+'Iron&amp;Steel'!L638</f>
        <v>0</v>
      </c>
      <c r="L85" s="653">
        <f>'Iron&amp;Steel'!M562+'Iron&amp;Steel'!M600+'Iron&amp;Steel'!M638</f>
        <v>0</v>
      </c>
      <c r="M85" s="653">
        <f>'Iron&amp;Steel'!N562+'Iron&amp;Steel'!N600+'Iron&amp;Steel'!N638</f>
        <v>0</v>
      </c>
      <c r="N85" s="653">
        <f>'Iron&amp;Steel'!O562+'Iron&amp;Steel'!O600+'Iron&amp;Steel'!O638</f>
        <v>0</v>
      </c>
      <c r="O85" s="653">
        <f>'Iron&amp;Steel'!P562+'Iron&amp;Steel'!P600+'Iron&amp;Steel'!P638</f>
        <v>0</v>
      </c>
      <c r="P85" s="656">
        <f>'Iron&amp;Steel'!Q562+'Iron&amp;Steel'!Q600+'Iron&amp;Steel'!Q638</f>
        <v>0</v>
      </c>
    </row>
    <row r="86" spans="2:16" s="216" customFormat="1" x14ac:dyDescent="0.3">
      <c r="B86" s="217" t="s">
        <v>154</v>
      </c>
      <c r="C86" s="654">
        <f>'Iron&amp;Steel'!D563+'Iron&amp;Steel'!D601+'Iron&amp;Steel'!D639</f>
        <v>0</v>
      </c>
      <c r="D86" s="653">
        <f>'Iron&amp;Steel'!E563+'Iron&amp;Steel'!E601+'Iron&amp;Steel'!E639</f>
        <v>0</v>
      </c>
      <c r="E86" s="653">
        <f>'Iron&amp;Steel'!F563+'Iron&amp;Steel'!F601+'Iron&amp;Steel'!F639</f>
        <v>0</v>
      </c>
      <c r="F86" s="653">
        <f>'Iron&amp;Steel'!G563+'Iron&amp;Steel'!G601+'Iron&amp;Steel'!G639</f>
        <v>0</v>
      </c>
      <c r="G86" s="653">
        <f>'Iron&amp;Steel'!H563+'Iron&amp;Steel'!H601+'Iron&amp;Steel'!H639</f>
        <v>0</v>
      </c>
      <c r="H86" s="653">
        <f>'Iron&amp;Steel'!I563+'Iron&amp;Steel'!I601+'Iron&amp;Steel'!I639</f>
        <v>0</v>
      </c>
      <c r="I86" s="653">
        <f>'Iron&amp;Steel'!J563+'Iron&amp;Steel'!J601+'Iron&amp;Steel'!J639</f>
        <v>0</v>
      </c>
      <c r="J86" s="653">
        <f>'Iron&amp;Steel'!K563+'Iron&amp;Steel'!K601+'Iron&amp;Steel'!K639</f>
        <v>0</v>
      </c>
      <c r="K86" s="653">
        <f>'Iron&amp;Steel'!L563+'Iron&amp;Steel'!L601+'Iron&amp;Steel'!L639</f>
        <v>0</v>
      </c>
      <c r="L86" s="653">
        <f>'Iron&amp;Steel'!M563+'Iron&amp;Steel'!M601+'Iron&amp;Steel'!M639</f>
        <v>0</v>
      </c>
      <c r="M86" s="653">
        <f>'Iron&amp;Steel'!N563+'Iron&amp;Steel'!N601+'Iron&amp;Steel'!N639</f>
        <v>0</v>
      </c>
      <c r="N86" s="653">
        <f>'Iron&amp;Steel'!O563+'Iron&amp;Steel'!O601+'Iron&amp;Steel'!O639</f>
        <v>0</v>
      </c>
      <c r="O86" s="653">
        <f>'Iron&amp;Steel'!P563+'Iron&amp;Steel'!P601+'Iron&amp;Steel'!P639</f>
        <v>0</v>
      </c>
      <c r="P86" s="656">
        <f>'Iron&amp;Steel'!Q563+'Iron&amp;Steel'!Q601+'Iron&amp;Steel'!Q639</f>
        <v>0</v>
      </c>
    </row>
    <row r="87" spans="2:16" s="216" customFormat="1" x14ac:dyDescent="0.3">
      <c r="B87" s="217" t="s">
        <v>155</v>
      </c>
      <c r="C87" s="654">
        <f>'Iron&amp;Steel'!D564+'Iron&amp;Steel'!D602+'Iron&amp;Steel'!D640</f>
        <v>0</v>
      </c>
      <c r="D87" s="653">
        <f>'Iron&amp;Steel'!E564+'Iron&amp;Steel'!E602+'Iron&amp;Steel'!E640</f>
        <v>0</v>
      </c>
      <c r="E87" s="653">
        <f>'Iron&amp;Steel'!F564+'Iron&amp;Steel'!F602+'Iron&amp;Steel'!F640</f>
        <v>0</v>
      </c>
      <c r="F87" s="653">
        <f>'Iron&amp;Steel'!G564+'Iron&amp;Steel'!G602+'Iron&amp;Steel'!G640</f>
        <v>0</v>
      </c>
      <c r="G87" s="653">
        <f>'Iron&amp;Steel'!H564+'Iron&amp;Steel'!H602+'Iron&amp;Steel'!H640</f>
        <v>0</v>
      </c>
      <c r="H87" s="653">
        <f>'Iron&amp;Steel'!I564+'Iron&amp;Steel'!I602+'Iron&amp;Steel'!I640</f>
        <v>0</v>
      </c>
      <c r="I87" s="653">
        <f>'Iron&amp;Steel'!J564+'Iron&amp;Steel'!J602+'Iron&amp;Steel'!J640</f>
        <v>0</v>
      </c>
      <c r="J87" s="653">
        <f>'Iron&amp;Steel'!K564+'Iron&amp;Steel'!K602+'Iron&amp;Steel'!K640</f>
        <v>0</v>
      </c>
      <c r="K87" s="653">
        <f>'Iron&amp;Steel'!L564+'Iron&amp;Steel'!L602+'Iron&amp;Steel'!L640</f>
        <v>0</v>
      </c>
      <c r="L87" s="653">
        <f>'Iron&amp;Steel'!M564+'Iron&amp;Steel'!M602+'Iron&amp;Steel'!M640</f>
        <v>0</v>
      </c>
      <c r="M87" s="653">
        <f>'Iron&amp;Steel'!N564+'Iron&amp;Steel'!N602+'Iron&amp;Steel'!N640</f>
        <v>0</v>
      </c>
      <c r="N87" s="653">
        <f>'Iron&amp;Steel'!O564+'Iron&amp;Steel'!O602+'Iron&amp;Steel'!O640</f>
        <v>0</v>
      </c>
      <c r="O87" s="653">
        <f>'Iron&amp;Steel'!P564+'Iron&amp;Steel'!P602+'Iron&amp;Steel'!P640</f>
        <v>0</v>
      </c>
      <c r="P87" s="656">
        <f>'Iron&amp;Steel'!Q564+'Iron&amp;Steel'!Q602+'Iron&amp;Steel'!Q640</f>
        <v>0</v>
      </c>
    </row>
    <row r="88" spans="2:16" s="216" customFormat="1" x14ac:dyDescent="0.3">
      <c r="B88" s="217" t="s">
        <v>156</v>
      </c>
      <c r="C88" s="654">
        <f>'Iron&amp;Steel'!D565+'Iron&amp;Steel'!D603+'Iron&amp;Steel'!D641</f>
        <v>0</v>
      </c>
      <c r="D88" s="653">
        <f>'Iron&amp;Steel'!E565+'Iron&amp;Steel'!E603+'Iron&amp;Steel'!E641</f>
        <v>0</v>
      </c>
      <c r="E88" s="653">
        <f>'Iron&amp;Steel'!F565+'Iron&amp;Steel'!F603+'Iron&amp;Steel'!F641</f>
        <v>0</v>
      </c>
      <c r="F88" s="653">
        <f>'Iron&amp;Steel'!G565+'Iron&amp;Steel'!G603+'Iron&amp;Steel'!G641</f>
        <v>0</v>
      </c>
      <c r="G88" s="653">
        <f>'Iron&amp;Steel'!H565+'Iron&amp;Steel'!H603+'Iron&amp;Steel'!H641</f>
        <v>0</v>
      </c>
      <c r="H88" s="653">
        <f>'Iron&amp;Steel'!I565+'Iron&amp;Steel'!I603+'Iron&amp;Steel'!I641</f>
        <v>0</v>
      </c>
      <c r="I88" s="653">
        <f>'Iron&amp;Steel'!J565+'Iron&amp;Steel'!J603+'Iron&amp;Steel'!J641</f>
        <v>0</v>
      </c>
      <c r="J88" s="653">
        <f>'Iron&amp;Steel'!K565+'Iron&amp;Steel'!K603+'Iron&amp;Steel'!K641</f>
        <v>0</v>
      </c>
      <c r="K88" s="653">
        <f>'Iron&amp;Steel'!L565+'Iron&amp;Steel'!L603+'Iron&amp;Steel'!L641</f>
        <v>0</v>
      </c>
      <c r="L88" s="653">
        <f>'Iron&amp;Steel'!M565+'Iron&amp;Steel'!M603+'Iron&amp;Steel'!M641</f>
        <v>0</v>
      </c>
      <c r="M88" s="653">
        <f>'Iron&amp;Steel'!N565+'Iron&amp;Steel'!N603+'Iron&amp;Steel'!N641</f>
        <v>0</v>
      </c>
      <c r="N88" s="653">
        <f>'Iron&amp;Steel'!O565+'Iron&amp;Steel'!O603+'Iron&amp;Steel'!O641</f>
        <v>0</v>
      </c>
      <c r="O88" s="653">
        <f>'Iron&amp;Steel'!P565+'Iron&amp;Steel'!P603+'Iron&amp;Steel'!P641</f>
        <v>0</v>
      </c>
      <c r="P88" s="656">
        <f>'Iron&amp;Steel'!Q565+'Iron&amp;Steel'!Q603+'Iron&amp;Steel'!Q641</f>
        <v>0</v>
      </c>
    </row>
    <row r="89" spans="2:16" s="216" customFormat="1" x14ac:dyDescent="0.3">
      <c r="B89" s="217" t="s">
        <v>157</v>
      </c>
      <c r="C89" s="654">
        <f>'Iron&amp;Steel'!D566+'Iron&amp;Steel'!D604+'Iron&amp;Steel'!D642</f>
        <v>0</v>
      </c>
      <c r="D89" s="653">
        <f>'Iron&amp;Steel'!E566+'Iron&amp;Steel'!E604+'Iron&amp;Steel'!E642</f>
        <v>0</v>
      </c>
      <c r="E89" s="653">
        <f>'Iron&amp;Steel'!F566+'Iron&amp;Steel'!F604+'Iron&amp;Steel'!F642</f>
        <v>0</v>
      </c>
      <c r="F89" s="653">
        <f>'Iron&amp;Steel'!G566+'Iron&amp;Steel'!G604+'Iron&amp;Steel'!G642</f>
        <v>0</v>
      </c>
      <c r="G89" s="653">
        <f>'Iron&amp;Steel'!H566+'Iron&amp;Steel'!H604+'Iron&amp;Steel'!H642</f>
        <v>0</v>
      </c>
      <c r="H89" s="653">
        <f>'Iron&amp;Steel'!I566+'Iron&amp;Steel'!I604+'Iron&amp;Steel'!I642</f>
        <v>0</v>
      </c>
      <c r="I89" s="653">
        <f>'Iron&amp;Steel'!J566+'Iron&amp;Steel'!J604+'Iron&amp;Steel'!J642</f>
        <v>0</v>
      </c>
      <c r="J89" s="653">
        <f>'Iron&amp;Steel'!K566+'Iron&amp;Steel'!K604+'Iron&amp;Steel'!K642</f>
        <v>0</v>
      </c>
      <c r="K89" s="653">
        <f>'Iron&amp;Steel'!L566+'Iron&amp;Steel'!L604+'Iron&amp;Steel'!L642</f>
        <v>0</v>
      </c>
      <c r="L89" s="653">
        <f>'Iron&amp;Steel'!M566+'Iron&amp;Steel'!M604+'Iron&amp;Steel'!M642</f>
        <v>0</v>
      </c>
      <c r="M89" s="653">
        <f>'Iron&amp;Steel'!N566+'Iron&amp;Steel'!N604+'Iron&amp;Steel'!N642</f>
        <v>0</v>
      </c>
      <c r="N89" s="653">
        <f>'Iron&amp;Steel'!O566+'Iron&amp;Steel'!O604+'Iron&amp;Steel'!O642</f>
        <v>0</v>
      </c>
      <c r="O89" s="653">
        <f>'Iron&amp;Steel'!P566+'Iron&amp;Steel'!P604+'Iron&amp;Steel'!P642</f>
        <v>0</v>
      </c>
      <c r="P89" s="656">
        <f>'Iron&amp;Steel'!Q566+'Iron&amp;Steel'!Q604+'Iron&amp;Steel'!Q642</f>
        <v>0</v>
      </c>
    </row>
    <row r="90" spans="2:16" s="216" customFormat="1" x14ac:dyDescent="0.3">
      <c r="B90" s="217" t="s">
        <v>158</v>
      </c>
      <c r="C90" s="654">
        <f>'Iron&amp;Steel'!D567+'Iron&amp;Steel'!D605+'Iron&amp;Steel'!D643</f>
        <v>0</v>
      </c>
      <c r="D90" s="653">
        <f>'Iron&amp;Steel'!E567+'Iron&amp;Steel'!E605+'Iron&amp;Steel'!E643</f>
        <v>0</v>
      </c>
      <c r="E90" s="653">
        <f>'Iron&amp;Steel'!F567+'Iron&amp;Steel'!F605+'Iron&amp;Steel'!F643</f>
        <v>0</v>
      </c>
      <c r="F90" s="653">
        <f>'Iron&amp;Steel'!G567+'Iron&amp;Steel'!G605+'Iron&amp;Steel'!G643</f>
        <v>0</v>
      </c>
      <c r="G90" s="653">
        <f>'Iron&amp;Steel'!H567+'Iron&amp;Steel'!H605+'Iron&amp;Steel'!H643</f>
        <v>0</v>
      </c>
      <c r="H90" s="653">
        <f>'Iron&amp;Steel'!I567+'Iron&amp;Steel'!I605+'Iron&amp;Steel'!I643</f>
        <v>0</v>
      </c>
      <c r="I90" s="653">
        <f>'Iron&amp;Steel'!J567+'Iron&amp;Steel'!J605+'Iron&amp;Steel'!J643</f>
        <v>0</v>
      </c>
      <c r="J90" s="653">
        <f>'Iron&amp;Steel'!K567+'Iron&amp;Steel'!K605+'Iron&amp;Steel'!K643</f>
        <v>0</v>
      </c>
      <c r="K90" s="653">
        <f>'Iron&amp;Steel'!L567+'Iron&amp;Steel'!L605+'Iron&amp;Steel'!L643</f>
        <v>0</v>
      </c>
      <c r="L90" s="653">
        <f>'Iron&amp;Steel'!M567+'Iron&amp;Steel'!M605+'Iron&amp;Steel'!M643</f>
        <v>0</v>
      </c>
      <c r="M90" s="653">
        <f>'Iron&amp;Steel'!N567+'Iron&amp;Steel'!N605+'Iron&amp;Steel'!N643</f>
        <v>0</v>
      </c>
      <c r="N90" s="653">
        <f>'Iron&amp;Steel'!O567+'Iron&amp;Steel'!O605+'Iron&amp;Steel'!O643</f>
        <v>0</v>
      </c>
      <c r="O90" s="653">
        <f>'Iron&amp;Steel'!P567+'Iron&amp;Steel'!P605+'Iron&amp;Steel'!P643</f>
        <v>0</v>
      </c>
      <c r="P90" s="656">
        <f>'Iron&amp;Steel'!Q567+'Iron&amp;Steel'!Q605+'Iron&amp;Steel'!Q643</f>
        <v>0</v>
      </c>
    </row>
    <row r="91" spans="2:16" s="216" customFormat="1" x14ac:dyDescent="0.3">
      <c r="B91" s="217" t="s">
        <v>159</v>
      </c>
      <c r="C91" s="654">
        <f>'Iron&amp;Steel'!D568+'Iron&amp;Steel'!D606+'Iron&amp;Steel'!D644</f>
        <v>0</v>
      </c>
      <c r="D91" s="653">
        <f>'Iron&amp;Steel'!E568+'Iron&amp;Steel'!E606+'Iron&amp;Steel'!E644</f>
        <v>0</v>
      </c>
      <c r="E91" s="653">
        <f>'Iron&amp;Steel'!F568+'Iron&amp;Steel'!F606+'Iron&amp;Steel'!F644</f>
        <v>0</v>
      </c>
      <c r="F91" s="653">
        <f>'Iron&amp;Steel'!G568+'Iron&amp;Steel'!G606+'Iron&amp;Steel'!G644</f>
        <v>0</v>
      </c>
      <c r="G91" s="653">
        <f>'Iron&amp;Steel'!H568+'Iron&amp;Steel'!H606+'Iron&amp;Steel'!H644</f>
        <v>0</v>
      </c>
      <c r="H91" s="653">
        <f>'Iron&amp;Steel'!I568+'Iron&amp;Steel'!I606+'Iron&amp;Steel'!I644</f>
        <v>0</v>
      </c>
      <c r="I91" s="653">
        <f>'Iron&amp;Steel'!J568+'Iron&amp;Steel'!J606+'Iron&amp;Steel'!J644</f>
        <v>0</v>
      </c>
      <c r="J91" s="653">
        <f>'Iron&amp;Steel'!K568+'Iron&amp;Steel'!K606+'Iron&amp;Steel'!K644</f>
        <v>0</v>
      </c>
      <c r="K91" s="653">
        <f>'Iron&amp;Steel'!L568+'Iron&amp;Steel'!L606+'Iron&amp;Steel'!L644</f>
        <v>0</v>
      </c>
      <c r="L91" s="653">
        <f>'Iron&amp;Steel'!M568+'Iron&amp;Steel'!M606+'Iron&amp;Steel'!M644</f>
        <v>0</v>
      </c>
      <c r="M91" s="653">
        <f>'Iron&amp;Steel'!N568+'Iron&amp;Steel'!N606+'Iron&amp;Steel'!N644</f>
        <v>0</v>
      </c>
      <c r="N91" s="653">
        <f>'Iron&amp;Steel'!O568+'Iron&amp;Steel'!O606+'Iron&amp;Steel'!O644</f>
        <v>0</v>
      </c>
      <c r="O91" s="653">
        <f>'Iron&amp;Steel'!P568+'Iron&amp;Steel'!P606+'Iron&amp;Steel'!P644</f>
        <v>0</v>
      </c>
      <c r="P91" s="656">
        <f>'Iron&amp;Steel'!Q568+'Iron&amp;Steel'!Q606+'Iron&amp;Steel'!Q644</f>
        <v>0</v>
      </c>
    </row>
    <row r="92" spans="2:16" s="216" customFormat="1" x14ac:dyDescent="0.3">
      <c r="B92" s="217" t="s">
        <v>160</v>
      </c>
      <c r="C92" s="654">
        <f>'Iron&amp;Steel'!D569+'Iron&amp;Steel'!D607+'Iron&amp;Steel'!D645</f>
        <v>0</v>
      </c>
      <c r="D92" s="653">
        <f>'Iron&amp;Steel'!E569+'Iron&amp;Steel'!E607+'Iron&amp;Steel'!E645</f>
        <v>0</v>
      </c>
      <c r="E92" s="653">
        <f>'Iron&amp;Steel'!F569+'Iron&amp;Steel'!F607+'Iron&amp;Steel'!F645</f>
        <v>0</v>
      </c>
      <c r="F92" s="653">
        <f>'Iron&amp;Steel'!G569+'Iron&amp;Steel'!G607+'Iron&amp;Steel'!G645</f>
        <v>0</v>
      </c>
      <c r="G92" s="653">
        <f>'Iron&amp;Steel'!H569+'Iron&amp;Steel'!H607+'Iron&amp;Steel'!H645</f>
        <v>0</v>
      </c>
      <c r="H92" s="653">
        <f>'Iron&amp;Steel'!I569+'Iron&amp;Steel'!I607+'Iron&amp;Steel'!I645</f>
        <v>0</v>
      </c>
      <c r="I92" s="653">
        <f>'Iron&amp;Steel'!J569+'Iron&amp;Steel'!J607+'Iron&amp;Steel'!J645</f>
        <v>0</v>
      </c>
      <c r="J92" s="653">
        <f>'Iron&amp;Steel'!K569+'Iron&amp;Steel'!K607+'Iron&amp;Steel'!K645</f>
        <v>0</v>
      </c>
      <c r="K92" s="653">
        <f>'Iron&amp;Steel'!L569+'Iron&amp;Steel'!L607+'Iron&amp;Steel'!L645</f>
        <v>0</v>
      </c>
      <c r="L92" s="653">
        <f>'Iron&amp;Steel'!M569+'Iron&amp;Steel'!M607+'Iron&amp;Steel'!M645</f>
        <v>0</v>
      </c>
      <c r="M92" s="653">
        <f>'Iron&amp;Steel'!N569+'Iron&amp;Steel'!N607+'Iron&amp;Steel'!N645</f>
        <v>0</v>
      </c>
      <c r="N92" s="653">
        <f>'Iron&amp;Steel'!O569+'Iron&amp;Steel'!O607+'Iron&amp;Steel'!O645</f>
        <v>0</v>
      </c>
      <c r="O92" s="653">
        <f>'Iron&amp;Steel'!P569+'Iron&amp;Steel'!P607+'Iron&amp;Steel'!P645</f>
        <v>0</v>
      </c>
      <c r="P92" s="656">
        <f>'Iron&amp;Steel'!Q569+'Iron&amp;Steel'!Q607+'Iron&amp;Steel'!Q645</f>
        <v>0</v>
      </c>
    </row>
    <row r="93" spans="2:16" s="216" customFormat="1" x14ac:dyDescent="0.3">
      <c r="B93" s="217" t="s">
        <v>161</v>
      </c>
      <c r="C93" s="654">
        <f>'Iron&amp;Steel'!D570+'Iron&amp;Steel'!D608+'Iron&amp;Steel'!D646</f>
        <v>0</v>
      </c>
      <c r="D93" s="653">
        <f>'Iron&amp;Steel'!E570+'Iron&amp;Steel'!E608+'Iron&amp;Steel'!E646</f>
        <v>0</v>
      </c>
      <c r="E93" s="653">
        <f>'Iron&amp;Steel'!F570+'Iron&amp;Steel'!F608+'Iron&amp;Steel'!F646</f>
        <v>0</v>
      </c>
      <c r="F93" s="653">
        <f>'Iron&amp;Steel'!G570+'Iron&amp;Steel'!G608+'Iron&amp;Steel'!G646</f>
        <v>0</v>
      </c>
      <c r="G93" s="653">
        <f>'Iron&amp;Steel'!H570+'Iron&amp;Steel'!H608+'Iron&amp;Steel'!H646</f>
        <v>0</v>
      </c>
      <c r="H93" s="653">
        <f>'Iron&amp;Steel'!I570+'Iron&amp;Steel'!I608+'Iron&amp;Steel'!I646</f>
        <v>0</v>
      </c>
      <c r="I93" s="653">
        <f>'Iron&amp;Steel'!J570+'Iron&amp;Steel'!J608+'Iron&amp;Steel'!J646</f>
        <v>0</v>
      </c>
      <c r="J93" s="653">
        <f>'Iron&amp;Steel'!K570+'Iron&amp;Steel'!K608+'Iron&amp;Steel'!K646</f>
        <v>0</v>
      </c>
      <c r="K93" s="653">
        <f>'Iron&amp;Steel'!L570+'Iron&amp;Steel'!L608+'Iron&amp;Steel'!L646</f>
        <v>0</v>
      </c>
      <c r="L93" s="653">
        <f>'Iron&amp;Steel'!M570+'Iron&amp;Steel'!M608+'Iron&amp;Steel'!M646</f>
        <v>0</v>
      </c>
      <c r="M93" s="653">
        <f>'Iron&amp;Steel'!N570+'Iron&amp;Steel'!N608+'Iron&amp;Steel'!N646</f>
        <v>0</v>
      </c>
      <c r="N93" s="653">
        <f>'Iron&amp;Steel'!O570+'Iron&amp;Steel'!O608+'Iron&amp;Steel'!O646</f>
        <v>0</v>
      </c>
      <c r="O93" s="653">
        <f>'Iron&amp;Steel'!P570+'Iron&amp;Steel'!P608+'Iron&amp;Steel'!P646</f>
        <v>0</v>
      </c>
      <c r="P93" s="656">
        <f>'Iron&amp;Steel'!Q570+'Iron&amp;Steel'!Q608+'Iron&amp;Steel'!Q646</f>
        <v>0</v>
      </c>
    </row>
    <row r="94" spans="2:16" s="216" customFormat="1" x14ac:dyDescent="0.3">
      <c r="B94" s="217" t="s">
        <v>162</v>
      </c>
      <c r="C94" s="654">
        <f>'Iron&amp;Steel'!D571+'Iron&amp;Steel'!D609+'Iron&amp;Steel'!D647</f>
        <v>0</v>
      </c>
      <c r="D94" s="653">
        <f>'Iron&amp;Steel'!E571+'Iron&amp;Steel'!E609+'Iron&amp;Steel'!E647</f>
        <v>0</v>
      </c>
      <c r="E94" s="653">
        <f>'Iron&amp;Steel'!F571+'Iron&amp;Steel'!F609+'Iron&amp;Steel'!F647</f>
        <v>0</v>
      </c>
      <c r="F94" s="653">
        <f>'Iron&amp;Steel'!G571+'Iron&amp;Steel'!G609+'Iron&amp;Steel'!G647</f>
        <v>0</v>
      </c>
      <c r="G94" s="653">
        <f>'Iron&amp;Steel'!H571+'Iron&amp;Steel'!H609+'Iron&amp;Steel'!H647</f>
        <v>0</v>
      </c>
      <c r="H94" s="653">
        <f>'Iron&amp;Steel'!I571+'Iron&amp;Steel'!I609+'Iron&amp;Steel'!I647</f>
        <v>0</v>
      </c>
      <c r="I94" s="653">
        <f>'Iron&amp;Steel'!J571+'Iron&amp;Steel'!J609+'Iron&amp;Steel'!J647</f>
        <v>0</v>
      </c>
      <c r="J94" s="653">
        <f>'Iron&amp;Steel'!K571+'Iron&amp;Steel'!K609+'Iron&amp;Steel'!K647</f>
        <v>0</v>
      </c>
      <c r="K94" s="653">
        <f>'Iron&amp;Steel'!L571+'Iron&amp;Steel'!L609+'Iron&amp;Steel'!L647</f>
        <v>0</v>
      </c>
      <c r="L94" s="653">
        <f>'Iron&amp;Steel'!M571+'Iron&amp;Steel'!M609+'Iron&amp;Steel'!M647</f>
        <v>0</v>
      </c>
      <c r="M94" s="653">
        <f>'Iron&amp;Steel'!N571+'Iron&amp;Steel'!N609+'Iron&amp;Steel'!N647</f>
        <v>0</v>
      </c>
      <c r="N94" s="653">
        <f>'Iron&amp;Steel'!O571+'Iron&amp;Steel'!O609+'Iron&amp;Steel'!O647</f>
        <v>0</v>
      </c>
      <c r="O94" s="653">
        <f>'Iron&amp;Steel'!P571+'Iron&amp;Steel'!P609+'Iron&amp;Steel'!P647</f>
        <v>0</v>
      </c>
      <c r="P94" s="656">
        <f>'Iron&amp;Steel'!Q571+'Iron&amp;Steel'!Q609+'Iron&amp;Steel'!Q647</f>
        <v>0</v>
      </c>
    </row>
    <row r="95" spans="2:16" s="216" customFormat="1" x14ac:dyDescent="0.3">
      <c r="B95" s="217" t="s">
        <v>182</v>
      </c>
      <c r="C95" s="653">
        <f>'Iron&amp;Steel'!D572+'Iron&amp;Steel'!D610+'Iron&amp;Steel'!D648</f>
        <v>0</v>
      </c>
      <c r="D95" s="653">
        <f>'Iron&amp;Steel'!E572+'Iron&amp;Steel'!E610+'Iron&amp;Steel'!E648</f>
        <v>0</v>
      </c>
      <c r="E95" s="653">
        <f>'Iron&amp;Steel'!F572+'Iron&amp;Steel'!F610+'Iron&amp;Steel'!F648</f>
        <v>0</v>
      </c>
      <c r="F95" s="653">
        <f>'Iron&amp;Steel'!G572+'Iron&amp;Steel'!G610+'Iron&amp;Steel'!G648</f>
        <v>0</v>
      </c>
      <c r="G95" s="653">
        <f>'Iron&amp;Steel'!H572+'Iron&amp;Steel'!H610+'Iron&amp;Steel'!H648</f>
        <v>0</v>
      </c>
      <c r="H95" s="653">
        <f>'Iron&amp;Steel'!I572+'Iron&amp;Steel'!I610+'Iron&amp;Steel'!I648</f>
        <v>0</v>
      </c>
      <c r="I95" s="653">
        <f>'Iron&amp;Steel'!J572+'Iron&amp;Steel'!J610+'Iron&amp;Steel'!J648</f>
        <v>0</v>
      </c>
      <c r="J95" s="653">
        <f>'Iron&amp;Steel'!K572+'Iron&amp;Steel'!K610+'Iron&amp;Steel'!K648</f>
        <v>0</v>
      </c>
      <c r="K95" s="653">
        <f>'Iron&amp;Steel'!L572+'Iron&amp;Steel'!L610+'Iron&amp;Steel'!L648</f>
        <v>0</v>
      </c>
      <c r="L95" s="653">
        <f>'Iron&amp;Steel'!M572+'Iron&amp;Steel'!M610+'Iron&amp;Steel'!M648</f>
        <v>0</v>
      </c>
      <c r="M95" s="653">
        <f>'Iron&amp;Steel'!N572+'Iron&amp;Steel'!N610+'Iron&amp;Steel'!N648</f>
        <v>0</v>
      </c>
      <c r="N95" s="653">
        <f>'Iron&amp;Steel'!O572+'Iron&amp;Steel'!O610+'Iron&amp;Steel'!O648</f>
        <v>0</v>
      </c>
      <c r="O95" s="653">
        <f>'Iron&amp;Steel'!P572+'Iron&amp;Steel'!P610+'Iron&amp;Steel'!P648</f>
        <v>0</v>
      </c>
      <c r="P95" s="656">
        <f>'Iron&amp;Steel'!Q572+'Iron&amp;Steel'!Q610+'Iron&amp;Steel'!Q648</f>
        <v>0</v>
      </c>
    </row>
    <row r="96" spans="2:16" s="216" customFormat="1" x14ac:dyDescent="0.3">
      <c r="B96" s="217" t="s">
        <v>163</v>
      </c>
      <c r="C96" s="654">
        <f>'Iron&amp;Steel'!D573+'Iron&amp;Steel'!D611+'Iron&amp;Steel'!D649</f>
        <v>0</v>
      </c>
      <c r="D96" s="653">
        <f>'Iron&amp;Steel'!E573+'Iron&amp;Steel'!E611+'Iron&amp;Steel'!E649</f>
        <v>0</v>
      </c>
      <c r="E96" s="653">
        <f>'Iron&amp;Steel'!F573+'Iron&amp;Steel'!F611+'Iron&amp;Steel'!F649</f>
        <v>0</v>
      </c>
      <c r="F96" s="653">
        <f>'Iron&amp;Steel'!G573+'Iron&amp;Steel'!G611+'Iron&amp;Steel'!G649</f>
        <v>0</v>
      </c>
      <c r="G96" s="653">
        <f>'Iron&amp;Steel'!H573+'Iron&amp;Steel'!H611+'Iron&amp;Steel'!H649</f>
        <v>0</v>
      </c>
      <c r="H96" s="653">
        <f>'Iron&amp;Steel'!I573+'Iron&amp;Steel'!I611+'Iron&amp;Steel'!I649</f>
        <v>0</v>
      </c>
      <c r="I96" s="653">
        <f>'Iron&amp;Steel'!J573+'Iron&amp;Steel'!J611+'Iron&amp;Steel'!J649</f>
        <v>0</v>
      </c>
      <c r="J96" s="653">
        <f>'Iron&amp;Steel'!K573+'Iron&amp;Steel'!K611+'Iron&amp;Steel'!K649</f>
        <v>0</v>
      </c>
      <c r="K96" s="653">
        <f>'Iron&amp;Steel'!L573+'Iron&amp;Steel'!L611+'Iron&amp;Steel'!L649</f>
        <v>0</v>
      </c>
      <c r="L96" s="653">
        <f>'Iron&amp;Steel'!M573+'Iron&amp;Steel'!M611+'Iron&amp;Steel'!M649</f>
        <v>0</v>
      </c>
      <c r="M96" s="653">
        <f>'Iron&amp;Steel'!N573+'Iron&amp;Steel'!N611+'Iron&amp;Steel'!N649</f>
        <v>0</v>
      </c>
      <c r="N96" s="653">
        <f>'Iron&amp;Steel'!O573+'Iron&amp;Steel'!O611+'Iron&amp;Steel'!O649</f>
        <v>0</v>
      </c>
      <c r="O96" s="653">
        <f>'Iron&amp;Steel'!P573+'Iron&amp;Steel'!P611+'Iron&amp;Steel'!P649</f>
        <v>0</v>
      </c>
      <c r="P96" s="656">
        <f>'Iron&amp;Steel'!Q573+'Iron&amp;Steel'!Q611+'Iron&amp;Steel'!Q649</f>
        <v>0</v>
      </c>
    </row>
    <row r="97" spans="1:16" s="216" customFormat="1" x14ac:dyDescent="0.3">
      <c r="B97" s="217" t="s">
        <v>164</v>
      </c>
      <c r="C97" s="654">
        <f>'Iron&amp;Steel'!D574+'Iron&amp;Steel'!D612+'Iron&amp;Steel'!D650</f>
        <v>0</v>
      </c>
      <c r="D97" s="653">
        <f>'Iron&amp;Steel'!E574+'Iron&amp;Steel'!E612+'Iron&amp;Steel'!E650</f>
        <v>0</v>
      </c>
      <c r="E97" s="653">
        <f>'Iron&amp;Steel'!F574+'Iron&amp;Steel'!F612+'Iron&amp;Steel'!F650</f>
        <v>0</v>
      </c>
      <c r="F97" s="653">
        <f>'Iron&amp;Steel'!G574+'Iron&amp;Steel'!G612+'Iron&amp;Steel'!G650</f>
        <v>0</v>
      </c>
      <c r="G97" s="653">
        <f>'Iron&amp;Steel'!H574+'Iron&amp;Steel'!H612+'Iron&amp;Steel'!H650</f>
        <v>0</v>
      </c>
      <c r="H97" s="653">
        <f>'Iron&amp;Steel'!I574+'Iron&amp;Steel'!I612+'Iron&amp;Steel'!I650</f>
        <v>0</v>
      </c>
      <c r="I97" s="653">
        <f>'Iron&amp;Steel'!J574+'Iron&amp;Steel'!J612+'Iron&amp;Steel'!J650</f>
        <v>0</v>
      </c>
      <c r="J97" s="653">
        <f>'Iron&amp;Steel'!K574+'Iron&amp;Steel'!K612+'Iron&amp;Steel'!K650</f>
        <v>0</v>
      </c>
      <c r="K97" s="653">
        <f>'Iron&amp;Steel'!L574+'Iron&amp;Steel'!L612+'Iron&amp;Steel'!L650</f>
        <v>0</v>
      </c>
      <c r="L97" s="653">
        <f>'Iron&amp;Steel'!M574+'Iron&amp;Steel'!M612+'Iron&amp;Steel'!M650</f>
        <v>0</v>
      </c>
      <c r="M97" s="653">
        <f>'Iron&amp;Steel'!N574+'Iron&amp;Steel'!N612+'Iron&amp;Steel'!N650</f>
        <v>0</v>
      </c>
      <c r="N97" s="653">
        <f>'Iron&amp;Steel'!O574+'Iron&amp;Steel'!O612+'Iron&amp;Steel'!O650</f>
        <v>0</v>
      </c>
      <c r="O97" s="653">
        <f>'Iron&amp;Steel'!P574+'Iron&amp;Steel'!P612+'Iron&amp;Steel'!P650</f>
        <v>0</v>
      </c>
      <c r="P97" s="656">
        <f>'Iron&amp;Steel'!Q574+'Iron&amp;Steel'!Q612+'Iron&amp;Steel'!Q650</f>
        <v>0</v>
      </c>
    </row>
    <row r="98" spans="1:16" s="216" customFormat="1" x14ac:dyDescent="0.3">
      <c r="B98" s="217" t="s">
        <v>165</v>
      </c>
      <c r="C98" s="654">
        <f>'Iron&amp;Steel'!D575+'Iron&amp;Steel'!D613+'Iron&amp;Steel'!D651</f>
        <v>0</v>
      </c>
      <c r="D98" s="653">
        <f>'Iron&amp;Steel'!E575+'Iron&amp;Steel'!E613+'Iron&amp;Steel'!E651</f>
        <v>0</v>
      </c>
      <c r="E98" s="653">
        <f>'Iron&amp;Steel'!F575+'Iron&amp;Steel'!F613+'Iron&amp;Steel'!F651</f>
        <v>0</v>
      </c>
      <c r="F98" s="653">
        <f>'Iron&amp;Steel'!G575+'Iron&amp;Steel'!G613+'Iron&amp;Steel'!G651</f>
        <v>0</v>
      </c>
      <c r="G98" s="653">
        <f>'Iron&amp;Steel'!H575+'Iron&amp;Steel'!H613+'Iron&amp;Steel'!H651</f>
        <v>0</v>
      </c>
      <c r="H98" s="653">
        <f>'Iron&amp;Steel'!I575+'Iron&amp;Steel'!I613+'Iron&amp;Steel'!I651</f>
        <v>0</v>
      </c>
      <c r="I98" s="653">
        <f>'Iron&amp;Steel'!J575+'Iron&amp;Steel'!J613+'Iron&amp;Steel'!J651</f>
        <v>0</v>
      </c>
      <c r="J98" s="653">
        <f>'Iron&amp;Steel'!K575+'Iron&amp;Steel'!K613+'Iron&amp;Steel'!K651</f>
        <v>0</v>
      </c>
      <c r="K98" s="653">
        <f>'Iron&amp;Steel'!L575+'Iron&amp;Steel'!L613+'Iron&amp;Steel'!L651</f>
        <v>0</v>
      </c>
      <c r="L98" s="653">
        <f>'Iron&amp;Steel'!M575+'Iron&amp;Steel'!M613+'Iron&amp;Steel'!M651</f>
        <v>0</v>
      </c>
      <c r="M98" s="653">
        <f>'Iron&amp;Steel'!N575+'Iron&amp;Steel'!N613+'Iron&amp;Steel'!N651</f>
        <v>0</v>
      </c>
      <c r="N98" s="653">
        <f>'Iron&amp;Steel'!O575+'Iron&amp;Steel'!O613+'Iron&amp;Steel'!O651</f>
        <v>0</v>
      </c>
      <c r="O98" s="653">
        <f>'Iron&amp;Steel'!P575+'Iron&amp;Steel'!P613+'Iron&amp;Steel'!P651</f>
        <v>0</v>
      </c>
      <c r="P98" s="656">
        <f>'Iron&amp;Steel'!Q575+'Iron&amp;Steel'!Q613+'Iron&amp;Steel'!Q651</f>
        <v>0</v>
      </c>
    </row>
    <row r="99" spans="1:16" s="216" customFormat="1" x14ac:dyDescent="0.3">
      <c r="B99" s="217" t="s">
        <v>166</v>
      </c>
      <c r="C99" s="654">
        <f>'Iron&amp;Steel'!D576+'Iron&amp;Steel'!D614+'Iron&amp;Steel'!D652</f>
        <v>0</v>
      </c>
      <c r="D99" s="653">
        <f>'Iron&amp;Steel'!E576+'Iron&amp;Steel'!E614+'Iron&amp;Steel'!E652</f>
        <v>0</v>
      </c>
      <c r="E99" s="653">
        <f>'Iron&amp;Steel'!F576+'Iron&amp;Steel'!F614+'Iron&amp;Steel'!F652</f>
        <v>0</v>
      </c>
      <c r="F99" s="653">
        <f>'Iron&amp;Steel'!G576+'Iron&amp;Steel'!G614+'Iron&amp;Steel'!G652</f>
        <v>0</v>
      </c>
      <c r="G99" s="653">
        <f>'Iron&amp;Steel'!H576+'Iron&amp;Steel'!H614+'Iron&amp;Steel'!H652</f>
        <v>0</v>
      </c>
      <c r="H99" s="653">
        <f>'Iron&amp;Steel'!I576+'Iron&amp;Steel'!I614+'Iron&amp;Steel'!I652</f>
        <v>0</v>
      </c>
      <c r="I99" s="653">
        <f>'Iron&amp;Steel'!J576+'Iron&amp;Steel'!J614+'Iron&amp;Steel'!J652</f>
        <v>0</v>
      </c>
      <c r="J99" s="653">
        <f>'Iron&amp;Steel'!K576+'Iron&amp;Steel'!K614+'Iron&amp;Steel'!K652</f>
        <v>0</v>
      </c>
      <c r="K99" s="653">
        <f>'Iron&amp;Steel'!L576+'Iron&amp;Steel'!L614+'Iron&amp;Steel'!L652</f>
        <v>0</v>
      </c>
      <c r="L99" s="653">
        <f>'Iron&amp;Steel'!M576+'Iron&amp;Steel'!M614+'Iron&amp;Steel'!M652</f>
        <v>0</v>
      </c>
      <c r="M99" s="653">
        <f>'Iron&amp;Steel'!N576+'Iron&amp;Steel'!N614+'Iron&amp;Steel'!N652</f>
        <v>0</v>
      </c>
      <c r="N99" s="653">
        <f>'Iron&amp;Steel'!O576+'Iron&amp;Steel'!O614+'Iron&amp;Steel'!O652</f>
        <v>0</v>
      </c>
      <c r="O99" s="653">
        <f>'Iron&amp;Steel'!P576+'Iron&amp;Steel'!P614+'Iron&amp;Steel'!P652</f>
        <v>0</v>
      </c>
      <c r="P99" s="656">
        <f>'Iron&amp;Steel'!Q576+'Iron&amp;Steel'!Q614+'Iron&amp;Steel'!Q652</f>
        <v>0</v>
      </c>
    </row>
    <row r="100" spans="1:16" x14ac:dyDescent="0.3">
      <c r="A100" s="212"/>
      <c r="B100" s="222" t="s">
        <v>4</v>
      </c>
      <c r="C100" s="297">
        <f>SUM(C101:C136)</f>
        <v>4420729.3965975</v>
      </c>
      <c r="D100" s="297">
        <f t="shared" ref="D100:K100" si="63">SUM(D101:D136)</f>
        <v>4914534.0034349989</v>
      </c>
      <c r="E100" s="297">
        <f t="shared" si="63"/>
        <v>4622841.7984349988</v>
      </c>
      <c r="F100" s="297">
        <f t="shared" si="63"/>
        <v>4423431.2059349995</v>
      </c>
      <c r="G100" s="297">
        <f t="shared" si="63"/>
        <v>4842006.6709349984</v>
      </c>
      <c r="H100" s="297">
        <f t="shared" si="63"/>
        <v>5049307.8953099996</v>
      </c>
      <c r="I100" s="297">
        <f t="shared" si="63"/>
        <v>5043617.4596849987</v>
      </c>
      <c r="J100" s="297">
        <f t="shared" si="63"/>
        <v>5017879.9121849984</v>
      </c>
      <c r="K100" s="297">
        <f t="shared" si="63"/>
        <v>5052418.2446849989</v>
      </c>
      <c r="L100" s="297">
        <f t="shared" ref="L100:P100" si="64">SUM(L101:L136)</f>
        <v>4846891.7397599975</v>
      </c>
      <c r="M100" s="297">
        <f t="shared" si="64"/>
        <v>4810651.3673834801</v>
      </c>
      <c r="N100" s="297">
        <f t="shared" si="64"/>
        <v>4878359.882523437</v>
      </c>
      <c r="O100" s="297">
        <f t="shared" si="64"/>
        <v>4974763.6055004196</v>
      </c>
      <c r="P100" s="298">
        <f t="shared" si="64"/>
        <v>5106096.8291538134</v>
      </c>
    </row>
    <row r="101" spans="1:16" s="216" customFormat="1" x14ac:dyDescent="0.3">
      <c r="B101" s="217" t="s">
        <v>132</v>
      </c>
      <c r="C101" s="654">
        <f>Fertilizers!D390+Fertilizers!D428</f>
        <v>-1.1025E-3</v>
      </c>
      <c r="D101" s="654">
        <f>Fertilizers!E390+Fertilizers!E428</f>
        <v>-1.1025E-3</v>
      </c>
      <c r="E101" s="654">
        <f>Fertilizers!F390+Fertilizers!F428</f>
        <v>-1.1025E-3</v>
      </c>
      <c r="F101" s="654">
        <f>Fertilizers!G390+Fertilizers!G428</f>
        <v>-1.1025E-3</v>
      </c>
      <c r="G101" s="654">
        <f>Fertilizers!H390+Fertilizers!H428</f>
        <v>-1.1025E-3</v>
      </c>
      <c r="H101" s="654">
        <f>Fertilizers!I390+Fertilizers!I428</f>
        <v>-1.1025E-3</v>
      </c>
      <c r="I101" s="654">
        <f>Fertilizers!J390+Fertilizers!J428</f>
        <v>-1.1025E-3</v>
      </c>
      <c r="J101" s="654">
        <f>Fertilizers!K390+Fertilizers!K428</f>
        <v>-1.1025E-3</v>
      </c>
      <c r="K101" s="654">
        <f>Fertilizers!L390+Fertilizers!L428</f>
        <v>-1.1025E-3</v>
      </c>
      <c r="L101" s="654">
        <f>Fertilizers!M390+Fertilizers!M428</f>
        <v>-1.1025E-3</v>
      </c>
      <c r="M101" s="654">
        <f>Fertilizers!N390+Fertilizers!N428</f>
        <v>-1.1025E-3</v>
      </c>
      <c r="N101" s="654">
        <f>Fertilizers!O390+Fertilizers!O428</f>
        <v>-1.1025E-3</v>
      </c>
      <c r="O101" s="654">
        <f>Fertilizers!P390+Fertilizers!P428</f>
        <v>-1.1025E-3</v>
      </c>
      <c r="P101" s="655">
        <f>Fertilizers!Q390+Fertilizers!Q428</f>
        <v>-1.1025E-3</v>
      </c>
    </row>
    <row r="102" spans="1:16" s="216" customFormat="1" x14ac:dyDescent="0.3">
      <c r="B102" s="217" t="s">
        <v>133</v>
      </c>
      <c r="C102" s="120">
        <f>Fertilizers!D391+Fertilizers!D429</f>
        <v>486903.27073500003</v>
      </c>
      <c r="D102" s="120">
        <f>Fertilizers!E391+Fertilizers!E429</f>
        <v>530991.24639749993</v>
      </c>
      <c r="E102" s="120">
        <f>Fertilizers!F391+Fertilizers!F429</f>
        <v>491451.02889750013</v>
      </c>
      <c r="F102" s="120">
        <f>Fertilizers!G391+Fertilizers!G429</f>
        <v>481114.85514749994</v>
      </c>
      <c r="G102" s="120">
        <f>Fertilizers!H391+Fertilizers!H429</f>
        <v>553911.27639749995</v>
      </c>
      <c r="H102" s="120">
        <f>Fertilizers!I391+Fertilizers!I429</f>
        <v>567801.00452249998</v>
      </c>
      <c r="I102" s="120">
        <f>Fertilizers!J391+Fertilizers!J429</f>
        <v>546408.44889750017</v>
      </c>
      <c r="J102" s="120">
        <f>Fertilizers!K391+Fertilizers!K429</f>
        <v>529637.8882724999</v>
      </c>
      <c r="K102" s="120">
        <f>Fertilizers!L391+Fertilizers!L429</f>
        <v>542554.14827249991</v>
      </c>
      <c r="L102" s="120">
        <f>Fertilizers!M391+Fertilizers!M429</f>
        <v>405002.31077249994</v>
      </c>
      <c r="M102" s="120">
        <f>Fertilizers!N391+Fertilizers!N429</f>
        <v>340990.77056149492</v>
      </c>
      <c r="N102" s="120">
        <f>Fertilizers!O391+Fertilizers!O429</f>
        <v>320591.55274219299</v>
      </c>
      <c r="O102" s="120">
        <f>Fertilizers!P391+Fertilizers!P429</f>
        <v>301872.56184660539</v>
      </c>
      <c r="P102" s="655">
        <f>Fertilizers!Q391+Fertilizers!Q429</f>
        <v>284655.17344618926</v>
      </c>
    </row>
    <row r="103" spans="1:16" s="216" customFormat="1" x14ac:dyDescent="0.3">
      <c r="B103" s="217" t="s">
        <v>134</v>
      </c>
      <c r="C103" s="654">
        <f>Fertilizers!D392+Fertilizers!D430</f>
        <v>-1.1025E-3</v>
      </c>
      <c r="D103" s="653">
        <f>Fertilizers!E392+Fertilizers!E430</f>
        <v>-1.1025E-3</v>
      </c>
      <c r="E103" s="653">
        <f>Fertilizers!F392+Fertilizers!F430</f>
        <v>-1.1025E-3</v>
      </c>
      <c r="F103" s="653">
        <f>Fertilizers!G392+Fertilizers!G430</f>
        <v>-1.1025E-3</v>
      </c>
      <c r="G103" s="653">
        <f>Fertilizers!H392+Fertilizers!H430</f>
        <v>-1.1025E-3</v>
      </c>
      <c r="H103" s="653">
        <f>Fertilizers!I392+Fertilizers!I430</f>
        <v>-1.1025E-3</v>
      </c>
      <c r="I103" s="653">
        <f>Fertilizers!J392+Fertilizers!J430</f>
        <v>-1.1025E-3</v>
      </c>
      <c r="J103" s="653">
        <f>Fertilizers!K392+Fertilizers!K430</f>
        <v>-1.1025E-3</v>
      </c>
      <c r="K103" s="653">
        <f>Fertilizers!L392+Fertilizers!L430</f>
        <v>-1.1025E-3</v>
      </c>
      <c r="L103" s="653">
        <f>Fertilizers!M392+Fertilizers!M430</f>
        <v>-1.1025E-3</v>
      </c>
      <c r="M103" s="653">
        <f>Fertilizers!N392+Fertilizers!N430</f>
        <v>-1.1025E-3</v>
      </c>
      <c r="N103" s="120">
        <f>Fertilizers!O392+Fertilizers!O430</f>
        <v>-1.1025E-3</v>
      </c>
      <c r="O103" s="120">
        <f>Fertilizers!P392+Fertilizers!P430</f>
        <v>-1.1025E-3</v>
      </c>
      <c r="P103" s="655">
        <f>Fertilizers!Q392+Fertilizers!Q430</f>
        <v>-1.1025E-3</v>
      </c>
    </row>
    <row r="104" spans="1:16" s="216" customFormat="1" x14ac:dyDescent="0.3">
      <c r="B104" s="217" t="s">
        <v>135</v>
      </c>
      <c r="C104" s="120">
        <f>Fertilizers!D393+Fertilizers!D431</f>
        <v>34997.365147500008</v>
      </c>
      <c r="D104" s="183">
        <f>Fertilizers!E393+Fertilizers!E431</f>
        <v>42737.623897500001</v>
      </c>
      <c r="E104" s="183">
        <f>Fertilizers!F393+Fertilizers!F431</f>
        <v>47161.759522500004</v>
      </c>
      <c r="F104" s="183">
        <f>Fertilizers!G393+Fertilizers!G431</f>
        <v>32646.795772500001</v>
      </c>
      <c r="G104" s="183">
        <f>Fertilizers!H393+Fertilizers!H431</f>
        <v>40695.715147500006</v>
      </c>
      <c r="H104" s="183">
        <f>Fertilizers!I393+Fertilizers!I431</f>
        <v>42397.305772499982</v>
      </c>
      <c r="I104" s="183">
        <f>Fertilizers!J393+Fertilizers!J431</f>
        <v>40814.430772499982</v>
      </c>
      <c r="J104" s="183">
        <f>Fertilizers!K393+Fertilizers!K431</f>
        <v>53239.999522500002</v>
      </c>
      <c r="K104" s="183">
        <f>Fertilizers!L393+Fertilizers!L431</f>
        <v>70065.96077250001</v>
      </c>
      <c r="L104" s="183">
        <f>Fertilizers!M393+Fertilizers!M431</f>
        <v>58146.912022500001</v>
      </c>
      <c r="M104" s="183">
        <f>Fertilizers!N393+Fertilizers!N431</f>
        <v>54123.878478697334</v>
      </c>
      <c r="N104" s="120">
        <f>Fertilizers!O393+Fertilizers!O431</f>
        <v>55971.083919460092</v>
      </c>
      <c r="O104" s="120">
        <f>Fertilizers!P393+Fertilizers!P431</f>
        <v>57881.333029057903</v>
      </c>
      <c r="P104" s="655">
        <f>Fertilizers!Q393+Fertilizers!Q431</f>
        <v>59856.77743832313</v>
      </c>
    </row>
    <row r="105" spans="1:16" s="216" customFormat="1" x14ac:dyDescent="0.3">
      <c r="B105" s="217" t="s">
        <v>136</v>
      </c>
      <c r="C105" s="654">
        <f>Fertilizers!D394+Fertilizers!D432</f>
        <v>-1.1025E-3</v>
      </c>
      <c r="D105" s="653">
        <f>Fertilizers!E394+Fertilizers!E432</f>
        <v>-1.1025E-3</v>
      </c>
      <c r="E105" s="653">
        <f>Fertilizers!F394+Fertilizers!F432</f>
        <v>-1.1025E-3</v>
      </c>
      <c r="F105" s="653">
        <f>Fertilizers!G394+Fertilizers!G432</f>
        <v>-1.1025E-3</v>
      </c>
      <c r="G105" s="653">
        <f>Fertilizers!H394+Fertilizers!H432</f>
        <v>-1.1025E-3</v>
      </c>
      <c r="H105" s="653">
        <f>Fertilizers!I394+Fertilizers!I432</f>
        <v>-1.1025E-3</v>
      </c>
      <c r="I105" s="653">
        <f>Fertilizers!J394+Fertilizers!J432</f>
        <v>-1.1025E-3</v>
      </c>
      <c r="J105" s="653">
        <f>Fertilizers!K394+Fertilizers!K432</f>
        <v>-1.1025E-3</v>
      </c>
      <c r="K105" s="653">
        <f>Fertilizers!L394+Fertilizers!L432</f>
        <v>-1.1025E-3</v>
      </c>
      <c r="L105" s="653">
        <f>Fertilizers!M394+Fertilizers!M432</f>
        <v>-1.1025E-3</v>
      </c>
      <c r="M105" s="653">
        <f>Fertilizers!N394+Fertilizers!N432</f>
        <v>-1.1025E-3</v>
      </c>
      <c r="N105" s="120">
        <f>Fertilizers!O394+Fertilizers!O432</f>
        <v>-1.1025E-3</v>
      </c>
      <c r="O105" s="120">
        <f>Fertilizers!P394+Fertilizers!P432</f>
        <v>-1.1025E-3</v>
      </c>
      <c r="P105" s="655">
        <f>Fertilizers!Q394+Fertilizers!Q432</f>
        <v>-1.1025E-3</v>
      </c>
    </row>
    <row r="106" spans="1:16" s="216" customFormat="1" x14ac:dyDescent="0.3">
      <c r="B106" s="217" t="s">
        <v>137</v>
      </c>
      <c r="C106" s="654">
        <f>Fertilizers!D395+Fertilizers!D433</f>
        <v>-1.1025E-3</v>
      </c>
      <c r="D106" s="653">
        <f>Fertilizers!E395+Fertilizers!E433</f>
        <v>-1.1025E-3</v>
      </c>
      <c r="E106" s="653">
        <f>Fertilizers!F395+Fertilizers!F433</f>
        <v>-1.1025E-3</v>
      </c>
      <c r="F106" s="653">
        <f>Fertilizers!G395+Fertilizers!G433</f>
        <v>-1.1025E-3</v>
      </c>
      <c r="G106" s="653">
        <f>Fertilizers!H395+Fertilizers!H433</f>
        <v>-1.1025E-3</v>
      </c>
      <c r="H106" s="653">
        <f>Fertilizers!I395+Fertilizers!I433</f>
        <v>-1.1025E-3</v>
      </c>
      <c r="I106" s="653">
        <f>Fertilizers!J395+Fertilizers!J433</f>
        <v>-1.1025E-3</v>
      </c>
      <c r="J106" s="653">
        <f>Fertilizers!K395+Fertilizers!K433</f>
        <v>-1.1025E-3</v>
      </c>
      <c r="K106" s="653">
        <f>Fertilizers!L395+Fertilizers!L433</f>
        <v>-1.1025E-3</v>
      </c>
      <c r="L106" s="653">
        <f>Fertilizers!M395+Fertilizers!M433</f>
        <v>-1.1025E-3</v>
      </c>
      <c r="M106" s="653">
        <f>Fertilizers!N395+Fertilizers!N433</f>
        <v>-1.1025E-3</v>
      </c>
      <c r="N106" s="120">
        <f>Fertilizers!O395+Fertilizers!O433</f>
        <v>-1.1025E-3</v>
      </c>
      <c r="O106" s="120">
        <f>Fertilizers!P395+Fertilizers!P433</f>
        <v>-1.1025E-3</v>
      </c>
      <c r="P106" s="655">
        <f>Fertilizers!Q395+Fertilizers!Q433</f>
        <v>-1.1025E-3</v>
      </c>
    </row>
    <row r="107" spans="1:16" s="216" customFormat="1" x14ac:dyDescent="0.3">
      <c r="B107" s="217" t="s">
        <v>138</v>
      </c>
      <c r="C107" s="654">
        <f>Fertilizers!D396+Fertilizers!D434</f>
        <v>-1.1025E-3</v>
      </c>
      <c r="D107" s="653">
        <f>Fertilizers!E396+Fertilizers!E434</f>
        <v>-1.1025E-3</v>
      </c>
      <c r="E107" s="653">
        <f>Fertilizers!F396+Fertilizers!F434</f>
        <v>-1.1025E-3</v>
      </c>
      <c r="F107" s="653">
        <f>Fertilizers!G396+Fertilizers!G434</f>
        <v>-1.1025E-3</v>
      </c>
      <c r="G107" s="653">
        <f>Fertilizers!H396+Fertilizers!H434</f>
        <v>-1.1025E-3</v>
      </c>
      <c r="H107" s="653">
        <f>Fertilizers!I396+Fertilizers!I434</f>
        <v>-1.1025E-3</v>
      </c>
      <c r="I107" s="653">
        <f>Fertilizers!J396+Fertilizers!J434</f>
        <v>-1.1025E-3</v>
      </c>
      <c r="J107" s="653">
        <f>Fertilizers!K396+Fertilizers!K434</f>
        <v>-1.1025E-3</v>
      </c>
      <c r="K107" s="653">
        <f>Fertilizers!L396+Fertilizers!L434</f>
        <v>-1.1025E-3</v>
      </c>
      <c r="L107" s="653">
        <f>Fertilizers!M396+Fertilizers!M434</f>
        <v>-1.1025E-3</v>
      </c>
      <c r="M107" s="653">
        <f>Fertilizers!N396+Fertilizers!N434</f>
        <v>-1.1025E-3</v>
      </c>
      <c r="N107" s="120">
        <f>Fertilizers!O396+Fertilizers!O434</f>
        <v>-1.1025E-3</v>
      </c>
      <c r="O107" s="120">
        <f>Fertilizers!P396+Fertilizers!P434</f>
        <v>-1.1025E-3</v>
      </c>
      <c r="P107" s="655">
        <f>Fertilizers!Q396+Fertilizers!Q434</f>
        <v>-1.1025E-3</v>
      </c>
    </row>
    <row r="108" spans="1:16" s="216" customFormat="1" x14ac:dyDescent="0.3">
      <c r="B108" s="217" t="s">
        <v>139</v>
      </c>
      <c r="C108" s="654">
        <f>Fertilizers!D397+Fertilizers!D435</f>
        <v>-1.1025E-3</v>
      </c>
      <c r="D108" s="653">
        <f>Fertilizers!E397+Fertilizers!E435</f>
        <v>-1.1025E-3</v>
      </c>
      <c r="E108" s="653">
        <f>Fertilizers!F397+Fertilizers!F435</f>
        <v>-1.1025E-3</v>
      </c>
      <c r="F108" s="653">
        <f>Fertilizers!G397+Fertilizers!G435</f>
        <v>-1.1025E-3</v>
      </c>
      <c r="G108" s="653">
        <f>Fertilizers!H397+Fertilizers!H435</f>
        <v>-1.1025E-3</v>
      </c>
      <c r="H108" s="653">
        <f>Fertilizers!I397+Fertilizers!I435</f>
        <v>-1.1025E-3</v>
      </c>
      <c r="I108" s="653">
        <f>Fertilizers!J397+Fertilizers!J435</f>
        <v>-1.1025E-3</v>
      </c>
      <c r="J108" s="653">
        <f>Fertilizers!K397+Fertilizers!K435</f>
        <v>-1.1025E-3</v>
      </c>
      <c r="K108" s="653">
        <f>Fertilizers!L397+Fertilizers!L435</f>
        <v>-1.1025E-3</v>
      </c>
      <c r="L108" s="653">
        <f>Fertilizers!M397+Fertilizers!M435</f>
        <v>-1.1025E-3</v>
      </c>
      <c r="M108" s="653">
        <f>Fertilizers!N397+Fertilizers!N435</f>
        <v>-1.1025E-3</v>
      </c>
      <c r="N108" s="120">
        <f>Fertilizers!O397+Fertilizers!O435</f>
        <v>-1.1025E-3</v>
      </c>
      <c r="O108" s="120">
        <f>Fertilizers!P397+Fertilizers!P435</f>
        <v>-1.1025E-3</v>
      </c>
      <c r="P108" s="655">
        <f>Fertilizers!Q397+Fertilizers!Q435</f>
        <v>-1.1025E-3</v>
      </c>
    </row>
    <row r="109" spans="1:16" s="216" customFormat="1" x14ac:dyDescent="0.3">
      <c r="B109" s="217" t="s">
        <v>140</v>
      </c>
      <c r="C109" s="654">
        <f>Fertilizers!D398+Fertilizers!D436</f>
        <v>-1.1025E-3</v>
      </c>
      <c r="D109" s="653">
        <f>Fertilizers!E398+Fertilizers!E436</f>
        <v>-1.1025E-3</v>
      </c>
      <c r="E109" s="653">
        <f>Fertilizers!F398+Fertilizers!F436</f>
        <v>-1.1025E-3</v>
      </c>
      <c r="F109" s="653">
        <f>Fertilizers!G398+Fertilizers!G436</f>
        <v>-1.1025E-3</v>
      </c>
      <c r="G109" s="653">
        <f>Fertilizers!H398+Fertilizers!H436</f>
        <v>-1.1025E-3</v>
      </c>
      <c r="H109" s="653">
        <f>Fertilizers!I398+Fertilizers!I436</f>
        <v>-1.1025E-3</v>
      </c>
      <c r="I109" s="653">
        <f>Fertilizers!J398+Fertilizers!J436</f>
        <v>-1.1025E-3</v>
      </c>
      <c r="J109" s="653">
        <f>Fertilizers!K398+Fertilizers!K436</f>
        <v>-1.1025E-3</v>
      </c>
      <c r="K109" s="653">
        <f>Fertilizers!L398+Fertilizers!L436</f>
        <v>-1.1025E-3</v>
      </c>
      <c r="L109" s="653">
        <f>Fertilizers!M398+Fertilizers!M436</f>
        <v>-1.1025E-3</v>
      </c>
      <c r="M109" s="653">
        <f>Fertilizers!N398+Fertilizers!N436</f>
        <v>-1.1025E-3</v>
      </c>
      <c r="N109" s="120">
        <f>Fertilizers!O398+Fertilizers!O436</f>
        <v>-1.1025E-3</v>
      </c>
      <c r="O109" s="120">
        <f>Fertilizers!P398+Fertilizers!P436</f>
        <v>-1.1025E-3</v>
      </c>
      <c r="P109" s="655">
        <f>Fertilizers!Q398+Fertilizers!Q436</f>
        <v>-1.1025E-3</v>
      </c>
    </row>
    <row r="110" spans="1:16" s="216" customFormat="1" x14ac:dyDescent="0.3">
      <c r="B110" s="217" t="s">
        <v>141</v>
      </c>
      <c r="C110" s="654">
        <f>Fertilizers!D399+Fertilizers!D437</f>
        <v>-1.1025E-3</v>
      </c>
      <c r="D110" s="653">
        <f>Fertilizers!E399+Fertilizers!E437</f>
        <v>-1.1025E-3</v>
      </c>
      <c r="E110" s="653">
        <f>Fertilizers!F399+Fertilizers!F437</f>
        <v>-1.1025E-3</v>
      </c>
      <c r="F110" s="653">
        <f>Fertilizers!G399+Fertilizers!G437</f>
        <v>-1.1025E-3</v>
      </c>
      <c r="G110" s="653">
        <f>Fertilizers!H399+Fertilizers!H437</f>
        <v>-1.1025E-3</v>
      </c>
      <c r="H110" s="653">
        <f>Fertilizers!I399+Fertilizers!I437</f>
        <v>-1.1025E-3</v>
      </c>
      <c r="I110" s="653">
        <f>Fertilizers!J399+Fertilizers!J437</f>
        <v>-1.1025E-3</v>
      </c>
      <c r="J110" s="653">
        <f>Fertilizers!K399+Fertilizers!K437</f>
        <v>-1.1025E-3</v>
      </c>
      <c r="K110" s="653">
        <f>Fertilizers!L399+Fertilizers!L437</f>
        <v>-1.1025E-3</v>
      </c>
      <c r="L110" s="653">
        <f>Fertilizers!M399+Fertilizers!M437</f>
        <v>-1.1025E-3</v>
      </c>
      <c r="M110" s="653">
        <f>Fertilizers!N399+Fertilizers!N437</f>
        <v>-1.1025E-3</v>
      </c>
      <c r="N110" s="120">
        <f>Fertilizers!O399+Fertilizers!O437</f>
        <v>-1.1025E-3</v>
      </c>
      <c r="O110" s="120">
        <f>Fertilizers!P399+Fertilizers!P437</f>
        <v>-1.1025E-3</v>
      </c>
      <c r="P110" s="655">
        <f>Fertilizers!Q399+Fertilizers!Q437</f>
        <v>-1.1025E-3</v>
      </c>
    </row>
    <row r="111" spans="1:16" s="216" customFormat="1" x14ac:dyDescent="0.3">
      <c r="B111" s="217" t="s">
        <v>142</v>
      </c>
      <c r="C111" s="120">
        <f>Fertilizers!D400+Fertilizers!D438</f>
        <v>156500.74959749999</v>
      </c>
      <c r="D111" s="183">
        <f>Fertilizers!E400+Fertilizers!E438</f>
        <v>161666.93702249997</v>
      </c>
      <c r="E111" s="183">
        <f>Fertilizers!F400+Fertilizers!F438</f>
        <v>159015.62139749998</v>
      </c>
      <c r="F111" s="183">
        <f>Fertilizers!G400+Fertilizers!G438</f>
        <v>149043.5088975</v>
      </c>
      <c r="G111" s="183">
        <f>Fertilizers!H400+Fertilizers!H438</f>
        <v>166399.73327249999</v>
      </c>
      <c r="H111" s="183">
        <f>Fertilizers!I400+Fertilizers!I438</f>
        <v>154836.83139750001</v>
      </c>
      <c r="I111" s="183">
        <f>Fertilizers!J400+Fertilizers!J438</f>
        <v>139633.31702250001</v>
      </c>
      <c r="J111" s="183">
        <f>Fertilizers!K400+Fertilizers!K438</f>
        <v>117892.52889749999</v>
      </c>
      <c r="K111" s="183">
        <f>Fertilizers!L400+Fertilizers!L438</f>
        <v>132193.80452250002</v>
      </c>
      <c r="L111" s="183">
        <f>Fertilizers!M400+Fertilizers!M438</f>
        <v>144286.9695225</v>
      </c>
      <c r="M111" s="183">
        <f>Fertilizers!N400+Fertilizers!N438</f>
        <v>142626.14959879447</v>
      </c>
      <c r="N111" s="120">
        <f>Fertilizers!O400+Fertilizers!O438</f>
        <v>138189.49177084444</v>
      </c>
      <c r="O111" s="120">
        <f>Fertilizers!P400+Fertilizers!P438</f>
        <v>133895.67420023485</v>
      </c>
      <c r="P111" s="655">
        <f>Fertilizers!Q400+Fertilizers!Q438</f>
        <v>129739.9489049243</v>
      </c>
    </row>
    <row r="112" spans="1:16" s="216" customFormat="1" x14ac:dyDescent="0.3">
      <c r="B112" s="217" t="s">
        <v>143</v>
      </c>
      <c r="C112" s="120">
        <f>Fertilizers!D401+Fertilizers!D439</f>
        <v>1029612.7001475</v>
      </c>
      <c r="D112" s="183">
        <f>Fertilizers!E401+Fertilizers!E439</f>
        <v>1160271.1170224999</v>
      </c>
      <c r="E112" s="183">
        <f>Fertilizers!F401+Fertilizers!F439</f>
        <v>1057202.2113974998</v>
      </c>
      <c r="F112" s="183">
        <f>Fertilizers!G401+Fertilizers!G439</f>
        <v>957932.20577250002</v>
      </c>
      <c r="G112" s="183">
        <f>Fertilizers!H401+Fertilizers!H439</f>
        <v>1079979.7826474998</v>
      </c>
      <c r="H112" s="183">
        <f>Fertilizers!I401+Fertilizers!I439</f>
        <v>1083604.5663975</v>
      </c>
      <c r="I112" s="183">
        <f>Fertilizers!J401+Fertilizers!J439</f>
        <v>1013063.7420224999</v>
      </c>
      <c r="J112" s="183">
        <f>Fertilizers!K401+Fertilizers!K439</f>
        <v>1063130.0782724998</v>
      </c>
      <c r="K112" s="183">
        <f>Fertilizers!L401+Fertilizers!L439</f>
        <v>1030166.7063974999</v>
      </c>
      <c r="L112" s="183">
        <f>Fertilizers!M401+Fertilizers!M439</f>
        <v>1025299.3657724997</v>
      </c>
      <c r="M112" s="183">
        <f>Fertilizers!N401+Fertilizers!N439</f>
        <v>1019651.7762086178</v>
      </c>
      <c r="N112" s="120">
        <f>Fertilizers!O401+Fertilizers!O439</f>
        <v>1006680.7082180089</v>
      </c>
      <c r="O112" s="120">
        <f>Fertilizers!P401+Fertilizers!P439</f>
        <v>994567.49962714047</v>
      </c>
      <c r="P112" s="655">
        <f>Fertilizers!Q401+Fertilizers!Q439</f>
        <v>983268.49139990332</v>
      </c>
    </row>
    <row r="113" spans="2:16" s="216" customFormat="1" x14ac:dyDescent="0.3">
      <c r="B113" s="217" t="s">
        <v>144</v>
      </c>
      <c r="C113" s="120">
        <f>Fertilizers!D402+Fertilizers!D440</f>
        <v>74355.552022499978</v>
      </c>
      <c r="D113" s="183">
        <f>Fertilizers!E402+Fertilizers!E440</f>
        <v>73896.51827249999</v>
      </c>
      <c r="E113" s="183">
        <f>Fertilizers!F402+Fertilizers!F440</f>
        <v>74387.209522499994</v>
      </c>
      <c r="F113" s="183">
        <f>Fertilizers!G402+Fertilizers!G440</f>
        <v>71973.325147499985</v>
      </c>
      <c r="G113" s="183">
        <f>Fertilizers!H402+Fertilizers!H440</f>
        <v>73793.631397499994</v>
      </c>
      <c r="H113" s="183">
        <f>Fertilizers!I402+Fertilizers!I440</f>
        <v>70002.645772499978</v>
      </c>
      <c r="I113" s="183">
        <f>Fertilizers!J402+Fertilizers!J440</f>
        <v>71743.808272499999</v>
      </c>
      <c r="J113" s="183">
        <f>Fertilizers!K402+Fertilizers!K440</f>
        <v>66433.262647499985</v>
      </c>
      <c r="K113" s="183">
        <f>Fertilizers!L402+Fertilizers!L440</f>
        <v>71941.667647499999</v>
      </c>
      <c r="L113" s="183">
        <f>Fertilizers!M402+Fertilizers!M440</f>
        <v>78835.088272499983</v>
      </c>
      <c r="M113" s="183">
        <f>Fertilizers!N402+Fertilizers!N440</f>
        <v>81186.990241713604</v>
      </c>
      <c r="N113" s="120">
        <f>Fertilizers!O402+Fertilizers!O440</f>
        <v>82405.311349634416</v>
      </c>
      <c r="O113" s="120">
        <f>Fertilizers!P402+Fertilizers!P440</f>
        <v>83641.915021022956</v>
      </c>
      <c r="P113" s="655">
        <f>Fertilizers!Q402+Fertilizers!Q440</f>
        <v>84897.075610583255</v>
      </c>
    </row>
    <row r="114" spans="2:16" s="216" customFormat="1" x14ac:dyDescent="0.3">
      <c r="B114" s="217" t="s">
        <v>145</v>
      </c>
      <c r="C114" s="654">
        <f>Fertilizers!D403+Fertilizers!D441</f>
        <v>-1.1025E-3</v>
      </c>
      <c r="D114" s="653">
        <f>Fertilizers!E403+Fertilizers!E441</f>
        <v>-1.1025E-3</v>
      </c>
      <c r="E114" s="653">
        <f>Fertilizers!F403+Fertilizers!F441</f>
        <v>-1.1025E-3</v>
      </c>
      <c r="F114" s="653">
        <f>Fertilizers!G403+Fertilizers!G441</f>
        <v>-1.1025E-3</v>
      </c>
      <c r="G114" s="653">
        <f>Fertilizers!H403+Fertilizers!H441</f>
        <v>-1.1025E-3</v>
      </c>
      <c r="H114" s="653">
        <f>Fertilizers!I403+Fertilizers!I441</f>
        <v>-1.1025E-3</v>
      </c>
      <c r="I114" s="653">
        <f>Fertilizers!J403+Fertilizers!J441</f>
        <v>-1.1025E-3</v>
      </c>
      <c r="J114" s="653">
        <f>Fertilizers!K403+Fertilizers!K441</f>
        <v>-1.1025E-3</v>
      </c>
      <c r="K114" s="653">
        <f>Fertilizers!L403+Fertilizers!L441</f>
        <v>-1.1025E-3</v>
      </c>
      <c r="L114" s="653">
        <f>Fertilizers!M403+Fertilizers!M441</f>
        <v>-1.1025E-3</v>
      </c>
      <c r="M114" s="653">
        <f>Fertilizers!N403+Fertilizers!N441</f>
        <v>-1.1025E-3</v>
      </c>
      <c r="N114" s="120">
        <f>Fertilizers!O403+Fertilizers!O441</f>
        <v>-1.1025E-3</v>
      </c>
      <c r="O114" s="120">
        <f>Fertilizers!P403+Fertilizers!P441</f>
        <v>-1.1025E-3</v>
      </c>
      <c r="P114" s="655">
        <f>Fertilizers!Q403+Fertilizers!Q441</f>
        <v>-1.1025E-3</v>
      </c>
    </row>
    <row r="115" spans="2:16" s="216" customFormat="1" x14ac:dyDescent="0.3">
      <c r="B115" s="217" t="s">
        <v>146</v>
      </c>
      <c r="C115" s="654">
        <f>Fertilizers!D404+Fertilizers!D442</f>
        <v>-1.1025E-3</v>
      </c>
      <c r="D115" s="653">
        <f>Fertilizers!E404+Fertilizers!E442</f>
        <v>-1.1025E-3</v>
      </c>
      <c r="E115" s="653">
        <f>Fertilizers!F404+Fertilizers!F442</f>
        <v>-1.1025E-3</v>
      </c>
      <c r="F115" s="653">
        <f>Fertilizers!G404+Fertilizers!G442</f>
        <v>-1.1025E-3</v>
      </c>
      <c r="G115" s="653">
        <f>Fertilizers!H404+Fertilizers!H442</f>
        <v>-1.1025E-3</v>
      </c>
      <c r="H115" s="653">
        <f>Fertilizers!I404+Fertilizers!I442</f>
        <v>-1.1025E-3</v>
      </c>
      <c r="I115" s="653">
        <f>Fertilizers!J404+Fertilizers!J442</f>
        <v>-1.1025E-3</v>
      </c>
      <c r="J115" s="653">
        <f>Fertilizers!K404+Fertilizers!K442</f>
        <v>-1.1025E-3</v>
      </c>
      <c r="K115" s="653">
        <f>Fertilizers!L404+Fertilizers!L442</f>
        <v>-1.1025E-3</v>
      </c>
      <c r="L115" s="653">
        <f>Fertilizers!M404+Fertilizers!M442</f>
        <v>-1.1025E-3</v>
      </c>
      <c r="M115" s="653">
        <f>Fertilizers!N404+Fertilizers!N442</f>
        <v>-1.1025E-3</v>
      </c>
      <c r="N115" s="120">
        <f>Fertilizers!O404+Fertilizers!O442</f>
        <v>-1.1025E-3</v>
      </c>
      <c r="O115" s="120">
        <f>Fertilizers!P404+Fertilizers!P442</f>
        <v>-1.1025E-3</v>
      </c>
      <c r="P115" s="655">
        <f>Fertilizers!Q404+Fertilizers!Q442</f>
        <v>-1.1025E-3</v>
      </c>
    </row>
    <row r="116" spans="2:16" s="216" customFormat="1" x14ac:dyDescent="0.3">
      <c r="B116" s="217" t="s">
        <v>147</v>
      </c>
      <c r="C116" s="654">
        <f>Fertilizers!D405+Fertilizers!D443</f>
        <v>-1.1025E-3</v>
      </c>
      <c r="D116" s="653">
        <f>Fertilizers!E405+Fertilizers!E443</f>
        <v>-1.1025E-3</v>
      </c>
      <c r="E116" s="653">
        <f>Fertilizers!F405+Fertilizers!F443</f>
        <v>-1.1025E-3</v>
      </c>
      <c r="F116" s="653">
        <f>Fertilizers!G405+Fertilizers!G443</f>
        <v>-1.1025E-3</v>
      </c>
      <c r="G116" s="653">
        <f>Fertilizers!H405+Fertilizers!H443</f>
        <v>-1.1025E-3</v>
      </c>
      <c r="H116" s="653">
        <f>Fertilizers!I405+Fertilizers!I443</f>
        <v>-1.1025E-3</v>
      </c>
      <c r="I116" s="653">
        <f>Fertilizers!J405+Fertilizers!J443</f>
        <v>-1.1025E-3</v>
      </c>
      <c r="J116" s="653">
        <f>Fertilizers!K405+Fertilizers!K443</f>
        <v>-1.1025E-3</v>
      </c>
      <c r="K116" s="653">
        <f>Fertilizers!L405+Fertilizers!L443</f>
        <v>-1.1025E-3</v>
      </c>
      <c r="L116" s="653">
        <f>Fertilizers!M405+Fertilizers!M443</f>
        <v>-1.1025E-3</v>
      </c>
      <c r="M116" s="653">
        <f>Fertilizers!N405+Fertilizers!N443</f>
        <v>-1.1025E-3</v>
      </c>
      <c r="N116" s="120">
        <f>Fertilizers!O405+Fertilizers!O443</f>
        <v>-1.1025E-3</v>
      </c>
      <c r="O116" s="120">
        <f>Fertilizers!P405+Fertilizers!P443</f>
        <v>-1.1025E-3</v>
      </c>
      <c r="P116" s="655">
        <f>Fertilizers!Q405+Fertilizers!Q443</f>
        <v>-1.1025E-3</v>
      </c>
    </row>
    <row r="117" spans="2:16" s="216" customFormat="1" x14ac:dyDescent="0.3">
      <c r="B117" s="217" t="s">
        <v>148</v>
      </c>
      <c r="C117" s="120">
        <f>Fertilizers!D406+Fertilizers!D444</f>
        <v>93747.828509999992</v>
      </c>
      <c r="D117" s="183">
        <f>Fertilizers!E406+Fertilizers!E444</f>
        <v>100314.7020225</v>
      </c>
      <c r="E117" s="183">
        <f>Fertilizers!F406+Fertilizers!F444</f>
        <v>102356.61077249999</v>
      </c>
      <c r="F117" s="183">
        <f>Fertilizers!G406+Fertilizers!G444</f>
        <v>98161.992022500024</v>
      </c>
      <c r="G117" s="183">
        <f>Fertilizers!H406+Fertilizers!H444</f>
        <v>103694.14014749999</v>
      </c>
      <c r="H117" s="183">
        <f>Fertilizers!I406+Fertilizers!I444</f>
        <v>98921.772022499979</v>
      </c>
      <c r="I117" s="183">
        <f>Fertilizers!J406+Fertilizers!J444</f>
        <v>89195.005147499993</v>
      </c>
      <c r="J117" s="183">
        <f>Fertilizers!K406+Fertilizers!K444</f>
        <v>88759.714522499999</v>
      </c>
      <c r="K117" s="183">
        <f>Fertilizers!L406+Fertilizers!L444</f>
        <v>89812.326397499986</v>
      </c>
      <c r="L117" s="183">
        <f>Fertilizers!M406+Fertilizers!M444</f>
        <v>93429.195772499981</v>
      </c>
      <c r="M117" s="183">
        <f>Fertilizers!N406+Fertilizers!N444</f>
        <v>94773.918062689263</v>
      </c>
      <c r="N117" s="120">
        <f>Fertilizers!O406+Fertilizers!O444</f>
        <v>95365.547941168901</v>
      </c>
      <c r="O117" s="120">
        <f>Fertilizers!P406+Fertilizers!P444</f>
        <v>96426.961375286744</v>
      </c>
      <c r="P117" s="655">
        <f>Fertilizers!Q406+Fertilizers!Q444</f>
        <v>97964.261592538998</v>
      </c>
    </row>
    <row r="118" spans="2:16" s="216" customFormat="1" x14ac:dyDescent="0.3">
      <c r="B118" s="217" t="s">
        <v>149</v>
      </c>
      <c r="C118" s="120">
        <f>Fertilizers!D407+Fertilizers!D445</f>
        <v>100963.6807725</v>
      </c>
      <c r="D118" s="183">
        <f>Fertilizers!E407+Fertilizers!E445</f>
        <v>103575.4245225</v>
      </c>
      <c r="E118" s="183">
        <f>Fertilizers!F407+Fertilizers!F445</f>
        <v>67628.333272499993</v>
      </c>
      <c r="F118" s="183">
        <f>Fertilizers!G407+Fertilizers!G445</f>
        <v>77893.277647500014</v>
      </c>
      <c r="G118" s="183">
        <f>Fertilizers!H407+Fertilizers!H445</f>
        <v>101865.91952249999</v>
      </c>
      <c r="H118" s="183">
        <f>Fertilizers!I407+Fertilizers!I445</f>
        <v>96966.921397500002</v>
      </c>
      <c r="I118" s="183">
        <f>Fertilizers!J407+Fertilizers!J445</f>
        <v>90041.843272500002</v>
      </c>
      <c r="J118" s="183">
        <f>Fertilizers!K407+Fertilizers!K445</f>
        <v>90271.360147500003</v>
      </c>
      <c r="K118" s="183">
        <f>Fertilizers!L407+Fertilizers!L445</f>
        <v>95336.560147499986</v>
      </c>
      <c r="L118" s="183">
        <f>Fertilizers!M407+Fertilizers!M445</f>
        <v>90888.681397500011</v>
      </c>
      <c r="M118" s="183">
        <f>Fertilizers!N407+Fertilizers!N445</f>
        <v>86601.268448587667</v>
      </c>
      <c r="N118" s="120">
        <f>Fertilizers!O407+Fertilizers!O445</f>
        <v>83623.807493263594</v>
      </c>
      <c r="O118" s="120">
        <f>Fertilizers!P407+Fertilizers!P445</f>
        <v>80750.011504868657</v>
      </c>
      <c r="P118" s="655">
        <f>Fertilizers!Q407+Fertilizers!Q445</f>
        <v>77976.228029143283</v>
      </c>
    </row>
    <row r="119" spans="2:16" s="216" customFormat="1" x14ac:dyDescent="0.3">
      <c r="B119" s="217" t="s">
        <v>150</v>
      </c>
      <c r="C119" s="654">
        <f>Fertilizers!D408+Fertilizers!D446</f>
        <v>-1.1025E-3</v>
      </c>
      <c r="D119" s="653">
        <f>Fertilizers!E408+Fertilizers!E446</f>
        <v>-1.1025E-3</v>
      </c>
      <c r="E119" s="653">
        <f>Fertilizers!F408+Fertilizers!F446</f>
        <v>-1.1025E-3</v>
      </c>
      <c r="F119" s="653">
        <f>Fertilizers!G408+Fertilizers!G446</f>
        <v>-1.1025E-3</v>
      </c>
      <c r="G119" s="653">
        <f>Fertilizers!H408+Fertilizers!H446</f>
        <v>-1.1025E-3</v>
      </c>
      <c r="H119" s="653">
        <f>Fertilizers!I408+Fertilizers!I446</f>
        <v>-1.1025E-3</v>
      </c>
      <c r="I119" s="653">
        <f>Fertilizers!J408+Fertilizers!J446</f>
        <v>-1.1025E-3</v>
      </c>
      <c r="J119" s="653">
        <f>Fertilizers!K408+Fertilizers!K446</f>
        <v>-1.1025E-3</v>
      </c>
      <c r="K119" s="653">
        <f>Fertilizers!L408+Fertilizers!L446</f>
        <v>-1.1025E-3</v>
      </c>
      <c r="L119" s="653">
        <f>Fertilizers!M408+Fertilizers!M446</f>
        <v>0.31547249999999999</v>
      </c>
      <c r="M119" s="653">
        <f>Fertilizers!N408+Fertilizers!N446</f>
        <v>0.63204749999999998</v>
      </c>
      <c r="N119" s="120">
        <f>Fertilizers!O408+Fertilizers!O446</f>
        <v>-1.1025E-3</v>
      </c>
      <c r="O119" s="120">
        <f>Fertilizers!P408+Fertilizers!P446</f>
        <v>-1.1025E-3</v>
      </c>
      <c r="P119" s="655">
        <f>Fertilizers!Q408+Fertilizers!Q446</f>
        <v>-1.1025E-3</v>
      </c>
    </row>
    <row r="120" spans="2:16" s="216" customFormat="1" x14ac:dyDescent="0.3">
      <c r="B120" s="217" t="s">
        <v>151</v>
      </c>
      <c r="C120" s="120">
        <f>Fertilizers!D409+Fertilizers!D447</f>
        <v>269159.97827250004</v>
      </c>
      <c r="D120" s="183">
        <f>Fertilizers!E409+Fertilizers!E447</f>
        <v>269080.83452249994</v>
      </c>
      <c r="E120" s="183">
        <f>Fertilizers!F409+Fertilizers!F447</f>
        <v>260272.13514750006</v>
      </c>
      <c r="F120" s="183">
        <f>Fertilizers!G409+Fertilizers!G447</f>
        <v>261308.91827250004</v>
      </c>
      <c r="G120" s="183">
        <f>Fertilizers!H409+Fertilizers!H447</f>
        <v>265321.50639750005</v>
      </c>
      <c r="H120" s="183">
        <f>Fertilizers!I409+Fertilizers!I447</f>
        <v>271668.83514750004</v>
      </c>
      <c r="I120" s="183">
        <f>Fertilizers!J409+Fertilizers!J447</f>
        <v>277406.75702249998</v>
      </c>
      <c r="J120" s="183">
        <f>Fertilizers!K409+Fertilizers!K447</f>
        <v>273370.42577250005</v>
      </c>
      <c r="K120" s="183">
        <f>Fertilizers!L409+Fertilizers!L447</f>
        <v>293575.82514750003</v>
      </c>
      <c r="L120" s="183">
        <f>Fertilizers!M409+Fertilizers!M447</f>
        <v>312633.64014749997</v>
      </c>
      <c r="M120" s="183">
        <f>Fertilizers!N409+Fertilizers!N447</f>
        <v>325521.29206776392</v>
      </c>
      <c r="N120" s="120">
        <f>Fertilizers!O409+Fertilizers!O447</f>
        <v>337831.40875561553</v>
      </c>
      <c r="O120" s="120">
        <f>Fertilizers!P409+Fertilizers!P447</f>
        <v>350607.05251050682</v>
      </c>
      <c r="P120" s="655">
        <f>Fertilizers!Q409+Fertilizers!Q447</f>
        <v>363865.82799498009</v>
      </c>
    </row>
    <row r="121" spans="2:16" s="216" customFormat="1" x14ac:dyDescent="0.3">
      <c r="B121" s="217" t="s">
        <v>152</v>
      </c>
      <c r="C121" s="120">
        <f>Fertilizers!D410+Fertilizers!D448</f>
        <v>323405.10452250001</v>
      </c>
      <c r="D121" s="183">
        <f>Fertilizers!E410+Fertilizers!E448</f>
        <v>328810.62264750007</v>
      </c>
      <c r="E121" s="183">
        <f>Fertilizers!F410+Fertilizers!F448</f>
        <v>321766.8288975</v>
      </c>
      <c r="F121" s="183">
        <f>Fertilizers!G410+Fertilizers!G448</f>
        <v>327488.92202250002</v>
      </c>
      <c r="G121" s="183">
        <f>Fertilizers!H410+Fertilizers!H448</f>
        <v>357919.69389749988</v>
      </c>
      <c r="H121" s="183">
        <f>Fertilizers!I410+Fertilizers!I448</f>
        <v>387994.31889750005</v>
      </c>
      <c r="I121" s="183">
        <f>Fertilizers!J410+Fertilizers!J448</f>
        <v>398971.55702250003</v>
      </c>
      <c r="J121" s="183">
        <f>Fertilizers!K410+Fertilizers!K448</f>
        <v>429441.90077249991</v>
      </c>
      <c r="K121" s="183">
        <f>Fertilizers!L410+Fertilizers!L448</f>
        <v>406790.95952249999</v>
      </c>
      <c r="L121" s="183">
        <f>Fertilizers!M410+Fertilizers!M448</f>
        <v>477727.5026474999</v>
      </c>
      <c r="M121" s="183">
        <f>Fertilizers!N410+Fertilizers!N448</f>
        <v>540773.01773416298</v>
      </c>
      <c r="N121" s="120">
        <f>Fertilizers!O410+Fertilizers!O448</f>
        <v>595370.98204889963</v>
      </c>
      <c r="O121" s="120">
        <f>Fertilizers!P410+Fertilizers!P448</f>
        <v>661036.77952408569</v>
      </c>
      <c r="P121" s="655">
        <f>Fertilizers!Q410+Fertilizers!Q448</f>
        <v>740925.25012866966</v>
      </c>
    </row>
    <row r="122" spans="2:16" s="216" customFormat="1" x14ac:dyDescent="0.3">
      <c r="B122" s="217" t="s">
        <v>153</v>
      </c>
      <c r="C122" s="654">
        <f>Fertilizers!D411+Fertilizers!D449</f>
        <v>-1.1025E-3</v>
      </c>
      <c r="D122" s="653">
        <f>Fertilizers!E411+Fertilizers!E449</f>
        <v>-1.1025E-3</v>
      </c>
      <c r="E122" s="653">
        <f>Fertilizers!F411+Fertilizers!F449</f>
        <v>-1.1025E-3</v>
      </c>
      <c r="F122" s="653">
        <f>Fertilizers!G411+Fertilizers!G449</f>
        <v>-1.1025E-3</v>
      </c>
      <c r="G122" s="653">
        <f>Fertilizers!H411+Fertilizers!H449</f>
        <v>-1.1025E-3</v>
      </c>
      <c r="H122" s="653">
        <f>Fertilizers!I411+Fertilizers!I449</f>
        <v>-1.1025E-3</v>
      </c>
      <c r="I122" s="653">
        <f>Fertilizers!J411+Fertilizers!J449</f>
        <v>-1.1025E-3</v>
      </c>
      <c r="J122" s="653">
        <f>Fertilizers!K411+Fertilizers!K449</f>
        <v>-1.1025E-3</v>
      </c>
      <c r="K122" s="653">
        <f>Fertilizers!L411+Fertilizers!L449</f>
        <v>-1.1025E-3</v>
      </c>
      <c r="L122" s="653">
        <f>Fertilizers!M411+Fertilizers!M449</f>
        <v>-1.1025E-3</v>
      </c>
      <c r="M122" s="653">
        <f>Fertilizers!N411+Fertilizers!N449</f>
        <v>-1.1025E-3</v>
      </c>
      <c r="N122" s="120">
        <f>Fertilizers!O411+Fertilizers!O449</f>
        <v>-1.1025E-3</v>
      </c>
      <c r="O122" s="120">
        <f>Fertilizers!P411+Fertilizers!P449</f>
        <v>-1.1025E-3</v>
      </c>
      <c r="P122" s="655">
        <f>Fertilizers!Q411+Fertilizers!Q449</f>
        <v>-1.1025E-3</v>
      </c>
    </row>
    <row r="123" spans="2:16" s="216" customFormat="1" x14ac:dyDescent="0.3">
      <c r="B123" s="217" t="s">
        <v>154</v>
      </c>
      <c r="C123" s="654">
        <f>Fertilizers!D412+Fertilizers!D450</f>
        <v>-1.1025E-3</v>
      </c>
      <c r="D123" s="653">
        <f>Fertilizers!E412+Fertilizers!E450</f>
        <v>-1.1025E-3</v>
      </c>
      <c r="E123" s="653">
        <f>Fertilizers!F412+Fertilizers!F450</f>
        <v>-1.1025E-3</v>
      </c>
      <c r="F123" s="653">
        <f>Fertilizers!G412+Fertilizers!G450</f>
        <v>-1.1025E-3</v>
      </c>
      <c r="G123" s="653">
        <f>Fertilizers!H412+Fertilizers!H450</f>
        <v>-1.1025E-3</v>
      </c>
      <c r="H123" s="653">
        <f>Fertilizers!I412+Fertilizers!I450</f>
        <v>-1.1025E-3</v>
      </c>
      <c r="I123" s="653">
        <f>Fertilizers!J412+Fertilizers!J450</f>
        <v>-1.1025E-3</v>
      </c>
      <c r="J123" s="653">
        <f>Fertilizers!K412+Fertilizers!K450</f>
        <v>-1.1025E-3</v>
      </c>
      <c r="K123" s="653">
        <f>Fertilizers!L412+Fertilizers!L450</f>
        <v>-1.1025E-3</v>
      </c>
      <c r="L123" s="653">
        <f>Fertilizers!M412+Fertilizers!M450</f>
        <v>-1.1025E-3</v>
      </c>
      <c r="M123" s="653">
        <f>Fertilizers!N412+Fertilizers!N450</f>
        <v>-1.1025E-3</v>
      </c>
      <c r="N123" s="120">
        <f>Fertilizers!O412+Fertilizers!O450</f>
        <v>-1.1025E-3</v>
      </c>
      <c r="O123" s="120">
        <f>Fertilizers!P412+Fertilizers!P450</f>
        <v>-1.1025E-3</v>
      </c>
      <c r="P123" s="655">
        <f>Fertilizers!Q412+Fertilizers!Q450</f>
        <v>-1.1025E-3</v>
      </c>
    </row>
    <row r="124" spans="2:16" s="216" customFormat="1" x14ac:dyDescent="0.3">
      <c r="B124" s="217" t="s">
        <v>155</v>
      </c>
      <c r="C124" s="654">
        <f>Fertilizers!D413+Fertilizers!D451</f>
        <v>-1.1025E-3</v>
      </c>
      <c r="D124" s="653">
        <f>Fertilizers!E413+Fertilizers!E451</f>
        <v>-1.1025E-3</v>
      </c>
      <c r="E124" s="653">
        <f>Fertilizers!F413+Fertilizers!F451</f>
        <v>-1.1025E-3</v>
      </c>
      <c r="F124" s="653">
        <f>Fertilizers!G413+Fertilizers!G451</f>
        <v>-1.1025E-3</v>
      </c>
      <c r="G124" s="653">
        <f>Fertilizers!H413+Fertilizers!H451</f>
        <v>-1.1025E-3</v>
      </c>
      <c r="H124" s="653">
        <f>Fertilizers!I413+Fertilizers!I451</f>
        <v>-1.1025E-3</v>
      </c>
      <c r="I124" s="653">
        <f>Fertilizers!J413+Fertilizers!J451</f>
        <v>-1.1025E-3</v>
      </c>
      <c r="J124" s="653">
        <f>Fertilizers!K413+Fertilizers!K451</f>
        <v>-1.1025E-3</v>
      </c>
      <c r="K124" s="653">
        <f>Fertilizers!L413+Fertilizers!L451</f>
        <v>-1.1025E-3</v>
      </c>
      <c r="L124" s="653">
        <f>Fertilizers!M413+Fertilizers!M451</f>
        <v>-1.1025E-3</v>
      </c>
      <c r="M124" s="653">
        <f>Fertilizers!N413+Fertilizers!N451</f>
        <v>-1.1025E-3</v>
      </c>
      <c r="N124" s="120">
        <f>Fertilizers!O413+Fertilizers!O451</f>
        <v>-1.1025E-3</v>
      </c>
      <c r="O124" s="120">
        <f>Fertilizers!P413+Fertilizers!P451</f>
        <v>-1.1025E-3</v>
      </c>
      <c r="P124" s="655">
        <f>Fertilizers!Q413+Fertilizers!Q451</f>
        <v>-1.1025E-3</v>
      </c>
    </row>
    <row r="125" spans="2:16" s="216" customFormat="1" x14ac:dyDescent="0.3">
      <c r="B125" s="217" t="s">
        <v>156</v>
      </c>
      <c r="C125" s="654">
        <f>Fertilizers!D414+Fertilizers!D452</f>
        <v>-1.1025E-3</v>
      </c>
      <c r="D125" s="653">
        <f>Fertilizers!E414+Fertilizers!E452</f>
        <v>-1.1025E-3</v>
      </c>
      <c r="E125" s="653">
        <f>Fertilizers!F414+Fertilizers!F452</f>
        <v>-1.1025E-3</v>
      </c>
      <c r="F125" s="653">
        <f>Fertilizers!G414+Fertilizers!G452</f>
        <v>-1.1025E-3</v>
      </c>
      <c r="G125" s="653">
        <f>Fertilizers!H414+Fertilizers!H452</f>
        <v>-1.1025E-3</v>
      </c>
      <c r="H125" s="653">
        <f>Fertilizers!I414+Fertilizers!I452</f>
        <v>-1.1025E-3</v>
      </c>
      <c r="I125" s="653">
        <f>Fertilizers!J414+Fertilizers!J452</f>
        <v>-1.1025E-3</v>
      </c>
      <c r="J125" s="653">
        <f>Fertilizers!K414+Fertilizers!K452</f>
        <v>-1.1025E-3</v>
      </c>
      <c r="K125" s="653">
        <f>Fertilizers!L414+Fertilizers!L452</f>
        <v>-1.1025E-3</v>
      </c>
      <c r="L125" s="653">
        <f>Fertilizers!M414+Fertilizers!M452</f>
        <v>-1.1025E-3</v>
      </c>
      <c r="M125" s="653">
        <f>Fertilizers!N414+Fertilizers!N452</f>
        <v>-1.1025E-3</v>
      </c>
      <c r="N125" s="120">
        <f>Fertilizers!O414+Fertilizers!O452</f>
        <v>-1.1025E-3</v>
      </c>
      <c r="O125" s="120">
        <f>Fertilizers!P414+Fertilizers!P452</f>
        <v>-1.1025E-3</v>
      </c>
      <c r="P125" s="655">
        <f>Fertilizers!Q414+Fertilizers!Q452</f>
        <v>-1.1025E-3</v>
      </c>
    </row>
    <row r="126" spans="2:16" s="216" customFormat="1" x14ac:dyDescent="0.3">
      <c r="B126" s="217" t="s">
        <v>157</v>
      </c>
      <c r="C126" s="120">
        <f>Fertilizers!D415+Fertilizers!D453</f>
        <v>260358.5601225</v>
      </c>
      <c r="D126" s="183">
        <f>Fertilizers!E415+Fertilizers!E453</f>
        <v>333116.04264750006</v>
      </c>
      <c r="E126" s="183">
        <f>Fertilizers!F415+Fertilizers!F453</f>
        <v>375869.49639749993</v>
      </c>
      <c r="F126" s="183">
        <f>Fertilizers!G415+Fertilizers!G453</f>
        <v>366712.56452249998</v>
      </c>
      <c r="G126" s="183">
        <f>Fertilizers!H415+Fertilizers!H453</f>
        <v>412932.5145225001</v>
      </c>
      <c r="H126" s="183">
        <f>Fertilizers!I415+Fertilizers!I453</f>
        <v>462935.53577250009</v>
      </c>
      <c r="I126" s="183">
        <f>Fertilizers!J415+Fertilizers!J453</f>
        <v>479816.89764750004</v>
      </c>
      <c r="J126" s="183">
        <f>Fertilizers!K415+Fertilizers!K453</f>
        <v>443141.68389750004</v>
      </c>
      <c r="K126" s="183">
        <f>Fertilizers!L415+Fertilizers!L453</f>
        <v>458368.94139749999</v>
      </c>
      <c r="L126" s="183">
        <f>Fertilizers!M415+Fertilizers!M453</f>
        <v>332973.58389750007</v>
      </c>
      <c r="M126" s="183">
        <f>Fertilizers!N415+Fertilizers!N453</f>
        <v>276683.19818045897</v>
      </c>
      <c r="N126" s="120">
        <f>Fertilizers!O415+Fertilizers!O453</f>
        <v>262405.50066532148</v>
      </c>
      <c r="O126" s="120">
        <f>Fertilizers!P415+Fertilizers!P453</f>
        <v>249211.20494696859</v>
      </c>
      <c r="P126" s="655">
        <f>Fertilizers!Q415+Fertilizers!Q453</f>
        <v>236990.51721343058</v>
      </c>
    </row>
    <row r="127" spans="2:16" s="216" customFormat="1" x14ac:dyDescent="0.3">
      <c r="B127" s="217" t="s">
        <v>158</v>
      </c>
      <c r="C127" s="654">
        <f>Fertilizers!D416+Fertilizers!D454</f>
        <v>-1.1025E-3</v>
      </c>
      <c r="D127" s="653">
        <f>Fertilizers!E416+Fertilizers!E454</f>
        <v>-1.1025E-3</v>
      </c>
      <c r="E127" s="653">
        <f>Fertilizers!F416+Fertilizers!F454</f>
        <v>-1.1025E-3</v>
      </c>
      <c r="F127" s="653">
        <f>Fertilizers!G416+Fertilizers!G454</f>
        <v>-1.1025E-3</v>
      </c>
      <c r="G127" s="653">
        <f>Fertilizers!H416+Fertilizers!H454</f>
        <v>-1.1025E-3</v>
      </c>
      <c r="H127" s="653">
        <f>Fertilizers!I416+Fertilizers!I454</f>
        <v>-1.1025E-3</v>
      </c>
      <c r="I127" s="653">
        <f>Fertilizers!J416+Fertilizers!J454</f>
        <v>-1.1025E-3</v>
      </c>
      <c r="J127" s="653">
        <f>Fertilizers!K416+Fertilizers!K454</f>
        <v>-1.1025E-3</v>
      </c>
      <c r="K127" s="653">
        <f>Fertilizers!L416+Fertilizers!L454</f>
        <v>-1.1025E-3</v>
      </c>
      <c r="L127" s="653">
        <f>Fertilizers!M416+Fertilizers!M454</f>
        <v>-1.1025E-3</v>
      </c>
      <c r="M127" s="653">
        <f>Fertilizers!N416+Fertilizers!N454</f>
        <v>-1.1025E-3</v>
      </c>
      <c r="N127" s="120">
        <f>Fertilizers!O416+Fertilizers!O454</f>
        <v>-1.1025E-3</v>
      </c>
      <c r="O127" s="120">
        <f>Fertilizers!P416+Fertilizers!P454</f>
        <v>-1.1025E-3</v>
      </c>
      <c r="P127" s="655">
        <f>Fertilizers!Q416+Fertilizers!Q454</f>
        <v>-1.1025E-3</v>
      </c>
    </row>
    <row r="128" spans="2:16" s="216" customFormat="1" x14ac:dyDescent="0.3">
      <c r="B128" s="217" t="s">
        <v>159</v>
      </c>
      <c r="C128" s="120">
        <f>Fertilizers!D417+Fertilizers!D455</f>
        <v>146542.56639750002</v>
      </c>
      <c r="D128" s="183">
        <f>Fertilizers!E417+Fertilizers!E455</f>
        <v>144777.66077249998</v>
      </c>
      <c r="E128" s="183">
        <f>Fertilizers!F417+Fertilizers!F455</f>
        <v>144271.14077249996</v>
      </c>
      <c r="F128" s="183">
        <f>Fertilizers!G417+Fertilizers!G455</f>
        <v>150911.30139749998</v>
      </c>
      <c r="G128" s="183">
        <f>Fertilizers!H417+Fertilizers!H455</f>
        <v>146273.4776475</v>
      </c>
      <c r="H128" s="183">
        <f>Fertilizers!I417+Fertilizers!I455</f>
        <v>148655.70452249999</v>
      </c>
      <c r="I128" s="183">
        <f>Fertilizers!J417+Fertilizers!J455</f>
        <v>145252.52327250002</v>
      </c>
      <c r="J128" s="183">
        <f>Fertilizers!K417+Fertilizers!K455</f>
        <v>138493.64702249999</v>
      </c>
      <c r="K128" s="183">
        <f>Fertilizers!L417+Fertilizers!L455</f>
        <v>142324.20452249996</v>
      </c>
      <c r="L128" s="183">
        <f>Fertilizers!M417+Fertilizers!M455</f>
        <v>150792.58577250002</v>
      </c>
      <c r="M128" s="183">
        <f>Fertilizers!N417+Fertilizers!N455</f>
        <v>154438.86258442281</v>
      </c>
      <c r="N128" s="120">
        <f>Fertilizers!O417+Fertilizers!O455</f>
        <v>156374.44201057818</v>
      </c>
      <c r="O128" s="120">
        <f>Fertilizers!P417+Fertilizers!P455</f>
        <v>158334.28001793209</v>
      </c>
      <c r="P128" s="655">
        <f>Fertilizers!Q417+Fertilizers!Q455</f>
        <v>160318.68063883454</v>
      </c>
    </row>
    <row r="129" spans="1:16" s="216" customFormat="1" x14ac:dyDescent="0.3">
      <c r="B129" s="217" t="s">
        <v>160</v>
      </c>
      <c r="C129" s="120">
        <f>Fertilizers!D418+Fertilizers!D456</f>
        <v>329572.30209750001</v>
      </c>
      <c r="D129" s="183">
        <f>Fertilizers!E418+Fertilizers!E456</f>
        <v>332775.72452250007</v>
      </c>
      <c r="E129" s="183">
        <f>Fertilizers!F418+Fertilizers!F456</f>
        <v>343286.01452249999</v>
      </c>
      <c r="F129" s="183">
        <f>Fertilizers!G418+Fertilizers!G456</f>
        <v>339352.57014749997</v>
      </c>
      <c r="G129" s="183">
        <f>Fertilizers!H418+Fertilizers!H456</f>
        <v>347773.46514749993</v>
      </c>
      <c r="H129" s="183">
        <f>Fertilizers!I418+Fertilizers!I456</f>
        <v>361299.13202249998</v>
      </c>
      <c r="I129" s="183">
        <f>Fertilizers!J418+Fertilizers!J456</f>
        <v>367686.03264749999</v>
      </c>
      <c r="J129" s="183">
        <f>Fertilizers!K418+Fertilizers!K456</f>
        <v>354801.43014749995</v>
      </c>
      <c r="K129" s="183">
        <f>Fertilizers!L418+Fertilizers!L456</f>
        <v>317777.98389750009</v>
      </c>
      <c r="L129" s="183">
        <f>Fertilizers!M418+Fertilizers!M456</f>
        <v>344805.57452249993</v>
      </c>
      <c r="M129" s="183">
        <f>Fertilizers!N418+Fertilizers!N456</f>
        <v>358330.8563738513</v>
      </c>
      <c r="N129" s="120">
        <f>Fertilizers!O418+Fertilizers!O456</f>
        <v>359557.57462467131</v>
      </c>
      <c r="O129" s="120">
        <f>Fertilizers!P418+Fertilizers!P456</f>
        <v>360788.49245148507</v>
      </c>
      <c r="P129" s="655">
        <f>Fertilizers!Q418+Fertilizers!Q456</f>
        <v>362023.62423121929</v>
      </c>
    </row>
    <row r="130" spans="1:16" s="216" customFormat="1" x14ac:dyDescent="0.3">
      <c r="B130" s="217" t="s">
        <v>161</v>
      </c>
      <c r="C130" s="654">
        <f>Fertilizers!D419+Fertilizers!D457</f>
        <v>-1.1025E-3</v>
      </c>
      <c r="D130" s="653">
        <f>Fertilizers!E419+Fertilizers!E457</f>
        <v>-1.1025E-3</v>
      </c>
      <c r="E130" s="653">
        <f>Fertilizers!F419+Fertilizers!F457</f>
        <v>-1.1025E-3</v>
      </c>
      <c r="F130" s="653">
        <f>Fertilizers!G419+Fertilizers!G457</f>
        <v>-1.1025E-3</v>
      </c>
      <c r="G130" s="653">
        <f>Fertilizers!H419+Fertilizers!H457</f>
        <v>-1.1025E-3</v>
      </c>
      <c r="H130" s="653">
        <f>Fertilizers!I419+Fertilizers!I457</f>
        <v>-1.1025E-3</v>
      </c>
      <c r="I130" s="653">
        <f>Fertilizers!J419+Fertilizers!J457</f>
        <v>-1.1025E-3</v>
      </c>
      <c r="J130" s="653">
        <f>Fertilizers!K419+Fertilizers!K457</f>
        <v>-1.1025E-3</v>
      </c>
      <c r="K130" s="653">
        <f>Fertilizers!L419+Fertilizers!L457</f>
        <v>-1.1025E-3</v>
      </c>
      <c r="L130" s="653">
        <f>Fertilizers!M419+Fertilizers!M457</f>
        <v>-1.1025E-3</v>
      </c>
      <c r="M130" s="653">
        <f>Fertilizers!N419+Fertilizers!N457</f>
        <v>-1.1025E-3</v>
      </c>
      <c r="N130" s="120">
        <f>Fertilizers!O419+Fertilizers!O457</f>
        <v>-1.1025E-3</v>
      </c>
      <c r="O130" s="120">
        <f>Fertilizers!P419+Fertilizers!P457</f>
        <v>-1.1025E-3</v>
      </c>
      <c r="P130" s="655">
        <f>Fertilizers!Q419+Fertilizers!Q457</f>
        <v>-1.1025E-3</v>
      </c>
    </row>
    <row r="131" spans="1:16" s="216" customFormat="1" x14ac:dyDescent="0.3">
      <c r="B131" s="217" t="s">
        <v>162</v>
      </c>
      <c r="C131" s="120">
        <f>Fertilizers!D420+Fertilizers!D458</f>
        <v>283702.95891000004</v>
      </c>
      <c r="D131" s="183">
        <f>Fertilizers!E420+Fertilizers!E458</f>
        <v>274415.1232725</v>
      </c>
      <c r="E131" s="183">
        <f>Fertilizers!F420+Fertilizers!F458</f>
        <v>146281.39202249999</v>
      </c>
      <c r="F131" s="183">
        <f>Fertilizers!G420+Fertilizers!G458</f>
        <v>83947.774522499996</v>
      </c>
      <c r="G131" s="183">
        <f>Fertilizers!H420+Fertilizers!H458</f>
        <v>101628.48827249999</v>
      </c>
      <c r="H131" s="183">
        <f>Fertilizers!I420+Fertilizers!I458</f>
        <v>181349.98764749995</v>
      </c>
      <c r="I131" s="183">
        <f>Fertilizers!J420+Fertilizers!J458</f>
        <v>244308.84077250003</v>
      </c>
      <c r="J131" s="183">
        <f>Fertilizers!K420+Fertilizers!K458</f>
        <v>255301.90764749999</v>
      </c>
      <c r="K131" s="183">
        <f>Fertilizers!L420+Fertilizers!L458</f>
        <v>288882.60077250004</v>
      </c>
      <c r="L131" s="183">
        <f>Fertilizers!M420+Fertilizers!M458</f>
        <v>236718.95514749992</v>
      </c>
      <c r="M131" s="183">
        <f>Fertilizers!N420+Fertilizers!N458</f>
        <v>248767.15945776307</v>
      </c>
      <c r="N131" s="120">
        <f>Fertilizers!O420+Fertilizers!O458</f>
        <v>300928.0719502141</v>
      </c>
      <c r="O131" s="120">
        <f>Fertilizers!P420+Fertilizers!P458</f>
        <v>365630.69263624778</v>
      </c>
      <c r="P131" s="655">
        <f>Fertilizers!Q420+Fertilizers!Q458</f>
        <v>446275.59701549</v>
      </c>
    </row>
    <row r="132" spans="1:16" s="216" customFormat="1" x14ac:dyDescent="0.3">
      <c r="B132" s="217" t="s">
        <v>182</v>
      </c>
      <c r="C132" s="653">
        <f>Fertilizers!D421+Fertilizers!D459</f>
        <v>-1.1025E-3</v>
      </c>
      <c r="D132" s="653">
        <f>Fertilizers!E421+Fertilizers!E459</f>
        <v>-1.1025E-3</v>
      </c>
      <c r="E132" s="653">
        <f>Fertilizers!F421+Fertilizers!F459</f>
        <v>-1.1025E-3</v>
      </c>
      <c r="F132" s="653">
        <f>Fertilizers!G421+Fertilizers!G459</f>
        <v>-1.1025E-3</v>
      </c>
      <c r="G132" s="653">
        <f>Fertilizers!H421+Fertilizers!H459</f>
        <v>-1.1025E-3</v>
      </c>
      <c r="H132" s="653">
        <f>Fertilizers!I421+Fertilizers!I459</f>
        <v>-1.1025E-3</v>
      </c>
      <c r="I132" s="653">
        <f>Fertilizers!J421+Fertilizers!J459</f>
        <v>-1.1025E-3</v>
      </c>
      <c r="J132" s="653">
        <f>Fertilizers!K421+Fertilizers!K459</f>
        <v>-1.1025E-3</v>
      </c>
      <c r="K132" s="653">
        <f>Fertilizers!L421+Fertilizers!L459</f>
        <v>-1.1025E-3</v>
      </c>
      <c r="L132" s="653">
        <f>Fertilizers!M421+Fertilizers!M459</f>
        <v>-1.1025E-3</v>
      </c>
      <c r="M132" s="653">
        <f>Fertilizers!N421+Fertilizers!N459</f>
        <v>-1.1025E-3</v>
      </c>
      <c r="N132" s="653">
        <f>Fertilizers!O421+Fertilizers!O459</f>
        <v>-1.1025E-3</v>
      </c>
      <c r="O132" s="120">
        <f>Fertilizers!P421+Fertilizers!P459</f>
        <v>-1.1025E-3</v>
      </c>
      <c r="P132" s="655">
        <f>Fertilizers!Q421+Fertilizers!Q459</f>
        <v>-1.1025E-3</v>
      </c>
    </row>
    <row r="133" spans="1:16" s="216" customFormat="1" x14ac:dyDescent="0.3">
      <c r="B133" s="217" t="s">
        <v>163</v>
      </c>
      <c r="C133" s="654">
        <f>Fertilizers!D422+Fertilizers!D460</f>
        <v>-1.1025E-3</v>
      </c>
      <c r="D133" s="653">
        <f>Fertilizers!E422+Fertilizers!E460</f>
        <v>-1.1025E-3</v>
      </c>
      <c r="E133" s="653">
        <f>Fertilizers!F422+Fertilizers!F460</f>
        <v>-1.1025E-3</v>
      </c>
      <c r="F133" s="653">
        <f>Fertilizers!G422+Fertilizers!G460</f>
        <v>-1.1025E-3</v>
      </c>
      <c r="G133" s="653">
        <f>Fertilizers!H422+Fertilizers!H460</f>
        <v>-1.1025E-3</v>
      </c>
      <c r="H133" s="653">
        <f>Fertilizers!I422+Fertilizers!I460</f>
        <v>-1.1025E-3</v>
      </c>
      <c r="I133" s="653">
        <f>Fertilizers!J422+Fertilizers!J460</f>
        <v>-1.1025E-3</v>
      </c>
      <c r="J133" s="653">
        <f>Fertilizers!K422+Fertilizers!K460</f>
        <v>-1.1025E-3</v>
      </c>
      <c r="K133" s="653">
        <f>Fertilizers!L422+Fertilizers!L460</f>
        <v>-1.1025E-3</v>
      </c>
      <c r="L133" s="653">
        <f>Fertilizers!M422+Fertilizers!M460</f>
        <v>-1.1025E-3</v>
      </c>
      <c r="M133" s="653">
        <f>Fertilizers!N422+Fertilizers!N460</f>
        <v>-1.1025E-3</v>
      </c>
      <c r="N133" s="120">
        <f>Fertilizers!O422+Fertilizers!O460</f>
        <v>-1.1025E-3</v>
      </c>
      <c r="O133" s="120">
        <f>Fertilizers!P422+Fertilizers!P460</f>
        <v>-1.1025E-3</v>
      </c>
      <c r="P133" s="655">
        <f>Fertilizers!Q422+Fertilizers!Q460</f>
        <v>-1.1025E-3</v>
      </c>
    </row>
    <row r="134" spans="1:16" s="216" customFormat="1" x14ac:dyDescent="0.3">
      <c r="B134" s="217" t="s">
        <v>164</v>
      </c>
      <c r="C134" s="120">
        <f>Fertilizers!D423+Fertilizers!D461</f>
        <v>714256.51389749988</v>
      </c>
      <c r="D134" s="183">
        <f>Fertilizers!E423+Fertilizers!E461</f>
        <v>890572.96014749992</v>
      </c>
      <c r="E134" s="183">
        <f>Fertilizers!F423+Fertilizers!F461</f>
        <v>909456.6588974999</v>
      </c>
      <c r="F134" s="183">
        <f>Fertilizers!G423+Fertilizers!G461</f>
        <v>934822.23077250004</v>
      </c>
      <c r="G134" s="183">
        <f>Fertilizers!H423+Fertilizers!H461</f>
        <v>1002482.2226474998</v>
      </c>
      <c r="H134" s="183">
        <f>Fertilizers!I423+Fertilizers!I461</f>
        <v>1025481.3963975001</v>
      </c>
      <c r="I134" s="183">
        <f>Fertilizers!J423+Fertilizers!J461</f>
        <v>1046145.8295224999</v>
      </c>
      <c r="J134" s="183">
        <f>Fertilizers!K423+Fertilizers!K461</f>
        <v>1034195.1232724999</v>
      </c>
      <c r="K134" s="183">
        <f>Fertilizers!L423+Fertilizers!L461</f>
        <v>1023027.9401474997</v>
      </c>
      <c r="L134" s="183">
        <f>Fertilizers!M423+Fertilizers!M461</f>
        <v>1016436.8486474998</v>
      </c>
      <c r="M134" s="183">
        <f>Fertilizers!N423+Fertilizers!N461</f>
        <v>1013599.0255141541</v>
      </c>
      <c r="N134" s="120">
        <f>Fertilizers!O423+Fertilizers!O461</f>
        <v>1012007.8359808975</v>
      </c>
      <c r="O134" s="120">
        <f>Fertilizers!P423+Fertilizers!P461</f>
        <v>1010419.1443625598</v>
      </c>
      <c r="P134" s="655">
        <f>Fertilizers!Q423+Fertilizers!Q461</f>
        <v>1008832.9467378117</v>
      </c>
    </row>
    <row r="135" spans="1:16" s="216" customFormat="1" x14ac:dyDescent="0.3">
      <c r="B135" s="217" t="s">
        <v>165</v>
      </c>
      <c r="C135" s="654">
        <f>Fertilizers!D424+Fertilizers!D462</f>
        <v>-1.1025E-3</v>
      </c>
      <c r="D135" s="653">
        <f>Fertilizers!E424+Fertilizers!E462</f>
        <v>-1.1025E-3</v>
      </c>
      <c r="E135" s="653">
        <f>Fertilizers!F424+Fertilizers!F462</f>
        <v>-1.1025E-3</v>
      </c>
      <c r="F135" s="653">
        <f>Fertilizers!G424+Fertilizers!G462</f>
        <v>-1.1025E-3</v>
      </c>
      <c r="G135" s="653">
        <f>Fertilizers!H424+Fertilizers!H462</f>
        <v>-1.1025E-3</v>
      </c>
      <c r="H135" s="653">
        <f>Fertilizers!I424+Fertilizers!I462</f>
        <v>-1.1025E-3</v>
      </c>
      <c r="I135" s="653">
        <f>Fertilizers!J424+Fertilizers!J462</f>
        <v>-1.1025E-3</v>
      </c>
      <c r="J135" s="653">
        <f>Fertilizers!K424+Fertilizers!K462</f>
        <v>-1.1025E-3</v>
      </c>
      <c r="K135" s="653">
        <f>Fertilizers!L424+Fertilizers!L462</f>
        <v>-1.1025E-3</v>
      </c>
      <c r="L135" s="653">
        <f>Fertilizers!M424+Fertilizers!M462</f>
        <v>-1.1025E-3</v>
      </c>
      <c r="M135" s="653">
        <f>Fertilizers!N424+Fertilizers!N462</f>
        <v>-1.1025E-3</v>
      </c>
      <c r="N135" s="120">
        <f>Fertilizers!O424+Fertilizers!O462</f>
        <v>-1.1025E-3</v>
      </c>
      <c r="O135" s="120">
        <f>Fertilizers!P424+Fertilizers!P462</f>
        <v>-1.1025E-3</v>
      </c>
      <c r="P135" s="655">
        <f>Fertilizers!Q424+Fertilizers!Q462</f>
        <v>-1.1025E-3</v>
      </c>
    </row>
    <row r="136" spans="1:16" s="216" customFormat="1" x14ac:dyDescent="0.3">
      <c r="B136" s="217" t="s">
        <v>166</v>
      </c>
      <c r="C136" s="120">
        <f>Fertilizers!D425+Fertilizers!D463</f>
        <v>116650.28859749997</v>
      </c>
      <c r="D136" s="183">
        <f>Fertilizers!E425+Fertilizers!E463</f>
        <v>167531.48889749998</v>
      </c>
      <c r="E136" s="183">
        <f>Fertilizers!F425+Fertilizers!F463</f>
        <v>122435.38014749998</v>
      </c>
      <c r="F136" s="183">
        <f>Fertilizers!G425+Fertilizers!G463</f>
        <v>90120.987022499976</v>
      </c>
      <c r="G136" s="183">
        <f>Fertilizers!H425+Fertilizers!H463</f>
        <v>87335.12702249999</v>
      </c>
      <c r="H136" s="183">
        <f>Fertilizers!I425+Fertilizers!I463</f>
        <v>95391.96077250001</v>
      </c>
      <c r="I136" s="183">
        <f>Fertilizers!J425+Fertilizers!J463</f>
        <v>93128.449522500014</v>
      </c>
      <c r="J136" s="183">
        <f>Fertilizers!K425+Fertilizers!K463</f>
        <v>79768.984522499988</v>
      </c>
      <c r="K136" s="183">
        <f>Fertilizers!L425+Fertilizers!L463</f>
        <v>89598.638272499986</v>
      </c>
      <c r="L136" s="183">
        <f>Fertilizers!M425+Fertilizers!M463</f>
        <v>78914.232022499986</v>
      </c>
      <c r="M136" s="183">
        <f>Fertilizers!N425+Fertilizers!N463</f>
        <v>72582.593872807774</v>
      </c>
      <c r="N136" s="120">
        <f>Fertilizers!O425+Fertilizers!O463</f>
        <v>71056.586205166575</v>
      </c>
      <c r="O136" s="120">
        <f>Fertilizers!P425+Fertilizers!P463</f>
        <v>69700.025598917113</v>
      </c>
      <c r="P136" s="655">
        <f>Fertilizers!Q425+Fertilizers!Q463</f>
        <v>68506.451924272435</v>
      </c>
    </row>
    <row r="137" spans="1:16" x14ac:dyDescent="0.3">
      <c r="A137" s="212"/>
      <c r="B137" s="222" t="s">
        <v>1</v>
      </c>
      <c r="C137" s="612">
        <f t="shared" ref="C137:K137" si="65">SUM(C138:C173)</f>
        <v>22110.464124000002</v>
      </c>
      <c r="D137" s="612">
        <f t="shared" si="65"/>
        <v>32873.069124000009</v>
      </c>
      <c r="E137" s="612">
        <f t="shared" si="65"/>
        <v>33842.009124000004</v>
      </c>
      <c r="F137" s="612">
        <f t="shared" si="65"/>
        <v>22041.794124000004</v>
      </c>
      <c r="G137" s="612">
        <f t="shared" si="65"/>
        <v>22451.609124000006</v>
      </c>
      <c r="H137" s="612">
        <f t="shared" si="65"/>
        <v>29009.594124000003</v>
      </c>
      <c r="I137" s="612">
        <f t="shared" si="65"/>
        <v>32578.229124000005</v>
      </c>
      <c r="J137" s="612">
        <f t="shared" si="65"/>
        <v>31884.919798277413</v>
      </c>
      <c r="K137" s="612">
        <f t="shared" si="65"/>
        <v>30752.071015425805</v>
      </c>
      <c r="L137" s="612">
        <f t="shared" ref="L137:P137" si="66">SUM(L138:L173)</f>
        <v>34528.394123999999</v>
      </c>
      <c r="M137" s="612">
        <f t="shared" si="66"/>
        <v>32705.016624000004</v>
      </c>
      <c r="N137" s="612">
        <f t="shared" si="66"/>
        <v>26951.833306439014</v>
      </c>
      <c r="O137" s="612">
        <f t="shared" si="66"/>
        <v>36830.91006157767</v>
      </c>
      <c r="P137" s="613">
        <f t="shared" si="66"/>
        <v>41345.512860124414</v>
      </c>
    </row>
    <row r="138" spans="1:16" s="216" customFormat="1" x14ac:dyDescent="0.3">
      <c r="B138" s="217" t="s">
        <v>132</v>
      </c>
      <c r="C138" s="653">
        <f>Sugar!D239</f>
        <v>-4.4100000000000004E-4</v>
      </c>
      <c r="D138" s="653">
        <f>Sugar!E239</f>
        <v>-4.4100000000000004E-4</v>
      </c>
      <c r="E138" s="653">
        <f>Sugar!F239</f>
        <v>-4.4100000000000004E-4</v>
      </c>
      <c r="F138" s="653">
        <f>Sugar!G239</f>
        <v>-4.4100000000000004E-4</v>
      </c>
      <c r="G138" s="653">
        <f>Sugar!H239</f>
        <v>-4.4100000000000004E-4</v>
      </c>
      <c r="H138" s="653">
        <f>Sugar!I239</f>
        <v>-4.4100000000000004E-4</v>
      </c>
      <c r="I138" s="653">
        <f>Sugar!J239</f>
        <v>-4.4100000000000004E-4</v>
      </c>
      <c r="J138" s="653">
        <f>Sugar!K239</f>
        <v>-4.4100000000000004E-4</v>
      </c>
      <c r="K138" s="653">
        <f>Sugar!L239</f>
        <v>-4.4100000000000004E-4</v>
      </c>
      <c r="L138" s="654">
        <f>Sugar!M239</f>
        <v>-4.4100000000000004E-4</v>
      </c>
      <c r="M138" s="653">
        <f>Sugar!N239</f>
        <v>-4.4100000000000004E-4</v>
      </c>
      <c r="N138" s="653">
        <f>Sugar!O239</f>
        <v>-4.4100000000000004E-4</v>
      </c>
      <c r="O138" s="653">
        <f>Sugar!P239</f>
        <v>-4.4100000000000004E-4</v>
      </c>
      <c r="P138" s="656">
        <f>Sugar!Q239</f>
        <v>-4.4100000000000004E-4</v>
      </c>
    </row>
    <row r="139" spans="1:16" s="216" customFormat="1" x14ac:dyDescent="0.3">
      <c r="B139" s="217" t="s">
        <v>133</v>
      </c>
      <c r="C139" s="653">
        <f>Sugar!D240</f>
        <v>1477.3495590000005</v>
      </c>
      <c r="D139" s="653">
        <f>Sugar!E240</f>
        <v>1976.9395590000006</v>
      </c>
      <c r="E139" s="653">
        <f>Sugar!F240</f>
        <v>1790.7745590000004</v>
      </c>
      <c r="F139" s="653">
        <f>Sugar!G240</f>
        <v>980.90955900000029</v>
      </c>
      <c r="G139" s="653">
        <f>Sugar!H240</f>
        <v>673.46955900000023</v>
      </c>
      <c r="H139" s="653">
        <f>Sugar!I240</f>
        <v>1112.8945590000003</v>
      </c>
      <c r="I139" s="653">
        <f>Sugar!J240</f>
        <v>1389.464559</v>
      </c>
      <c r="J139" s="653">
        <f>Sugar!K240</f>
        <v>1082.5773433646948</v>
      </c>
      <c r="K139" s="653">
        <f>Sugar!L240</f>
        <v>879.5588204548983</v>
      </c>
      <c r="L139" s="653">
        <f>Sugar!M240</f>
        <v>746.54955900000016</v>
      </c>
      <c r="M139" s="653">
        <f>Sugar!N240</f>
        <v>699.61455900000021</v>
      </c>
      <c r="N139" s="653">
        <f>Sugar!O240</f>
        <v>718.6468675922506</v>
      </c>
      <c r="O139" s="653">
        <f>Sugar!P240</f>
        <v>1053.8573533841911</v>
      </c>
      <c r="P139" s="656">
        <f>Sugar!Q240</f>
        <v>1183.0354619080106</v>
      </c>
    </row>
    <row r="140" spans="1:16" s="216" customFormat="1" x14ac:dyDescent="0.3">
      <c r="B140" s="217" t="s">
        <v>134</v>
      </c>
      <c r="C140" s="653">
        <f>Sugar!D241</f>
        <v>-4.4100000000000004E-4</v>
      </c>
      <c r="D140" s="653">
        <f>Sugar!E241</f>
        <v>-4.4100000000000004E-4</v>
      </c>
      <c r="E140" s="653">
        <f>Sugar!F241</f>
        <v>-4.4100000000000004E-4</v>
      </c>
      <c r="F140" s="653">
        <f>Sugar!G241</f>
        <v>-4.4100000000000004E-4</v>
      </c>
      <c r="G140" s="653">
        <f>Sugar!H241</f>
        <v>-4.4100000000000004E-4</v>
      </c>
      <c r="H140" s="653">
        <f>Sugar!I241</f>
        <v>-4.4100000000000004E-4</v>
      </c>
      <c r="I140" s="653">
        <f>Sugar!J241</f>
        <v>-4.4100000000000004E-4</v>
      </c>
      <c r="J140" s="653">
        <f>Sugar!K241</f>
        <v>-4.4100000000000004E-4</v>
      </c>
      <c r="K140" s="653">
        <f>Sugar!L241</f>
        <v>-4.4100000000000004E-4</v>
      </c>
      <c r="L140" s="654">
        <f>Sugar!M241</f>
        <v>-4.4100000000000004E-4</v>
      </c>
      <c r="M140" s="653">
        <f>Sugar!N241</f>
        <v>-4.4100000000000004E-4</v>
      </c>
      <c r="N140" s="653">
        <f>Sugar!O241</f>
        <v>-4.4100000000000004E-4</v>
      </c>
      <c r="O140" s="653">
        <f>Sugar!P241</f>
        <v>-4.4100000000000004E-4</v>
      </c>
      <c r="P140" s="656">
        <f>Sugar!Q241</f>
        <v>-4.4100000000000004E-4</v>
      </c>
    </row>
    <row r="141" spans="1:16" s="216" customFormat="1" x14ac:dyDescent="0.3">
      <c r="B141" s="217" t="s">
        <v>135</v>
      </c>
      <c r="C141" s="653">
        <f>Sugar!D242</f>
        <v>-4.4100000000000004E-4</v>
      </c>
      <c r="D141" s="653">
        <f>Sugar!E242</f>
        <v>-4.4100000000000004E-4</v>
      </c>
      <c r="E141" s="653">
        <f>Sugar!F242</f>
        <v>-4.4100000000000004E-4</v>
      </c>
      <c r="F141" s="653">
        <f>Sugar!G242</f>
        <v>-4.4100000000000004E-4</v>
      </c>
      <c r="G141" s="653">
        <f>Sugar!H242</f>
        <v>-4.4100000000000004E-4</v>
      </c>
      <c r="H141" s="653">
        <f>Sugar!I242</f>
        <v>-4.4100000000000004E-4</v>
      </c>
      <c r="I141" s="653">
        <f>Sugar!J242</f>
        <v>-4.4100000000000004E-4</v>
      </c>
      <c r="J141" s="653">
        <f>Sugar!K242</f>
        <v>-4.4100000000000004E-4</v>
      </c>
      <c r="K141" s="653">
        <f>Sugar!L242</f>
        <v>-4.4100000000000004E-4</v>
      </c>
      <c r="L141" s="654">
        <f>Sugar!M242</f>
        <v>-4.4100000000000004E-4</v>
      </c>
      <c r="M141" s="653">
        <f>Sugar!N242</f>
        <v>-4.4100000000000004E-4</v>
      </c>
      <c r="N141" s="653">
        <f>Sugar!O242</f>
        <v>-4.4100000000000004E-4</v>
      </c>
      <c r="O141" s="653">
        <f>Sugar!P242</f>
        <v>-4.4100000000000004E-4</v>
      </c>
      <c r="P141" s="656">
        <f>Sugar!Q242</f>
        <v>-4.4100000000000004E-4</v>
      </c>
    </row>
    <row r="142" spans="1:16" s="216" customFormat="1" x14ac:dyDescent="0.3">
      <c r="B142" s="217" t="s">
        <v>136</v>
      </c>
      <c r="C142" s="653">
        <f>Sugar!D243</f>
        <v>478.48455900000016</v>
      </c>
      <c r="D142" s="653">
        <f>Sugar!E243</f>
        <v>559.12455900000009</v>
      </c>
      <c r="E142" s="653">
        <f>Sugar!F243</f>
        <v>459.58455900000013</v>
      </c>
      <c r="F142" s="653">
        <f>Sugar!G243</f>
        <v>308.06955900000003</v>
      </c>
      <c r="G142" s="653">
        <f>Sugar!H243</f>
        <v>311.21955900000006</v>
      </c>
      <c r="H142" s="653">
        <f>Sugar!I243</f>
        <v>445.09455900000017</v>
      </c>
      <c r="I142" s="653">
        <f>Sugar!J243</f>
        <v>546.52455900000007</v>
      </c>
      <c r="J142" s="653">
        <f>Sugar!K243</f>
        <v>595.25320749660546</v>
      </c>
      <c r="K142" s="653">
        <f>Sugar!L243</f>
        <v>714.38744183220194</v>
      </c>
      <c r="L142" s="654">
        <f>Sugar!M243</f>
        <v>684.80955900000026</v>
      </c>
      <c r="M142" s="653">
        <f>Sugar!N243</f>
        <v>641.02455900000007</v>
      </c>
      <c r="N142" s="653">
        <f>Sugar!O243</f>
        <v>535.19878994182204</v>
      </c>
      <c r="O142" s="653">
        <f>Sugar!P243</f>
        <v>728.83437816577839</v>
      </c>
      <c r="P142" s="656">
        <f>Sugar!Q243</f>
        <v>818.17233615957969</v>
      </c>
    </row>
    <row r="143" spans="1:16" s="216" customFormat="1" x14ac:dyDescent="0.3">
      <c r="B143" s="217" t="s">
        <v>137</v>
      </c>
      <c r="C143" s="653">
        <f>Sugar!D244</f>
        <v>-4.4100000000000004E-4</v>
      </c>
      <c r="D143" s="653">
        <f>Sugar!E244</f>
        <v>-4.4100000000000004E-4</v>
      </c>
      <c r="E143" s="653">
        <f>Sugar!F244</f>
        <v>-4.4100000000000004E-4</v>
      </c>
      <c r="F143" s="653">
        <f>Sugar!G244</f>
        <v>-4.4100000000000004E-4</v>
      </c>
      <c r="G143" s="653">
        <f>Sugar!H244</f>
        <v>-4.4100000000000004E-4</v>
      </c>
      <c r="H143" s="653">
        <f>Sugar!I244</f>
        <v>-4.4100000000000004E-4</v>
      </c>
      <c r="I143" s="653">
        <f>Sugar!J244</f>
        <v>-4.4100000000000004E-4</v>
      </c>
      <c r="J143" s="653">
        <f>Sugar!K244</f>
        <v>-4.4100000000000004E-4</v>
      </c>
      <c r="K143" s="653">
        <f>Sugar!L244</f>
        <v>-4.4100000000000004E-4</v>
      </c>
      <c r="L143" s="654">
        <f>Sugar!M244</f>
        <v>-4.4100000000000004E-4</v>
      </c>
      <c r="M143" s="653">
        <f>Sugar!N244</f>
        <v>-4.4100000000000004E-4</v>
      </c>
      <c r="N143" s="653">
        <f>Sugar!O244</f>
        <v>-4.4100000000000004E-4</v>
      </c>
      <c r="O143" s="653">
        <f>Sugar!P244</f>
        <v>-4.4100000000000004E-4</v>
      </c>
      <c r="P143" s="656">
        <f>Sugar!Q244</f>
        <v>-4.4100000000000004E-4</v>
      </c>
    </row>
    <row r="144" spans="1:16" s="216" customFormat="1" x14ac:dyDescent="0.3">
      <c r="B144" s="217" t="s">
        <v>138</v>
      </c>
      <c r="C144" s="653">
        <f>Sugar!D245</f>
        <v>20.159559000000002</v>
      </c>
      <c r="D144" s="653">
        <f>Sugar!E245</f>
        <v>28.349559000000006</v>
      </c>
      <c r="E144" s="653">
        <f>Sugar!F245</f>
        <v>43.469559000000011</v>
      </c>
      <c r="F144" s="653">
        <f>Sugar!G245</f>
        <v>24.254559000000004</v>
      </c>
      <c r="G144" s="653">
        <f>Sugar!H245</f>
        <v>12.599559000000001</v>
      </c>
      <c r="H144" s="653">
        <f>Sugar!I245</f>
        <v>24.569559000000005</v>
      </c>
      <c r="I144" s="653">
        <f>Sugar!J245</f>
        <v>41.264559000000013</v>
      </c>
      <c r="J144" s="653">
        <f>Sugar!K245</f>
        <v>57.242977079534434</v>
      </c>
      <c r="K144" s="653">
        <f>Sugar!L245</f>
        <v>79.560698359844849</v>
      </c>
      <c r="L144" s="654">
        <f>Sugar!M245</f>
        <v>82.844559000000004</v>
      </c>
      <c r="M144" s="653">
        <f>Sugar!N245</f>
        <v>74.339559000000008</v>
      </c>
      <c r="N144" s="653">
        <f>Sugar!O245</f>
        <v>58.444358783175268</v>
      </c>
      <c r="O144" s="653">
        <f>Sugar!P245</f>
        <v>78.32748070444417</v>
      </c>
      <c r="P144" s="656">
        <f>Sugar!Q245</f>
        <v>87.928636405241917</v>
      </c>
    </row>
    <row r="145" spans="2:16" s="216" customFormat="1" x14ac:dyDescent="0.3">
      <c r="B145" s="217" t="s">
        <v>139</v>
      </c>
      <c r="C145" s="654">
        <f>Sugar!D246</f>
        <v>-4.4100000000000004E-4</v>
      </c>
      <c r="D145" s="654">
        <f>Sugar!E246</f>
        <v>-4.4100000000000004E-4</v>
      </c>
      <c r="E145" s="654">
        <f>Sugar!F246</f>
        <v>-4.4100000000000004E-4</v>
      </c>
      <c r="F145" s="654">
        <f>Sugar!G246</f>
        <v>-4.4100000000000004E-4</v>
      </c>
      <c r="G145" s="654">
        <f>Sugar!H246</f>
        <v>-4.4100000000000004E-4</v>
      </c>
      <c r="H145" s="654">
        <f>Sugar!I246</f>
        <v>-4.4100000000000004E-4</v>
      </c>
      <c r="I145" s="654">
        <f>Sugar!J246</f>
        <v>-4.4100000000000004E-4</v>
      </c>
      <c r="J145" s="654">
        <f>Sugar!K246</f>
        <v>-4.4100000000000004E-4</v>
      </c>
      <c r="K145" s="654">
        <f>Sugar!L246</f>
        <v>-4.4100000000000004E-4</v>
      </c>
      <c r="L145" s="654">
        <f>Sugar!M246</f>
        <v>-4.4100000000000004E-4</v>
      </c>
      <c r="M145" s="653">
        <f>Sugar!N246</f>
        <v>-4.4100000000000004E-4</v>
      </c>
      <c r="N145" s="653">
        <f>Sugar!O246</f>
        <v>-4.4100000000000004E-4</v>
      </c>
      <c r="O145" s="653">
        <f>Sugar!P246</f>
        <v>-4.4100000000000004E-4</v>
      </c>
      <c r="P145" s="656">
        <f>Sugar!Q246</f>
        <v>-4.4100000000000004E-4</v>
      </c>
    </row>
    <row r="146" spans="2:16" s="216" customFormat="1" x14ac:dyDescent="0.3">
      <c r="B146" s="217" t="s">
        <v>140</v>
      </c>
      <c r="C146" s="654">
        <f>Sugar!D247</f>
        <v>-4.4100000000000004E-4</v>
      </c>
      <c r="D146" s="654">
        <f>Sugar!E247</f>
        <v>-4.4100000000000004E-4</v>
      </c>
      <c r="E146" s="654">
        <f>Sugar!F247</f>
        <v>-4.4100000000000004E-4</v>
      </c>
      <c r="F146" s="654">
        <f>Sugar!G247</f>
        <v>-4.4100000000000004E-4</v>
      </c>
      <c r="G146" s="654">
        <f>Sugar!H247</f>
        <v>-4.4100000000000004E-4</v>
      </c>
      <c r="H146" s="654">
        <f>Sugar!I247</f>
        <v>-4.4100000000000004E-4</v>
      </c>
      <c r="I146" s="654">
        <f>Sugar!J247</f>
        <v>-4.4100000000000004E-4</v>
      </c>
      <c r="J146" s="654">
        <f>Sugar!K247</f>
        <v>-4.4100000000000004E-4</v>
      </c>
      <c r="K146" s="654">
        <f>Sugar!L247</f>
        <v>-4.4100000000000004E-4</v>
      </c>
      <c r="L146" s="654">
        <f>Sugar!M247</f>
        <v>-4.4100000000000004E-4</v>
      </c>
      <c r="M146" s="653">
        <f>Sugar!N247</f>
        <v>-4.4100000000000004E-4</v>
      </c>
      <c r="N146" s="653">
        <f>Sugar!O247</f>
        <v>-4.4100000000000004E-4</v>
      </c>
      <c r="O146" s="653">
        <f>Sugar!P247</f>
        <v>-4.4100000000000004E-4</v>
      </c>
      <c r="P146" s="656">
        <f>Sugar!Q247</f>
        <v>-4.4100000000000004E-4</v>
      </c>
    </row>
    <row r="147" spans="2:16" s="216" customFormat="1" x14ac:dyDescent="0.3">
      <c r="B147" s="217" t="s">
        <v>141</v>
      </c>
      <c r="C147" s="654">
        <f>Sugar!D248</f>
        <v>-4.4100000000000004E-4</v>
      </c>
      <c r="D147" s="654">
        <f>Sugar!E248</f>
        <v>-4.4100000000000004E-4</v>
      </c>
      <c r="E147" s="654">
        <f>Sugar!F248</f>
        <v>-4.4100000000000004E-4</v>
      </c>
      <c r="F147" s="654">
        <f>Sugar!G248</f>
        <v>-4.4100000000000004E-4</v>
      </c>
      <c r="G147" s="654">
        <f>Sugar!H248</f>
        <v>-4.4100000000000004E-4</v>
      </c>
      <c r="H147" s="654">
        <f>Sugar!I248</f>
        <v>-4.4100000000000004E-4</v>
      </c>
      <c r="I147" s="654">
        <f>Sugar!J248</f>
        <v>-4.4100000000000004E-4</v>
      </c>
      <c r="J147" s="654">
        <f>Sugar!K248</f>
        <v>-4.4100000000000004E-4</v>
      </c>
      <c r="K147" s="654">
        <f>Sugar!L248</f>
        <v>-4.4100000000000004E-4</v>
      </c>
      <c r="L147" s="654">
        <f>Sugar!M248</f>
        <v>-4.4100000000000004E-4</v>
      </c>
      <c r="M147" s="653">
        <f>Sugar!N248</f>
        <v>-4.4100000000000004E-4</v>
      </c>
      <c r="N147" s="653">
        <f>Sugar!O248</f>
        <v>-4.4100000000000004E-4</v>
      </c>
      <c r="O147" s="653">
        <f>Sugar!P248</f>
        <v>-4.4100000000000004E-4</v>
      </c>
      <c r="P147" s="656">
        <f>Sugar!Q248</f>
        <v>-4.4100000000000004E-4</v>
      </c>
    </row>
    <row r="148" spans="2:16" s="216" customFormat="1" x14ac:dyDescent="0.3">
      <c r="B148" s="217" t="s">
        <v>142</v>
      </c>
      <c r="C148" s="654">
        <f>Sugar!D249</f>
        <v>12.914559000000001</v>
      </c>
      <c r="D148" s="654">
        <f>Sugar!E249</f>
        <v>21.419559000000003</v>
      </c>
      <c r="E148" s="654">
        <f>Sugar!F249</f>
        <v>20.159559000000002</v>
      </c>
      <c r="F148" s="654">
        <f>Sugar!G249</f>
        <v>13.229558999999998</v>
      </c>
      <c r="G148" s="654">
        <f>Sugar!H249</f>
        <v>10.394559000000003</v>
      </c>
      <c r="H148" s="654">
        <f>Sugar!I249</f>
        <v>14.804559000000001</v>
      </c>
      <c r="I148" s="654">
        <f>Sugar!J249</f>
        <v>13.544559000000001</v>
      </c>
      <c r="J148" s="654">
        <f>Sugar!K249</f>
        <v>13.473219290979634</v>
      </c>
      <c r="K148" s="654">
        <f>Sugar!L249</f>
        <v>14.780779096993216</v>
      </c>
      <c r="L148" s="654">
        <f>Sugar!M249</f>
        <v>14.174559000000002</v>
      </c>
      <c r="M148" s="653">
        <f>Sugar!N249</f>
        <v>12.914559000000001</v>
      </c>
      <c r="N148" s="653">
        <f>Sugar!O249</f>
        <v>11.101456221965755</v>
      </c>
      <c r="O148" s="653">
        <f>Sugar!P249</f>
        <v>15.382583523196983</v>
      </c>
      <c r="P148" s="656">
        <f>Sugar!Q249</f>
        <v>17.268179494371903</v>
      </c>
    </row>
    <row r="149" spans="2:16" s="216" customFormat="1" x14ac:dyDescent="0.3">
      <c r="B149" s="217" t="s">
        <v>143</v>
      </c>
      <c r="C149" s="654">
        <f>Sugar!D250</f>
        <v>1354.8145590000001</v>
      </c>
      <c r="D149" s="654">
        <f>Sugar!E250</f>
        <v>1714.5445590000002</v>
      </c>
      <c r="E149" s="654">
        <f>Sugar!F250</f>
        <v>1739.7445590000002</v>
      </c>
      <c r="F149" s="654">
        <f>Sugar!G250</f>
        <v>1386.6295590000002</v>
      </c>
      <c r="G149" s="654">
        <f>Sugar!H250</f>
        <v>1442.3845590000003</v>
      </c>
      <c r="H149" s="654">
        <f>Sugar!I250</f>
        <v>1541.6095590000002</v>
      </c>
      <c r="I149" s="654">
        <f>Sugar!J250</f>
        <v>1334.0245590000002</v>
      </c>
      <c r="J149" s="654">
        <f>Sugar!K250</f>
        <v>1361.7449720746849</v>
      </c>
      <c r="K149" s="654">
        <f>Sugar!L250</f>
        <v>1462.1246966915619</v>
      </c>
      <c r="L149" s="654">
        <f>Sugar!M250</f>
        <v>1454.0395590000001</v>
      </c>
      <c r="M149" s="653">
        <f>Sugar!N250</f>
        <v>1418.4445590000003</v>
      </c>
      <c r="N149" s="653">
        <f>Sugar!O250</f>
        <v>1171.0054089734745</v>
      </c>
      <c r="O149" s="653">
        <f>Sugar!P250</f>
        <v>1583.4363108117072</v>
      </c>
      <c r="P149" s="656">
        <f>Sugar!Q250</f>
        <v>1777.5283084760224</v>
      </c>
    </row>
    <row r="150" spans="2:16" s="216" customFormat="1" x14ac:dyDescent="0.3">
      <c r="B150" s="217" t="s">
        <v>144</v>
      </c>
      <c r="C150" s="654">
        <f>Sugar!D251</f>
        <v>418.00455900000009</v>
      </c>
      <c r="D150" s="654">
        <f>Sugar!E251</f>
        <v>744.97455900000011</v>
      </c>
      <c r="E150" s="654">
        <f>Sugar!F251</f>
        <v>771.43455900000026</v>
      </c>
      <c r="F150" s="654">
        <f>Sugar!G251</f>
        <v>405.08955900000007</v>
      </c>
      <c r="G150" s="654">
        <f>Sugar!H251</f>
        <v>306.49455900000004</v>
      </c>
      <c r="H150" s="654">
        <f>Sugar!I251</f>
        <v>448.55955900000015</v>
      </c>
      <c r="I150" s="654">
        <f>Sugar!J251</f>
        <v>590.30955900000015</v>
      </c>
      <c r="J150" s="654">
        <f>Sugar!K251</f>
        <v>622.3864850135792</v>
      </c>
      <c r="K150" s="654">
        <f>Sugar!L251</f>
        <v>663.05686767119323</v>
      </c>
      <c r="L150" s="654">
        <f>Sugar!M251</f>
        <v>710.63955900000019</v>
      </c>
      <c r="M150" s="653">
        <f>Sugar!N251</f>
        <v>687.01455900000019</v>
      </c>
      <c r="N150" s="653">
        <f>Sugar!O251</f>
        <v>557.25016046022051</v>
      </c>
      <c r="O150" s="653">
        <f>Sugar!P251</f>
        <v>751.38374324568395</v>
      </c>
      <c r="P150" s="656">
        <f>Sugar!Q251</f>
        <v>843.48572153231589</v>
      </c>
    </row>
    <row r="151" spans="2:16" s="216" customFormat="1" x14ac:dyDescent="0.3">
      <c r="B151" s="217" t="s">
        <v>145</v>
      </c>
      <c r="C151" s="654">
        <f>Sugar!D252</f>
        <v>-4.4100000000000004E-4</v>
      </c>
      <c r="D151" s="654">
        <f>Sugar!E252</f>
        <v>-4.4100000000000004E-4</v>
      </c>
      <c r="E151" s="654">
        <f>Sugar!F252</f>
        <v>-4.4100000000000004E-4</v>
      </c>
      <c r="F151" s="654">
        <f>Sugar!G252</f>
        <v>-4.4100000000000004E-4</v>
      </c>
      <c r="G151" s="654">
        <f>Sugar!H252</f>
        <v>-4.4100000000000004E-4</v>
      </c>
      <c r="H151" s="654">
        <f>Sugar!I252</f>
        <v>-4.4100000000000004E-4</v>
      </c>
      <c r="I151" s="654">
        <f>Sugar!J252</f>
        <v>-4.4100000000000004E-4</v>
      </c>
      <c r="J151" s="654">
        <f>Sugar!K252</f>
        <v>-4.4100000000000004E-4</v>
      </c>
      <c r="K151" s="654">
        <f>Sugar!L252</f>
        <v>-4.4100000000000004E-4</v>
      </c>
      <c r="L151" s="654">
        <f>Sugar!M252</f>
        <v>-4.4100000000000004E-4</v>
      </c>
      <c r="M151" s="653">
        <f>Sugar!N252</f>
        <v>-4.4100000000000004E-4</v>
      </c>
      <c r="N151" s="653">
        <f>Sugar!O252</f>
        <v>-4.4100000000000004E-4</v>
      </c>
      <c r="O151" s="653">
        <f>Sugar!P252</f>
        <v>-4.4100000000000004E-4</v>
      </c>
      <c r="P151" s="656">
        <f>Sugar!Q252</f>
        <v>-4.4100000000000004E-4</v>
      </c>
    </row>
    <row r="152" spans="2:16" s="216" customFormat="1" x14ac:dyDescent="0.3">
      <c r="B152" s="217" t="s">
        <v>146</v>
      </c>
      <c r="C152" s="654">
        <f>Sugar!D253</f>
        <v>-4.4100000000000004E-4</v>
      </c>
      <c r="D152" s="654">
        <f>Sugar!E253</f>
        <v>-4.4100000000000004E-4</v>
      </c>
      <c r="E152" s="654">
        <f>Sugar!F253</f>
        <v>-4.4100000000000004E-4</v>
      </c>
      <c r="F152" s="654">
        <f>Sugar!G253</f>
        <v>-4.4100000000000004E-4</v>
      </c>
      <c r="G152" s="654">
        <f>Sugar!H253</f>
        <v>-4.4100000000000004E-4</v>
      </c>
      <c r="H152" s="654">
        <f>Sugar!I253</f>
        <v>-4.4100000000000004E-4</v>
      </c>
      <c r="I152" s="654">
        <f>Sugar!J253</f>
        <v>-4.4100000000000004E-4</v>
      </c>
      <c r="J152" s="654">
        <f>Sugar!K253</f>
        <v>-4.4100000000000004E-4</v>
      </c>
      <c r="K152" s="654">
        <f>Sugar!L253</f>
        <v>-4.4100000000000004E-4</v>
      </c>
      <c r="L152" s="654">
        <f>Sugar!M253</f>
        <v>-4.4100000000000004E-4</v>
      </c>
      <c r="M152" s="653">
        <f>Sugar!N253</f>
        <v>-4.4100000000000004E-4</v>
      </c>
      <c r="N152" s="653">
        <f>Sugar!O253</f>
        <v>-4.4100000000000004E-4</v>
      </c>
      <c r="O152" s="653">
        <f>Sugar!P253</f>
        <v>-4.4100000000000004E-4</v>
      </c>
      <c r="P152" s="656">
        <f>Sugar!Q253</f>
        <v>-4.4100000000000004E-4</v>
      </c>
    </row>
    <row r="153" spans="2:16" s="216" customFormat="1" x14ac:dyDescent="0.3">
      <c r="B153" s="217" t="s">
        <v>147</v>
      </c>
      <c r="C153" s="654">
        <f>Sugar!D254</f>
        <v>-4.4100000000000004E-4</v>
      </c>
      <c r="D153" s="654">
        <f>Sugar!E254</f>
        <v>-4.4100000000000004E-4</v>
      </c>
      <c r="E153" s="654">
        <f>Sugar!F254</f>
        <v>-4.4100000000000004E-4</v>
      </c>
      <c r="F153" s="654">
        <f>Sugar!G254</f>
        <v>-4.4100000000000004E-4</v>
      </c>
      <c r="G153" s="654">
        <f>Sugar!H254</f>
        <v>-4.4100000000000004E-4</v>
      </c>
      <c r="H153" s="654">
        <f>Sugar!I254</f>
        <v>-4.4100000000000004E-4</v>
      </c>
      <c r="I153" s="654">
        <f>Sugar!J254</f>
        <v>-4.4100000000000004E-4</v>
      </c>
      <c r="J153" s="654">
        <f>Sugar!K254</f>
        <v>-4.4100000000000004E-4</v>
      </c>
      <c r="K153" s="654">
        <f>Sugar!L254</f>
        <v>-4.4100000000000004E-4</v>
      </c>
      <c r="L153" s="654">
        <f>Sugar!M254</f>
        <v>-4.4100000000000004E-4</v>
      </c>
      <c r="M153" s="653">
        <f>Sugar!N254</f>
        <v>-4.4100000000000004E-4</v>
      </c>
      <c r="N153" s="653">
        <f>Sugar!O254</f>
        <v>-4.4100000000000004E-4</v>
      </c>
      <c r="O153" s="653">
        <f>Sugar!P254</f>
        <v>-4.4100000000000004E-4</v>
      </c>
      <c r="P153" s="656">
        <f>Sugar!Q254</f>
        <v>-4.4100000000000004E-4</v>
      </c>
    </row>
    <row r="154" spans="2:16" s="216" customFormat="1" x14ac:dyDescent="0.3">
      <c r="B154" s="217" t="s">
        <v>148</v>
      </c>
      <c r="C154" s="654">
        <f>Sugar!D255</f>
        <v>2163.734559</v>
      </c>
      <c r="D154" s="654">
        <f>Sugar!E255</f>
        <v>3127.6345590000005</v>
      </c>
      <c r="E154" s="654">
        <f>Sugar!F255</f>
        <v>3579.0295590000014</v>
      </c>
      <c r="F154" s="654">
        <f>Sugar!G255</f>
        <v>2476.5295590000001</v>
      </c>
      <c r="G154" s="654">
        <f>Sugar!H255</f>
        <v>2938.3195590000005</v>
      </c>
      <c r="H154" s="654">
        <f>Sugar!I255</f>
        <v>4286.2045590000007</v>
      </c>
      <c r="I154" s="654">
        <f>Sugar!J255</f>
        <v>4819.1845590000012</v>
      </c>
      <c r="J154" s="654">
        <f>Sugar!K255</f>
        <v>5045.3331011144537</v>
      </c>
      <c r="K154" s="654">
        <f>Sugar!L255</f>
        <v>5206.4174063714854</v>
      </c>
      <c r="L154" s="654">
        <f>Sugar!M255</f>
        <v>6025.0045590000018</v>
      </c>
      <c r="M154" s="653">
        <f>Sugar!N255</f>
        <v>5396.8945590000012</v>
      </c>
      <c r="N154" s="653">
        <f>Sugar!O255</f>
        <v>4389.1522905683232</v>
      </c>
      <c r="O154" s="653">
        <f>Sugar!P255</f>
        <v>6024.1269513195448</v>
      </c>
      <c r="P154" s="656">
        <f>Sugar!Q255</f>
        <v>6762.5428801034559</v>
      </c>
    </row>
    <row r="155" spans="2:16" s="216" customFormat="1" x14ac:dyDescent="0.3">
      <c r="B155" s="217" t="s">
        <v>149</v>
      </c>
      <c r="C155" s="654">
        <f>Sugar!D256</f>
        <v>-4.4100000000000004E-4</v>
      </c>
      <c r="D155" s="654">
        <f>Sugar!E256</f>
        <v>-4.4100000000000004E-4</v>
      </c>
      <c r="E155" s="654">
        <f>Sugar!F256</f>
        <v>-4.4100000000000004E-4</v>
      </c>
      <c r="F155" s="654">
        <f>Sugar!G256</f>
        <v>-4.4100000000000004E-4</v>
      </c>
      <c r="G155" s="654">
        <f>Sugar!H256</f>
        <v>-4.4100000000000004E-4</v>
      </c>
      <c r="H155" s="654">
        <f>Sugar!I256</f>
        <v>-4.4100000000000004E-4</v>
      </c>
      <c r="I155" s="654">
        <f>Sugar!J256</f>
        <v>-4.4100000000000004E-4</v>
      </c>
      <c r="J155" s="654">
        <f>Sugar!K256</f>
        <v>-4.4100000000000004E-4</v>
      </c>
      <c r="K155" s="654">
        <f>Sugar!L256</f>
        <v>-4.4100000000000004E-4</v>
      </c>
      <c r="L155" s="654">
        <f>Sugar!M256</f>
        <v>-4.4100000000000004E-4</v>
      </c>
      <c r="M155" s="653">
        <f>Sugar!N256</f>
        <v>-4.4100000000000004E-4</v>
      </c>
      <c r="N155" s="653">
        <f>Sugar!O256</f>
        <v>-4.4100000000000004E-4</v>
      </c>
      <c r="O155" s="653">
        <f>Sugar!P256</f>
        <v>-4.4100000000000004E-4</v>
      </c>
      <c r="P155" s="656">
        <f>Sugar!Q256</f>
        <v>-4.4100000000000004E-4</v>
      </c>
    </row>
    <row r="156" spans="2:16" s="216" customFormat="1" x14ac:dyDescent="0.3">
      <c r="B156" s="217" t="s">
        <v>150</v>
      </c>
      <c r="C156" s="654">
        <f>Sugar!D257</f>
        <v>-4.4100000000000004E-4</v>
      </c>
      <c r="D156" s="654">
        <f>Sugar!E257</f>
        <v>-4.4100000000000004E-4</v>
      </c>
      <c r="E156" s="654">
        <f>Sugar!F257</f>
        <v>-4.4100000000000004E-4</v>
      </c>
      <c r="F156" s="654">
        <f>Sugar!G257</f>
        <v>-4.4100000000000004E-4</v>
      </c>
      <c r="G156" s="654">
        <f>Sugar!H257</f>
        <v>-4.4100000000000004E-4</v>
      </c>
      <c r="H156" s="654">
        <f>Sugar!I257</f>
        <v>-4.4100000000000004E-4</v>
      </c>
      <c r="I156" s="654">
        <f>Sugar!J257</f>
        <v>-4.4100000000000004E-4</v>
      </c>
      <c r="J156" s="654">
        <f>Sugar!K257</f>
        <v>-4.4100000000000004E-4</v>
      </c>
      <c r="K156" s="654">
        <f>Sugar!L257</f>
        <v>-4.4100000000000004E-4</v>
      </c>
      <c r="L156" s="654">
        <f>Sugar!M257</f>
        <v>-4.4100000000000004E-4</v>
      </c>
      <c r="M156" s="653">
        <f>Sugar!N257</f>
        <v>-4.4100000000000004E-4</v>
      </c>
      <c r="N156" s="653">
        <f>Sugar!O257</f>
        <v>-4.4100000000000004E-4</v>
      </c>
      <c r="O156" s="653">
        <f>Sugar!P257</f>
        <v>-4.4100000000000004E-4</v>
      </c>
      <c r="P156" s="656">
        <f>Sugar!Q257</f>
        <v>-4.4100000000000004E-4</v>
      </c>
    </row>
    <row r="157" spans="2:16" s="216" customFormat="1" x14ac:dyDescent="0.3">
      <c r="B157" s="217" t="s">
        <v>151</v>
      </c>
      <c r="C157" s="654">
        <f>Sugar!D258</f>
        <v>111.50955900000002</v>
      </c>
      <c r="D157" s="654">
        <f>Sugar!E258</f>
        <v>199.70955900000001</v>
      </c>
      <c r="E157" s="654">
        <f>Sugar!F258</f>
        <v>221.12955900000003</v>
      </c>
      <c r="F157" s="654">
        <f>Sugar!G258</f>
        <v>107.72955900000001</v>
      </c>
      <c r="G157" s="654">
        <f>Sugar!H258</f>
        <v>93.239559000000014</v>
      </c>
      <c r="H157" s="654">
        <f>Sugar!I258</f>
        <v>181.12455900000003</v>
      </c>
      <c r="I157" s="654">
        <f>Sugar!J258</f>
        <v>202.22955900000005</v>
      </c>
      <c r="J157" s="654">
        <f>Sugar!K258</f>
        <v>310.75698134723569</v>
      </c>
      <c r="K157" s="654">
        <f>Sugar!L258</f>
        <v>418.58536644907872</v>
      </c>
      <c r="L157" s="654">
        <f>Sugar!M258</f>
        <v>496.12455900000015</v>
      </c>
      <c r="M157" s="653">
        <f>Sugar!N258</f>
        <v>441.31455900000009</v>
      </c>
      <c r="N157" s="653">
        <f>Sugar!O258</f>
        <v>329.1233817447312</v>
      </c>
      <c r="O157" s="653">
        <f>Sugar!P258</f>
        <v>434.99119533358885</v>
      </c>
      <c r="P157" s="656">
        <f>Sugar!Q258</f>
        <v>488.31090991432978</v>
      </c>
    </row>
    <row r="158" spans="2:16" s="216" customFormat="1" x14ac:dyDescent="0.3">
      <c r="B158" s="217" t="s">
        <v>152</v>
      </c>
      <c r="C158" s="654">
        <f>Sugar!D259</f>
        <v>5609.5195590000012</v>
      </c>
      <c r="D158" s="654">
        <f>Sugar!E259</f>
        <v>10236.554559000002</v>
      </c>
      <c r="E158" s="654">
        <f>Sugar!F259</f>
        <v>11442.374559000004</v>
      </c>
      <c r="F158" s="654">
        <f>Sugar!G259</f>
        <v>7184.8345590000017</v>
      </c>
      <c r="G158" s="654">
        <f>Sugar!H259</f>
        <v>8120.3845590000019</v>
      </c>
      <c r="H158" s="654">
        <f>Sugar!I259</f>
        <v>10782.134559000002</v>
      </c>
      <c r="I158" s="654">
        <f>Sugar!J259</f>
        <v>11335.274559000003</v>
      </c>
      <c r="J158" s="654">
        <f>Sugar!K259</f>
        <v>11075.25302503298</v>
      </c>
      <c r="K158" s="654">
        <f>Sugar!L259</f>
        <v>10044.565714344328</v>
      </c>
      <c r="L158" s="654">
        <f>Sugar!M259</f>
        <v>12368.474559000004</v>
      </c>
      <c r="M158" s="653">
        <f>Sugar!N259</f>
        <v>11318.264559000001</v>
      </c>
      <c r="N158" s="653">
        <f>Sugar!O259</f>
        <v>9217.7569126317085</v>
      </c>
      <c r="O158" s="653">
        <f>Sugar!P259</f>
        <v>12669.255048990588</v>
      </c>
      <c r="P158" s="656">
        <f>Sugar!Q259</f>
        <v>14222.206945653576</v>
      </c>
    </row>
    <row r="159" spans="2:16" s="216" customFormat="1" x14ac:dyDescent="0.3">
      <c r="B159" s="217" t="s">
        <v>153</v>
      </c>
      <c r="C159" s="654">
        <f>Sugar!D260</f>
        <v>-4.4100000000000004E-4</v>
      </c>
      <c r="D159" s="654">
        <f>Sugar!E260</f>
        <v>-4.4100000000000004E-4</v>
      </c>
      <c r="E159" s="654">
        <f>Sugar!F260</f>
        <v>-4.4100000000000004E-4</v>
      </c>
      <c r="F159" s="654">
        <f>Sugar!G260</f>
        <v>-4.4100000000000004E-4</v>
      </c>
      <c r="G159" s="654">
        <f>Sugar!H260</f>
        <v>-4.4100000000000004E-4</v>
      </c>
      <c r="H159" s="654">
        <f>Sugar!I260</f>
        <v>-4.4100000000000004E-4</v>
      </c>
      <c r="I159" s="654">
        <f>Sugar!J260</f>
        <v>-4.4100000000000004E-4</v>
      </c>
      <c r="J159" s="654">
        <f>Sugar!K260</f>
        <v>-4.4100000000000004E-4</v>
      </c>
      <c r="K159" s="654">
        <f>Sugar!L260</f>
        <v>-4.4100000000000004E-4</v>
      </c>
      <c r="L159" s="654">
        <f>Sugar!M260</f>
        <v>-4.4100000000000004E-4</v>
      </c>
      <c r="M159" s="653">
        <f>Sugar!N260</f>
        <v>-4.4100000000000004E-4</v>
      </c>
      <c r="N159" s="653">
        <f>Sugar!O260</f>
        <v>-4.4100000000000004E-4</v>
      </c>
      <c r="O159" s="653">
        <f>Sugar!P260</f>
        <v>-4.4100000000000004E-4</v>
      </c>
      <c r="P159" s="656">
        <f>Sugar!Q260</f>
        <v>-4.4100000000000004E-4</v>
      </c>
    </row>
    <row r="160" spans="2:16" s="216" customFormat="1" x14ac:dyDescent="0.3">
      <c r="B160" s="217" t="s">
        <v>154</v>
      </c>
      <c r="C160" s="654">
        <f>Sugar!D261</f>
        <v>-4.4100000000000004E-4</v>
      </c>
      <c r="D160" s="654">
        <f>Sugar!E261</f>
        <v>-4.4100000000000004E-4</v>
      </c>
      <c r="E160" s="654">
        <f>Sugar!F261</f>
        <v>-4.4100000000000004E-4</v>
      </c>
      <c r="F160" s="654">
        <f>Sugar!G261</f>
        <v>-4.4100000000000004E-4</v>
      </c>
      <c r="G160" s="654">
        <f>Sugar!H261</f>
        <v>-4.4100000000000004E-4</v>
      </c>
      <c r="H160" s="654">
        <f>Sugar!I261</f>
        <v>-4.4100000000000004E-4</v>
      </c>
      <c r="I160" s="654">
        <f>Sugar!J261</f>
        <v>-4.4100000000000004E-4</v>
      </c>
      <c r="J160" s="654">
        <f>Sugar!K261</f>
        <v>-4.4100000000000004E-4</v>
      </c>
      <c r="K160" s="654">
        <f>Sugar!L261</f>
        <v>-4.4100000000000004E-4</v>
      </c>
      <c r="L160" s="654">
        <f>Sugar!M261</f>
        <v>-4.4100000000000004E-4</v>
      </c>
      <c r="M160" s="653">
        <f>Sugar!N261</f>
        <v>-4.4100000000000004E-4</v>
      </c>
      <c r="N160" s="653">
        <f>Sugar!O261</f>
        <v>-4.4100000000000004E-4</v>
      </c>
      <c r="O160" s="653">
        <f>Sugar!P261</f>
        <v>-4.4100000000000004E-4</v>
      </c>
      <c r="P160" s="656">
        <f>Sugar!Q261</f>
        <v>-4.4100000000000004E-4</v>
      </c>
    </row>
    <row r="161" spans="1:16" s="216" customFormat="1" x14ac:dyDescent="0.3">
      <c r="B161" s="217" t="s">
        <v>155</v>
      </c>
      <c r="C161" s="654">
        <f>Sugar!D262</f>
        <v>-4.4100000000000004E-4</v>
      </c>
      <c r="D161" s="654">
        <f>Sugar!E262</f>
        <v>-4.4100000000000004E-4</v>
      </c>
      <c r="E161" s="654">
        <f>Sugar!F262</f>
        <v>-4.4100000000000004E-4</v>
      </c>
      <c r="F161" s="654">
        <f>Sugar!G262</f>
        <v>-4.4100000000000004E-4</v>
      </c>
      <c r="G161" s="654">
        <f>Sugar!H262</f>
        <v>-4.4100000000000004E-4</v>
      </c>
      <c r="H161" s="654">
        <f>Sugar!I262</f>
        <v>-4.4100000000000004E-4</v>
      </c>
      <c r="I161" s="654">
        <f>Sugar!J262</f>
        <v>-4.4100000000000004E-4</v>
      </c>
      <c r="J161" s="654">
        <f>Sugar!K262</f>
        <v>-4.4100000000000004E-4</v>
      </c>
      <c r="K161" s="654">
        <f>Sugar!L262</f>
        <v>-4.4100000000000004E-4</v>
      </c>
      <c r="L161" s="654">
        <f>Sugar!M262</f>
        <v>-4.4100000000000004E-4</v>
      </c>
      <c r="M161" s="653">
        <f>Sugar!N262</f>
        <v>-4.4100000000000004E-4</v>
      </c>
      <c r="N161" s="653">
        <f>Sugar!O262</f>
        <v>-4.4100000000000004E-4</v>
      </c>
      <c r="O161" s="653">
        <f>Sugar!P262</f>
        <v>-4.4100000000000004E-4</v>
      </c>
      <c r="P161" s="656">
        <f>Sugar!Q262</f>
        <v>-4.4100000000000004E-4</v>
      </c>
    </row>
    <row r="162" spans="1:16" s="216" customFormat="1" x14ac:dyDescent="0.3">
      <c r="B162" s="217" t="s">
        <v>156</v>
      </c>
      <c r="C162" s="654">
        <f>Sugar!D263</f>
        <v>-4.4100000000000004E-4</v>
      </c>
      <c r="D162" s="654">
        <f>Sugar!E263</f>
        <v>-4.4100000000000004E-4</v>
      </c>
      <c r="E162" s="654">
        <f>Sugar!F263</f>
        <v>-4.4100000000000004E-4</v>
      </c>
      <c r="F162" s="654">
        <f>Sugar!G263</f>
        <v>-4.4100000000000004E-4</v>
      </c>
      <c r="G162" s="654">
        <f>Sugar!H263</f>
        <v>-4.4100000000000004E-4</v>
      </c>
      <c r="H162" s="654">
        <f>Sugar!I263</f>
        <v>-4.4100000000000004E-4</v>
      </c>
      <c r="I162" s="654">
        <f>Sugar!J263</f>
        <v>-4.4100000000000004E-4</v>
      </c>
      <c r="J162" s="654">
        <f>Sugar!K263</f>
        <v>-4.4100000000000004E-4</v>
      </c>
      <c r="K162" s="654">
        <f>Sugar!L263</f>
        <v>-4.4100000000000004E-4</v>
      </c>
      <c r="L162" s="654">
        <f>Sugar!M263</f>
        <v>-4.4100000000000004E-4</v>
      </c>
      <c r="M162" s="653">
        <f>Sugar!N263</f>
        <v>-4.4100000000000004E-4</v>
      </c>
      <c r="N162" s="653">
        <f>Sugar!O263</f>
        <v>-4.4100000000000004E-4</v>
      </c>
      <c r="O162" s="653">
        <f>Sugar!P263</f>
        <v>-4.4100000000000004E-4</v>
      </c>
      <c r="P162" s="656">
        <f>Sugar!Q263</f>
        <v>-4.4100000000000004E-4</v>
      </c>
    </row>
    <row r="163" spans="1:16" s="216" customFormat="1" x14ac:dyDescent="0.3">
      <c r="B163" s="217" t="s">
        <v>157</v>
      </c>
      <c r="C163" s="654">
        <f>Sugar!D264</f>
        <v>51.659559000000016</v>
      </c>
      <c r="D163" s="654">
        <f>Sugar!E264</f>
        <v>70.24455900000001</v>
      </c>
      <c r="E163" s="654">
        <f>Sugar!F264</f>
        <v>78.749559000000019</v>
      </c>
      <c r="F163" s="654">
        <f>Sugar!G264</f>
        <v>49.139559000000013</v>
      </c>
      <c r="G163" s="654">
        <f>Sugar!H264</f>
        <v>31.499559000000005</v>
      </c>
      <c r="H163" s="654">
        <f>Sugar!I264</f>
        <v>49.769559000000008</v>
      </c>
      <c r="I163" s="654">
        <f>Sugar!J264</f>
        <v>75.599559000000013</v>
      </c>
      <c r="J163" s="654">
        <f>Sugar!K264</f>
        <v>68.590189999030088</v>
      </c>
      <c r="K163" s="654">
        <f>Sugar!L264</f>
        <v>72.73810266634338</v>
      </c>
      <c r="L163" s="654">
        <f>Sugar!M264</f>
        <v>59.534559000000016</v>
      </c>
      <c r="M163" s="653">
        <f>Sugar!N264</f>
        <v>58.904559000000013</v>
      </c>
      <c r="N163" s="653">
        <f>Sugar!O264</f>
        <v>54.479930759557661</v>
      </c>
      <c r="O163" s="653">
        <f>Sugar!P264</f>
        <v>76.142590922858119</v>
      </c>
      <c r="P163" s="656">
        <f>Sugar!Q264</f>
        <v>85.475930670856243</v>
      </c>
    </row>
    <row r="164" spans="1:16" s="216" customFormat="1" x14ac:dyDescent="0.3">
      <c r="B164" s="217" t="s">
        <v>158</v>
      </c>
      <c r="C164" s="654">
        <f>Sugar!D265</f>
        <v>32.129559000000008</v>
      </c>
      <c r="D164" s="654">
        <f>Sugar!E265</f>
        <v>65.519559000000001</v>
      </c>
      <c r="E164" s="654">
        <f>Sugar!F265</f>
        <v>67.094559000000004</v>
      </c>
      <c r="F164" s="654">
        <f>Sugar!G265</f>
        <v>32.129559000000008</v>
      </c>
      <c r="G164" s="654">
        <f>Sugar!H265</f>
        <v>23.309559000000007</v>
      </c>
      <c r="H164" s="654">
        <f>Sugar!I265</f>
        <v>50.399559000000011</v>
      </c>
      <c r="I164" s="654">
        <f>Sugar!J265</f>
        <v>75.284559000000016</v>
      </c>
      <c r="J164" s="654">
        <f>Sugar!K265</f>
        <v>57.029774324927267</v>
      </c>
      <c r="K164" s="654">
        <f>Sugar!L265</f>
        <v>61.429630774975784</v>
      </c>
      <c r="L164" s="654">
        <f>Sugar!M265</f>
        <v>46.61955900000001</v>
      </c>
      <c r="M164" s="653">
        <f>Sugar!N265</f>
        <v>14.804559000000001</v>
      </c>
      <c r="N164" s="653">
        <f>Sugar!O265</f>
        <v>29.889927073145802</v>
      </c>
      <c r="O164" s="653">
        <f>Sugar!P265</f>
        <v>54.775921079900449</v>
      </c>
      <c r="P164" s="656">
        <f>Sugar!Q265</f>
        <v>61.490211075195418</v>
      </c>
    </row>
    <row r="165" spans="1:16" s="216" customFormat="1" x14ac:dyDescent="0.3">
      <c r="B165" s="217" t="s">
        <v>159</v>
      </c>
      <c r="C165" s="654">
        <f>Sugar!D266</f>
        <v>418.63455900000014</v>
      </c>
      <c r="D165" s="654">
        <f>Sugar!E266</f>
        <v>565.7395590000001</v>
      </c>
      <c r="E165" s="654">
        <f>Sugar!F266</f>
        <v>657.71955900000012</v>
      </c>
      <c r="F165" s="654">
        <f>Sugar!G266</f>
        <v>396.89955900000012</v>
      </c>
      <c r="G165" s="654">
        <f>Sugar!H266</f>
        <v>247.27455900000004</v>
      </c>
      <c r="H165" s="654">
        <f>Sugar!I266</f>
        <v>342.40455900000006</v>
      </c>
      <c r="I165" s="654">
        <f>Sugar!J266</f>
        <v>463.6795590000001</v>
      </c>
      <c r="J165" s="654">
        <f>Sugar!K266</f>
        <v>560.13031275363744</v>
      </c>
      <c r="K165" s="654">
        <f>Sugar!L266</f>
        <v>592.74481025121281</v>
      </c>
      <c r="L165" s="654">
        <f>Sugar!M266</f>
        <v>655.51455900000019</v>
      </c>
      <c r="M165" s="653">
        <f>Sugar!N266</f>
        <v>802.93455900000026</v>
      </c>
      <c r="N165" s="653">
        <f>Sugar!O266</f>
        <v>584.8499538880194</v>
      </c>
      <c r="O165" s="653">
        <f>Sugar!P266</f>
        <v>722.51078220190516</v>
      </c>
      <c r="P165" s="656">
        <f>Sugar!Q266</f>
        <v>811.07361648353708</v>
      </c>
    </row>
    <row r="166" spans="1:16" s="216" customFormat="1" x14ac:dyDescent="0.3">
      <c r="B166" s="217" t="s">
        <v>160</v>
      </c>
      <c r="C166" s="654">
        <f>Sugar!D267</f>
        <v>6.929559000000002</v>
      </c>
      <c r="D166" s="654">
        <f>Sugar!E267</f>
        <v>8.5045590000000022</v>
      </c>
      <c r="E166" s="654">
        <f>Sugar!F267</f>
        <v>7.8745590000000014</v>
      </c>
      <c r="F166" s="654">
        <f>Sugar!G267</f>
        <v>5.6695590000000005</v>
      </c>
      <c r="G166" s="654">
        <f>Sugar!H267</f>
        <v>5.0395590000000015</v>
      </c>
      <c r="H166" s="654">
        <f>Sugar!I267</f>
        <v>5.0395590000000015</v>
      </c>
      <c r="I166" s="654">
        <f>Sugar!J267</f>
        <v>3.1495590000000004</v>
      </c>
      <c r="J166" s="654">
        <f>Sugar!K267</f>
        <v>4.869633762366635</v>
      </c>
      <c r="K166" s="654">
        <f>Sugar!L267</f>
        <v>6.1379172541222111</v>
      </c>
      <c r="L166" s="654">
        <f>Sugar!M267</f>
        <v>8.1895590000000027</v>
      </c>
      <c r="M166" s="653">
        <f>Sugar!N267</f>
        <v>6.929559000000002</v>
      </c>
      <c r="N166" s="653">
        <f>Sugar!O267</f>
        <v>5.0380125589513352</v>
      </c>
      <c r="O166" s="653">
        <f>Sugar!P267</f>
        <v>6.6996444695568513</v>
      </c>
      <c r="P166" s="656">
        <f>Sugar!Q267</f>
        <v>7.5209169149639932</v>
      </c>
    </row>
    <row r="167" spans="1:16" s="216" customFormat="1" x14ac:dyDescent="0.3">
      <c r="B167" s="217" t="s">
        <v>161</v>
      </c>
      <c r="C167" s="653">
        <f>Sugar!D268</f>
        <v>-4.4100000000000004E-4</v>
      </c>
      <c r="D167" s="653">
        <f>Sugar!E268</f>
        <v>-4.4100000000000004E-4</v>
      </c>
      <c r="E167" s="653">
        <f>Sugar!F268</f>
        <v>-4.4100000000000004E-4</v>
      </c>
      <c r="F167" s="653">
        <f>Sugar!G268</f>
        <v>-4.4100000000000004E-4</v>
      </c>
      <c r="G167" s="653">
        <f>Sugar!H268</f>
        <v>-4.4100000000000004E-4</v>
      </c>
      <c r="H167" s="653">
        <f>Sugar!I268</f>
        <v>-4.4100000000000004E-4</v>
      </c>
      <c r="I167" s="653">
        <f>Sugar!J268</f>
        <v>-4.4100000000000004E-4</v>
      </c>
      <c r="J167" s="653">
        <f>Sugar!K268</f>
        <v>-4.4100000000000004E-4</v>
      </c>
      <c r="K167" s="653">
        <f>Sugar!L268</f>
        <v>-4.4100000000000004E-4</v>
      </c>
      <c r="L167" s="654">
        <f>Sugar!M268</f>
        <v>-4.4100000000000004E-4</v>
      </c>
      <c r="M167" s="653">
        <f>Sugar!N268</f>
        <v>-4.4100000000000004E-4</v>
      </c>
      <c r="N167" s="653">
        <f>Sugar!O268</f>
        <v>-4.4100000000000004E-4</v>
      </c>
      <c r="O167" s="653">
        <f>Sugar!P268</f>
        <v>-4.4100000000000004E-4</v>
      </c>
      <c r="P167" s="656">
        <f>Sugar!Q268</f>
        <v>-4.4100000000000004E-4</v>
      </c>
    </row>
    <row r="168" spans="1:16" s="216" customFormat="1" x14ac:dyDescent="0.3">
      <c r="B168" s="217" t="s">
        <v>162</v>
      </c>
      <c r="C168" s="653">
        <f>Sugar!D269</f>
        <v>2373.2095590000004</v>
      </c>
      <c r="D168" s="653">
        <f>Sugar!E269</f>
        <v>3074.0845590000004</v>
      </c>
      <c r="E168" s="653">
        <f>Sugar!F269</f>
        <v>2823.0295590000001</v>
      </c>
      <c r="F168" s="653">
        <f>Sugar!G269</f>
        <v>2184.5245590000004</v>
      </c>
      <c r="G168" s="653">
        <f>Sugar!H269</f>
        <v>1712.9695590000001</v>
      </c>
      <c r="H168" s="653">
        <f>Sugar!I269</f>
        <v>2147.6695589999999</v>
      </c>
      <c r="I168" s="653">
        <f>Sugar!J269</f>
        <v>2829.6445590000008</v>
      </c>
      <c r="J168" s="653">
        <f>Sugar!K269</f>
        <v>2272.8618562259944</v>
      </c>
      <c r="K168" s="653">
        <f>Sugar!L269</f>
        <v>1847.8353247419984</v>
      </c>
      <c r="L168" s="654">
        <f>Sugar!M269</f>
        <v>1633.5895590000005</v>
      </c>
      <c r="M168" s="653">
        <f>Sugar!N269</f>
        <v>1685.5645590000001</v>
      </c>
      <c r="N168" s="653">
        <f>Sugar!O269</f>
        <v>1614.127963213715</v>
      </c>
      <c r="O168" s="653">
        <f>Sugar!P269</f>
        <v>2290.7561354216086</v>
      </c>
      <c r="P168" s="656">
        <f>Sugar!Q269</f>
        <v>2571.5488602157143</v>
      </c>
    </row>
    <row r="169" spans="1:16" s="216" customFormat="1" x14ac:dyDescent="0.3">
      <c r="B169" s="217" t="s">
        <v>182</v>
      </c>
      <c r="C169" s="653">
        <f>Sugar!D270</f>
        <v>-4.4100000000000004E-4</v>
      </c>
      <c r="D169" s="653">
        <f>Sugar!E270</f>
        <v>-4.4100000000000004E-4</v>
      </c>
      <c r="E169" s="653">
        <f>Sugar!F270</f>
        <v>-4.4100000000000004E-4</v>
      </c>
      <c r="F169" s="653">
        <f>Sugar!G270</f>
        <v>-4.4100000000000004E-4</v>
      </c>
      <c r="G169" s="653">
        <f>Sugar!H270</f>
        <v>-4.4100000000000004E-4</v>
      </c>
      <c r="H169" s="653">
        <f>Sugar!I270</f>
        <v>-4.4100000000000004E-4</v>
      </c>
      <c r="I169" s="653">
        <f>Sugar!J270</f>
        <v>-4.4100000000000004E-4</v>
      </c>
      <c r="J169" s="653">
        <f>Sugar!K270</f>
        <v>-4.4100000000000004E-4</v>
      </c>
      <c r="K169" s="653">
        <f>Sugar!L270</f>
        <v>-4.4100000000000004E-4</v>
      </c>
      <c r="L169" s="654">
        <f>Sugar!M270</f>
        <v>303.34455900000006</v>
      </c>
      <c r="M169" s="653">
        <f>Sugar!N270</f>
        <v>362.87955900000009</v>
      </c>
      <c r="N169" s="653">
        <f>Sugar!O270</f>
        <v>175.43773754993754</v>
      </c>
      <c r="O169" s="653">
        <f>Sugar!P270</f>
        <v>170.59079783291426</v>
      </c>
      <c r="P169" s="656">
        <f>Sugar!Q270</f>
        <v>191.50126002297452</v>
      </c>
    </row>
    <row r="170" spans="1:16" s="216" customFormat="1" x14ac:dyDescent="0.3">
      <c r="B170" s="217" t="s">
        <v>163</v>
      </c>
      <c r="C170" s="653">
        <f>Sugar!D271</f>
        <v>-4.4100000000000004E-4</v>
      </c>
      <c r="D170" s="653">
        <f>Sugar!E271</f>
        <v>-4.4100000000000004E-4</v>
      </c>
      <c r="E170" s="653">
        <f>Sugar!F271</f>
        <v>-4.4100000000000004E-4</v>
      </c>
      <c r="F170" s="653">
        <f>Sugar!G271</f>
        <v>-4.4100000000000004E-4</v>
      </c>
      <c r="G170" s="653">
        <f>Sugar!H271</f>
        <v>-4.4100000000000004E-4</v>
      </c>
      <c r="H170" s="653">
        <f>Sugar!I271</f>
        <v>-4.4100000000000004E-4</v>
      </c>
      <c r="I170" s="653">
        <f>Sugar!J271</f>
        <v>-4.4100000000000004E-4</v>
      </c>
      <c r="J170" s="653">
        <f>Sugar!K271</f>
        <v>-4.4100000000000004E-4</v>
      </c>
      <c r="K170" s="653">
        <f>Sugar!L271</f>
        <v>-4.4100000000000004E-4</v>
      </c>
      <c r="L170" s="654">
        <f>Sugar!M271</f>
        <v>-4.4100000000000004E-4</v>
      </c>
      <c r="M170" s="653">
        <f>Sugar!N271</f>
        <v>-4.4100000000000004E-4</v>
      </c>
      <c r="N170" s="653">
        <f>Sugar!O271</f>
        <v>-4.4100000000000004E-4</v>
      </c>
      <c r="O170" s="653">
        <f>Sugar!P271</f>
        <v>-4.4100000000000004E-4</v>
      </c>
      <c r="P170" s="656">
        <f>Sugar!Q271</f>
        <v>-4.4100000000000004E-4</v>
      </c>
    </row>
    <row r="171" spans="1:16" s="216" customFormat="1" x14ac:dyDescent="0.3">
      <c r="B171" s="217" t="s">
        <v>164</v>
      </c>
      <c r="C171" s="653">
        <f>Sugar!D272</f>
        <v>7052.5345590000015</v>
      </c>
      <c r="D171" s="653">
        <f>Sugar!E272</f>
        <v>9830.8345590000026</v>
      </c>
      <c r="E171" s="653">
        <f>Sugar!F272</f>
        <v>9586.0795590000016</v>
      </c>
      <c r="F171" s="653">
        <f>Sugar!G272</f>
        <v>6145.9645590000018</v>
      </c>
      <c r="G171" s="653">
        <f>Sugar!H272</f>
        <v>6174.3145590000022</v>
      </c>
      <c r="H171" s="653">
        <f>Sugar!I272</f>
        <v>7194.599559000002</v>
      </c>
      <c r="I171" s="653">
        <f>Sugar!J272</f>
        <v>8444.8345590000026</v>
      </c>
      <c r="J171" s="653">
        <f>Sugar!K272</f>
        <v>8365.0122317837086</v>
      </c>
      <c r="K171" s="653">
        <f>Sugar!L272</f>
        <v>8305.3521165945713</v>
      </c>
      <c r="L171" s="654">
        <f>Sugar!M272</f>
        <v>8828.5045590000009</v>
      </c>
      <c r="M171" s="653">
        <f>Sugar!N272</f>
        <v>8718.8845590000019</v>
      </c>
      <c r="N171" s="653">
        <f>Sugar!O272</f>
        <v>7185.1920475620982</v>
      </c>
      <c r="O171" s="653">
        <f>Sugar!P272</f>
        <v>9727.4653309438945</v>
      </c>
      <c r="P171" s="656">
        <f>Sugar!Q272</f>
        <v>10919.823195397681</v>
      </c>
    </row>
    <row r="172" spans="1:16" s="216" customFormat="1" x14ac:dyDescent="0.3">
      <c r="B172" s="217" t="s">
        <v>165</v>
      </c>
      <c r="C172" s="654">
        <f>Sugar!D273</f>
        <v>522.58455900000013</v>
      </c>
      <c r="D172" s="654">
        <f>Sugar!E273</f>
        <v>639.76455900000019</v>
      </c>
      <c r="E172" s="654">
        <f>Sugar!F273</f>
        <v>546.52455900000007</v>
      </c>
      <c r="F172" s="654">
        <f>Sugar!G273</f>
        <v>336.73455900000005</v>
      </c>
      <c r="G172" s="654">
        <f>Sugar!H273</f>
        <v>346.18455900000015</v>
      </c>
      <c r="H172" s="654">
        <f>Sugar!I273</f>
        <v>377.36955900000009</v>
      </c>
      <c r="I172" s="654">
        <f>Sugar!J273</f>
        <v>407.9245590000001</v>
      </c>
      <c r="J172" s="654">
        <f>Sugar!K273</f>
        <v>386.87475946556759</v>
      </c>
      <c r="K172" s="654">
        <f>Sugar!L273</f>
        <v>375.81295915518922</v>
      </c>
      <c r="L172" s="654">
        <f>Sugar!M273</f>
        <v>403.82955900000007</v>
      </c>
      <c r="M172" s="653">
        <f>Sugar!N273</f>
        <v>362.24955900000009</v>
      </c>
      <c r="N172" s="653">
        <f>Sugar!O273</f>
        <v>311.93734201381744</v>
      </c>
      <c r="O172" s="653">
        <f>Sugar!P273</f>
        <v>436.4787566471382</v>
      </c>
      <c r="P172" s="656">
        <f>Sugar!Q273</f>
        <v>489.98081115820133</v>
      </c>
    </row>
    <row r="173" spans="1:16" s="216" customFormat="1" x14ac:dyDescent="0.3">
      <c r="B173" s="217" t="s">
        <v>166</v>
      </c>
      <c r="C173" s="654">
        <f>Sugar!D274</f>
        <v>6.2995590000000012</v>
      </c>
      <c r="D173" s="654">
        <f>Sugar!E274</f>
        <v>9.134559000000003</v>
      </c>
      <c r="E173" s="654">
        <f>Sugar!F274</f>
        <v>7.2445590000000015</v>
      </c>
      <c r="F173" s="654">
        <f>Sugar!G274</f>
        <v>3.4645590000000008</v>
      </c>
      <c r="G173" s="654">
        <f>Sugar!H274</f>
        <v>2.5195590000000005</v>
      </c>
      <c r="H173" s="654">
        <f>Sugar!I274</f>
        <v>5.3545590000000001</v>
      </c>
      <c r="I173" s="654">
        <f>Sugar!J274</f>
        <v>6.2995590000000012</v>
      </c>
      <c r="J173" s="654">
        <f>Sugar!K274</f>
        <v>5.538107147429681</v>
      </c>
      <c r="K173" s="654">
        <f>Sugar!L274</f>
        <v>6.990741715809893</v>
      </c>
      <c r="L173" s="654">
        <f>Sugar!M274</f>
        <v>6.6145590000000016</v>
      </c>
      <c r="M173" s="653">
        <f>Sugar!N274</f>
        <v>2.0470590000000004</v>
      </c>
      <c r="N173" s="653">
        <f>Sugar!O274</f>
        <v>3.2087029021004172</v>
      </c>
      <c r="O173" s="653">
        <f>Sugar!P274</f>
        <v>5.9029945791724554</v>
      </c>
      <c r="P173" s="656">
        <f>Sugar!Q274</f>
        <v>6.6266165383907083</v>
      </c>
    </row>
    <row r="174" spans="1:16" x14ac:dyDescent="0.3">
      <c r="A174" s="212"/>
      <c r="B174" s="222" t="s">
        <v>5</v>
      </c>
      <c r="C174" s="612">
        <f t="shared" ref="C174:K174" si="67">SUM(C175:C210)</f>
        <v>155570.5720800001</v>
      </c>
      <c r="D174" s="612">
        <f t="shared" si="67"/>
        <v>161311.4470800001</v>
      </c>
      <c r="E174" s="612">
        <f t="shared" si="67"/>
        <v>152239.44708000013</v>
      </c>
      <c r="F174" s="612">
        <f t="shared" si="67"/>
        <v>161736.69708000007</v>
      </c>
      <c r="G174" s="612">
        <f t="shared" si="67"/>
        <v>171786.77208000011</v>
      </c>
      <c r="H174" s="612">
        <f t="shared" si="67"/>
        <v>171843.47208000012</v>
      </c>
      <c r="I174" s="612">
        <f t="shared" si="67"/>
        <v>176336.94708000016</v>
      </c>
      <c r="J174" s="612">
        <f t="shared" si="67"/>
        <v>179823.99708000012</v>
      </c>
      <c r="K174" s="612">
        <f t="shared" si="67"/>
        <v>174593.42208000013</v>
      </c>
      <c r="L174" s="612">
        <f t="shared" ref="L174:P174" si="68">SUM(L175:L210)</f>
        <v>182219.57208000007</v>
      </c>
      <c r="M174" s="612">
        <f t="shared" si="68"/>
        <v>194339.19708000016</v>
      </c>
      <c r="N174" s="612">
        <f t="shared" si="68"/>
        <v>182006.9470800001</v>
      </c>
      <c r="O174" s="612">
        <f t="shared" si="68"/>
        <v>178604.94708000016</v>
      </c>
      <c r="P174" s="613">
        <f t="shared" si="68"/>
        <v>180660.32208000016</v>
      </c>
    </row>
    <row r="175" spans="1:16" s="216" customFormat="1" x14ac:dyDescent="0.3">
      <c r="B175" s="217" t="s">
        <v>132</v>
      </c>
      <c r="C175" s="654">
        <f>Coffee!D237</f>
        <v>-1.47E-3</v>
      </c>
      <c r="D175" s="654">
        <f>Coffee!E237</f>
        <v>-1.47E-3</v>
      </c>
      <c r="E175" s="654">
        <f>Coffee!F237</f>
        <v>-1.47E-3</v>
      </c>
      <c r="F175" s="654">
        <f>Coffee!G237</f>
        <v>-1.47E-3</v>
      </c>
      <c r="G175" s="654">
        <f>Coffee!H237</f>
        <v>-1.47E-3</v>
      </c>
      <c r="H175" s="654">
        <f>Coffee!I237</f>
        <v>-1.47E-3</v>
      </c>
      <c r="I175" s="654">
        <f>Coffee!J237</f>
        <v>-1.47E-3</v>
      </c>
      <c r="J175" s="654">
        <f>Coffee!K237</f>
        <v>-1.47E-3</v>
      </c>
      <c r="K175" s="654">
        <f>Coffee!L237</f>
        <v>-1.47E-3</v>
      </c>
      <c r="L175" s="654">
        <f>Coffee!M237</f>
        <v>-1.47E-3</v>
      </c>
      <c r="M175" s="653">
        <f>Coffee!N237</f>
        <v>-1.47E-3</v>
      </c>
      <c r="N175" s="653">
        <f>Coffee!O237</f>
        <v>-1.47E-3</v>
      </c>
      <c r="O175" s="653">
        <f>Coffee!P237</f>
        <v>-1.47E-3</v>
      </c>
      <c r="P175" s="656">
        <f>Coffee!Q237</f>
        <v>-1.47E-3</v>
      </c>
    </row>
    <row r="176" spans="1:16" s="216" customFormat="1" x14ac:dyDescent="0.3">
      <c r="B176" s="217" t="s">
        <v>133</v>
      </c>
      <c r="C176" s="183">
        <f>Coffee!D238</f>
        <v>1275.9257175</v>
      </c>
      <c r="D176" s="183">
        <f>Coffee!E238</f>
        <v>1896.0465300000001</v>
      </c>
      <c r="E176" s="183">
        <f>Coffee!F238</f>
        <v>1832.7551550000001</v>
      </c>
      <c r="F176" s="183">
        <f>Coffee!G238</f>
        <v>2399.0109674999999</v>
      </c>
      <c r="G176" s="183">
        <f>Coffee!H238</f>
        <v>2917.4615925000003</v>
      </c>
      <c r="H176" s="183">
        <f>Coffee!I238</f>
        <v>3076.3633425000007</v>
      </c>
      <c r="I176" s="183">
        <f>Coffee!J238</f>
        <v>3331.5487800000001</v>
      </c>
      <c r="J176" s="183">
        <f>Coffee!K238</f>
        <v>3369.2542800000001</v>
      </c>
      <c r="K176" s="183">
        <f>Coffee!L238</f>
        <v>3973.8889050000002</v>
      </c>
      <c r="L176" s="183">
        <f>Coffee!M238</f>
        <v>4202.4607800000003</v>
      </c>
      <c r="M176" s="183">
        <f>Coffee!N238</f>
        <v>4964.7922799999997</v>
      </c>
      <c r="N176" s="653">
        <f>Coffee!O238</f>
        <v>5471.54853</v>
      </c>
      <c r="O176" s="653">
        <f>Coffee!P238</f>
        <v>5471.54853</v>
      </c>
      <c r="P176" s="656">
        <f>Coffee!Q238</f>
        <v>5996.0235299999995</v>
      </c>
    </row>
    <row r="177" spans="2:16" s="216" customFormat="1" x14ac:dyDescent="0.3">
      <c r="B177" s="217" t="s">
        <v>134</v>
      </c>
      <c r="C177" s="120">
        <f>Coffee!D239</f>
        <v>17.859029999999997</v>
      </c>
      <c r="D177" s="183">
        <f>Coffee!E239</f>
        <v>13.946730000000002</v>
      </c>
      <c r="E177" s="183">
        <f>Coffee!F239</f>
        <v>10.884930000000001</v>
      </c>
      <c r="F177" s="183">
        <f>Coffee!G239</f>
        <v>8.9287800000000015</v>
      </c>
      <c r="G177" s="183">
        <f>Coffee!H239</f>
        <v>8.7586800000000018</v>
      </c>
      <c r="H177" s="183">
        <f>Coffee!I239</f>
        <v>10.884930000000001</v>
      </c>
      <c r="I177" s="183">
        <f>Coffee!J239</f>
        <v>14.11683</v>
      </c>
      <c r="J177" s="183">
        <f>Coffee!K239</f>
        <v>12.67098</v>
      </c>
      <c r="K177" s="183">
        <f>Coffee!L239</f>
        <v>12.67098</v>
      </c>
      <c r="L177" s="183">
        <f>Coffee!M239</f>
        <v>14.45703</v>
      </c>
      <c r="M177" s="183">
        <f>Coffee!N239</f>
        <v>11.650379999999998</v>
      </c>
      <c r="N177" s="653">
        <f>Coffee!O239</f>
        <v>13.09623</v>
      </c>
      <c r="O177" s="653">
        <f>Coffee!P239</f>
        <v>12.926130000000001</v>
      </c>
      <c r="P177" s="656">
        <f>Coffee!Q239</f>
        <v>13.351380000000002</v>
      </c>
    </row>
    <row r="178" spans="2:16" s="216" customFormat="1" x14ac:dyDescent="0.3">
      <c r="B178" s="217" t="s">
        <v>135</v>
      </c>
      <c r="C178" s="120">
        <f>Coffee!D240</f>
        <v>29.766030000000001</v>
      </c>
      <c r="D178" s="183">
        <f>Coffee!E240</f>
        <v>23.245529999999999</v>
      </c>
      <c r="E178" s="183">
        <f>Coffee!F240</f>
        <v>18.142530000000001</v>
      </c>
      <c r="F178" s="183">
        <f>Coffee!G240</f>
        <v>14.882280000000002</v>
      </c>
      <c r="G178" s="183">
        <f>Coffee!H240</f>
        <v>14.59878</v>
      </c>
      <c r="H178" s="183">
        <f>Coffee!I240</f>
        <v>18.142530000000001</v>
      </c>
      <c r="I178" s="183">
        <f>Coffee!J240</f>
        <v>23.529030000000002</v>
      </c>
      <c r="J178" s="183">
        <f>Coffee!K240</f>
        <v>21.119279999999996</v>
      </c>
      <c r="K178" s="183">
        <f>Coffee!L240</f>
        <v>21.119279999999996</v>
      </c>
      <c r="L178" s="183">
        <f>Coffee!M240</f>
        <v>24.096030000000003</v>
      </c>
      <c r="M178" s="183">
        <f>Coffee!N240</f>
        <v>19.418279999999999</v>
      </c>
      <c r="N178" s="653">
        <f>Coffee!O240</f>
        <v>21.828030000000002</v>
      </c>
      <c r="O178" s="653">
        <f>Coffee!P240</f>
        <v>21.544530000000002</v>
      </c>
      <c r="P178" s="656">
        <f>Coffee!Q240</f>
        <v>22.25328</v>
      </c>
    </row>
    <row r="179" spans="2:16" s="216" customFormat="1" x14ac:dyDescent="0.3">
      <c r="B179" s="217" t="s">
        <v>136</v>
      </c>
      <c r="C179" s="654">
        <f>Coffee!D241</f>
        <v>-1.47E-3</v>
      </c>
      <c r="D179" s="654">
        <f>Coffee!E241</f>
        <v>-1.47E-3</v>
      </c>
      <c r="E179" s="654">
        <f>Coffee!F241</f>
        <v>-1.47E-3</v>
      </c>
      <c r="F179" s="654">
        <f>Coffee!G241</f>
        <v>-1.47E-3</v>
      </c>
      <c r="G179" s="654">
        <f>Coffee!H241</f>
        <v>-1.47E-3</v>
      </c>
      <c r="H179" s="654">
        <f>Coffee!I241</f>
        <v>-1.47E-3</v>
      </c>
      <c r="I179" s="654">
        <f>Coffee!J241</f>
        <v>-1.47E-3</v>
      </c>
      <c r="J179" s="654">
        <f>Coffee!K241</f>
        <v>-1.47E-3</v>
      </c>
      <c r="K179" s="654">
        <f>Coffee!L241</f>
        <v>-1.47E-3</v>
      </c>
      <c r="L179" s="654">
        <f>Coffee!M241</f>
        <v>-1.47E-3</v>
      </c>
      <c r="M179" s="653">
        <f>Coffee!N241</f>
        <v>-1.47E-3</v>
      </c>
      <c r="N179" s="653">
        <f>Coffee!O241</f>
        <v>-1.47E-3</v>
      </c>
      <c r="O179" s="653">
        <f>Coffee!P241</f>
        <v>-1.47E-3</v>
      </c>
      <c r="P179" s="656">
        <f>Coffee!Q241</f>
        <v>-1.47E-3</v>
      </c>
    </row>
    <row r="180" spans="2:16" s="216" customFormat="1" x14ac:dyDescent="0.3">
      <c r="B180" s="217" t="s">
        <v>137</v>
      </c>
      <c r="C180" s="654">
        <f>Coffee!D242</f>
        <v>-1.47E-3</v>
      </c>
      <c r="D180" s="654">
        <f>Coffee!E242</f>
        <v>-1.47E-3</v>
      </c>
      <c r="E180" s="654">
        <f>Coffee!F242</f>
        <v>-1.47E-3</v>
      </c>
      <c r="F180" s="654">
        <f>Coffee!G242</f>
        <v>-1.47E-3</v>
      </c>
      <c r="G180" s="654">
        <f>Coffee!H242</f>
        <v>-1.47E-3</v>
      </c>
      <c r="H180" s="654">
        <f>Coffee!I242</f>
        <v>-1.47E-3</v>
      </c>
      <c r="I180" s="654">
        <f>Coffee!J242</f>
        <v>-1.47E-3</v>
      </c>
      <c r="J180" s="654">
        <f>Coffee!K242</f>
        <v>-1.47E-3</v>
      </c>
      <c r="K180" s="654">
        <f>Coffee!L242</f>
        <v>-1.47E-3</v>
      </c>
      <c r="L180" s="654">
        <f>Coffee!M242</f>
        <v>-1.47E-3</v>
      </c>
      <c r="M180" s="653">
        <f>Coffee!N242</f>
        <v>-1.47E-3</v>
      </c>
      <c r="N180" s="653">
        <f>Coffee!O242</f>
        <v>-1.47E-3</v>
      </c>
      <c r="O180" s="653">
        <f>Coffee!P242</f>
        <v>-1.47E-3</v>
      </c>
      <c r="P180" s="656">
        <f>Coffee!Q242</f>
        <v>-1.47E-3</v>
      </c>
    </row>
    <row r="181" spans="2:16" s="216" customFormat="1" x14ac:dyDescent="0.3">
      <c r="B181" s="217" t="s">
        <v>138</v>
      </c>
      <c r="C181" s="654">
        <f>Coffee!D243</f>
        <v>-1.47E-3</v>
      </c>
      <c r="D181" s="654">
        <f>Coffee!E243</f>
        <v>-1.47E-3</v>
      </c>
      <c r="E181" s="654">
        <f>Coffee!F243</f>
        <v>-1.47E-3</v>
      </c>
      <c r="F181" s="654">
        <f>Coffee!G243</f>
        <v>-1.47E-3</v>
      </c>
      <c r="G181" s="654">
        <f>Coffee!H243</f>
        <v>-1.47E-3</v>
      </c>
      <c r="H181" s="654">
        <f>Coffee!I243</f>
        <v>-1.47E-3</v>
      </c>
      <c r="I181" s="654">
        <f>Coffee!J243</f>
        <v>-1.47E-3</v>
      </c>
      <c r="J181" s="654">
        <f>Coffee!K243</f>
        <v>-1.47E-3</v>
      </c>
      <c r="K181" s="654">
        <f>Coffee!L243</f>
        <v>-1.47E-3</v>
      </c>
      <c r="L181" s="654">
        <f>Coffee!M243</f>
        <v>-1.47E-3</v>
      </c>
      <c r="M181" s="653">
        <f>Coffee!N243</f>
        <v>-1.47E-3</v>
      </c>
      <c r="N181" s="653">
        <f>Coffee!O243</f>
        <v>-1.47E-3</v>
      </c>
      <c r="O181" s="653">
        <f>Coffee!P243</f>
        <v>-1.47E-3</v>
      </c>
      <c r="P181" s="656">
        <f>Coffee!Q243</f>
        <v>-1.47E-3</v>
      </c>
    </row>
    <row r="182" spans="2:16" s="216" customFormat="1" x14ac:dyDescent="0.3">
      <c r="B182" s="217" t="s">
        <v>139</v>
      </c>
      <c r="C182" s="654">
        <f>Coffee!D244</f>
        <v>-1.47E-3</v>
      </c>
      <c r="D182" s="654">
        <f>Coffee!E244</f>
        <v>-1.47E-3</v>
      </c>
      <c r="E182" s="654">
        <f>Coffee!F244</f>
        <v>-1.47E-3</v>
      </c>
      <c r="F182" s="654">
        <f>Coffee!G244</f>
        <v>-1.47E-3</v>
      </c>
      <c r="G182" s="654">
        <f>Coffee!H244</f>
        <v>-1.47E-3</v>
      </c>
      <c r="H182" s="654">
        <f>Coffee!I244</f>
        <v>-1.47E-3</v>
      </c>
      <c r="I182" s="654">
        <f>Coffee!J244</f>
        <v>-1.47E-3</v>
      </c>
      <c r="J182" s="654">
        <f>Coffee!K244</f>
        <v>-1.47E-3</v>
      </c>
      <c r="K182" s="654">
        <f>Coffee!L244</f>
        <v>-1.47E-3</v>
      </c>
      <c r="L182" s="654">
        <f>Coffee!M244</f>
        <v>-1.47E-3</v>
      </c>
      <c r="M182" s="653">
        <f>Coffee!N244</f>
        <v>-1.47E-3</v>
      </c>
      <c r="N182" s="653">
        <f>Coffee!O244</f>
        <v>-1.47E-3</v>
      </c>
      <c r="O182" s="653">
        <f>Coffee!P244</f>
        <v>-1.47E-3</v>
      </c>
      <c r="P182" s="656">
        <f>Coffee!Q244</f>
        <v>-1.47E-3</v>
      </c>
    </row>
    <row r="183" spans="2:16" s="216" customFormat="1" x14ac:dyDescent="0.3">
      <c r="B183" s="217" t="s">
        <v>140</v>
      </c>
      <c r="C183" s="654">
        <f>Coffee!D245</f>
        <v>-1.47E-3</v>
      </c>
      <c r="D183" s="654">
        <f>Coffee!E245</f>
        <v>-1.47E-3</v>
      </c>
      <c r="E183" s="654">
        <f>Coffee!F245</f>
        <v>-1.47E-3</v>
      </c>
      <c r="F183" s="654">
        <f>Coffee!G245</f>
        <v>-1.47E-3</v>
      </c>
      <c r="G183" s="654">
        <f>Coffee!H245</f>
        <v>-1.47E-3</v>
      </c>
      <c r="H183" s="654">
        <f>Coffee!I245</f>
        <v>-1.47E-3</v>
      </c>
      <c r="I183" s="654">
        <f>Coffee!J245</f>
        <v>-1.47E-3</v>
      </c>
      <c r="J183" s="654">
        <f>Coffee!K245</f>
        <v>-1.47E-3</v>
      </c>
      <c r="K183" s="654">
        <f>Coffee!L245</f>
        <v>-1.47E-3</v>
      </c>
      <c r="L183" s="654">
        <f>Coffee!M245</f>
        <v>-1.47E-3</v>
      </c>
      <c r="M183" s="653">
        <f>Coffee!N245</f>
        <v>-1.47E-3</v>
      </c>
      <c r="N183" s="653">
        <f>Coffee!O245</f>
        <v>-1.47E-3</v>
      </c>
      <c r="O183" s="653">
        <f>Coffee!P245</f>
        <v>-1.47E-3</v>
      </c>
      <c r="P183" s="656">
        <f>Coffee!Q245</f>
        <v>-1.47E-3</v>
      </c>
    </row>
    <row r="184" spans="2:16" s="216" customFormat="1" x14ac:dyDescent="0.3">
      <c r="B184" s="217" t="s">
        <v>141</v>
      </c>
      <c r="C184" s="654">
        <f>Coffee!D246</f>
        <v>-1.47E-3</v>
      </c>
      <c r="D184" s="654">
        <f>Coffee!E246</f>
        <v>-1.47E-3</v>
      </c>
      <c r="E184" s="654">
        <f>Coffee!F246</f>
        <v>-1.47E-3</v>
      </c>
      <c r="F184" s="654">
        <f>Coffee!G246</f>
        <v>-1.47E-3</v>
      </c>
      <c r="G184" s="654">
        <f>Coffee!H246</f>
        <v>-1.47E-3</v>
      </c>
      <c r="H184" s="654">
        <f>Coffee!I246</f>
        <v>-1.47E-3</v>
      </c>
      <c r="I184" s="654">
        <f>Coffee!J246</f>
        <v>-1.47E-3</v>
      </c>
      <c r="J184" s="654">
        <f>Coffee!K246</f>
        <v>-1.47E-3</v>
      </c>
      <c r="K184" s="654">
        <f>Coffee!L246</f>
        <v>-1.47E-3</v>
      </c>
      <c r="L184" s="654">
        <f>Coffee!M246</f>
        <v>-1.47E-3</v>
      </c>
      <c r="M184" s="653">
        <f>Coffee!N246</f>
        <v>-1.47E-3</v>
      </c>
      <c r="N184" s="653">
        <f>Coffee!O246</f>
        <v>-1.47E-3</v>
      </c>
      <c r="O184" s="653">
        <f>Coffee!P246</f>
        <v>-1.47E-3</v>
      </c>
      <c r="P184" s="656">
        <f>Coffee!Q246</f>
        <v>-1.47E-3</v>
      </c>
    </row>
    <row r="185" spans="2:16" s="216" customFormat="1" x14ac:dyDescent="0.3">
      <c r="B185" s="217" t="s">
        <v>142</v>
      </c>
      <c r="C185" s="654">
        <f>Coffee!D247</f>
        <v>-1.47E-3</v>
      </c>
      <c r="D185" s="654">
        <f>Coffee!E247</f>
        <v>-1.47E-3</v>
      </c>
      <c r="E185" s="654">
        <f>Coffee!F247</f>
        <v>-1.47E-3</v>
      </c>
      <c r="F185" s="654">
        <f>Coffee!G247</f>
        <v>-1.47E-3</v>
      </c>
      <c r="G185" s="654">
        <f>Coffee!H247</f>
        <v>-1.47E-3</v>
      </c>
      <c r="H185" s="654">
        <f>Coffee!I247</f>
        <v>-1.47E-3</v>
      </c>
      <c r="I185" s="654">
        <f>Coffee!J247</f>
        <v>-1.47E-3</v>
      </c>
      <c r="J185" s="654">
        <f>Coffee!K247</f>
        <v>-1.47E-3</v>
      </c>
      <c r="K185" s="654">
        <f>Coffee!L247</f>
        <v>-1.47E-3</v>
      </c>
      <c r="L185" s="654">
        <f>Coffee!M247</f>
        <v>-1.47E-3</v>
      </c>
      <c r="M185" s="653">
        <f>Coffee!N247</f>
        <v>-1.47E-3</v>
      </c>
      <c r="N185" s="653">
        <f>Coffee!O247</f>
        <v>-1.47E-3</v>
      </c>
      <c r="O185" s="653">
        <f>Coffee!P247</f>
        <v>-1.47E-3</v>
      </c>
      <c r="P185" s="656">
        <f>Coffee!Q247</f>
        <v>-1.47E-3</v>
      </c>
    </row>
    <row r="186" spans="2:16" s="216" customFormat="1" x14ac:dyDescent="0.3">
      <c r="B186" s="217" t="s">
        <v>143</v>
      </c>
      <c r="C186" s="654">
        <f>Coffee!D248</f>
        <v>-1.47E-3</v>
      </c>
      <c r="D186" s="654">
        <f>Coffee!E248</f>
        <v>-1.47E-3</v>
      </c>
      <c r="E186" s="654">
        <f>Coffee!F248</f>
        <v>-1.47E-3</v>
      </c>
      <c r="F186" s="654">
        <f>Coffee!G248</f>
        <v>-1.47E-3</v>
      </c>
      <c r="G186" s="654">
        <f>Coffee!H248</f>
        <v>-1.47E-3</v>
      </c>
      <c r="H186" s="654">
        <f>Coffee!I248</f>
        <v>-1.47E-3</v>
      </c>
      <c r="I186" s="654">
        <f>Coffee!J248</f>
        <v>-1.47E-3</v>
      </c>
      <c r="J186" s="654">
        <f>Coffee!K248</f>
        <v>-1.47E-3</v>
      </c>
      <c r="K186" s="654">
        <f>Coffee!L248</f>
        <v>-1.47E-3</v>
      </c>
      <c r="L186" s="654">
        <f>Coffee!M248</f>
        <v>-1.47E-3</v>
      </c>
      <c r="M186" s="653">
        <f>Coffee!N248</f>
        <v>-1.47E-3</v>
      </c>
      <c r="N186" s="653">
        <f>Coffee!O248</f>
        <v>-1.47E-3</v>
      </c>
      <c r="O186" s="653">
        <f>Coffee!P248</f>
        <v>-1.47E-3</v>
      </c>
      <c r="P186" s="656">
        <f>Coffee!Q248</f>
        <v>-1.47E-3</v>
      </c>
    </row>
    <row r="187" spans="2:16" s="216" customFormat="1" x14ac:dyDescent="0.3">
      <c r="B187" s="217" t="s">
        <v>144</v>
      </c>
      <c r="C187" s="654">
        <f>Coffee!D249</f>
        <v>-1.47E-3</v>
      </c>
      <c r="D187" s="654">
        <f>Coffee!E249</f>
        <v>-1.47E-3</v>
      </c>
      <c r="E187" s="654">
        <f>Coffee!F249</f>
        <v>-1.47E-3</v>
      </c>
      <c r="F187" s="654">
        <f>Coffee!G249</f>
        <v>-1.47E-3</v>
      </c>
      <c r="G187" s="654">
        <f>Coffee!H249</f>
        <v>-1.47E-3</v>
      </c>
      <c r="H187" s="654">
        <f>Coffee!I249</f>
        <v>-1.47E-3</v>
      </c>
      <c r="I187" s="654">
        <f>Coffee!J249</f>
        <v>-1.47E-3</v>
      </c>
      <c r="J187" s="654">
        <f>Coffee!K249</f>
        <v>-1.47E-3</v>
      </c>
      <c r="K187" s="654">
        <f>Coffee!L249</f>
        <v>-1.47E-3</v>
      </c>
      <c r="L187" s="654">
        <f>Coffee!M249</f>
        <v>-1.47E-3</v>
      </c>
      <c r="M187" s="653">
        <f>Coffee!N249</f>
        <v>-1.47E-3</v>
      </c>
      <c r="N187" s="653">
        <f>Coffee!O249</f>
        <v>-1.47E-3</v>
      </c>
      <c r="O187" s="653">
        <f>Coffee!P249</f>
        <v>-1.47E-3</v>
      </c>
      <c r="P187" s="656">
        <f>Coffee!Q249</f>
        <v>-1.47E-3</v>
      </c>
    </row>
    <row r="188" spans="2:16" s="216" customFormat="1" x14ac:dyDescent="0.3">
      <c r="B188" s="217" t="s">
        <v>145</v>
      </c>
      <c r="C188" s="654">
        <f>Coffee!D250</f>
        <v>-1.47E-3</v>
      </c>
      <c r="D188" s="654">
        <f>Coffee!E250</f>
        <v>-1.47E-3</v>
      </c>
      <c r="E188" s="654">
        <f>Coffee!F250</f>
        <v>-1.47E-3</v>
      </c>
      <c r="F188" s="654">
        <f>Coffee!G250</f>
        <v>-1.47E-3</v>
      </c>
      <c r="G188" s="654">
        <f>Coffee!H250</f>
        <v>-1.47E-3</v>
      </c>
      <c r="H188" s="654">
        <f>Coffee!I250</f>
        <v>-1.47E-3</v>
      </c>
      <c r="I188" s="654">
        <f>Coffee!J250</f>
        <v>-1.47E-3</v>
      </c>
      <c r="J188" s="654">
        <f>Coffee!K250</f>
        <v>-1.47E-3</v>
      </c>
      <c r="K188" s="654">
        <f>Coffee!L250</f>
        <v>-1.47E-3</v>
      </c>
      <c r="L188" s="654">
        <f>Coffee!M250</f>
        <v>-1.47E-3</v>
      </c>
      <c r="M188" s="653">
        <f>Coffee!N250</f>
        <v>-1.47E-3</v>
      </c>
      <c r="N188" s="653">
        <f>Coffee!O250</f>
        <v>-1.47E-3</v>
      </c>
      <c r="O188" s="653">
        <f>Coffee!P250</f>
        <v>-1.47E-3</v>
      </c>
      <c r="P188" s="656">
        <f>Coffee!Q250</f>
        <v>-1.47E-3</v>
      </c>
    </row>
    <row r="189" spans="2:16" s="216" customFormat="1" x14ac:dyDescent="0.3">
      <c r="B189" s="217" t="s">
        <v>146</v>
      </c>
      <c r="C189" s="654">
        <f>Coffee!D251</f>
        <v>-1.47E-3</v>
      </c>
      <c r="D189" s="654">
        <f>Coffee!E251</f>
        <v>-1.47E-3</v>
      </c>
      <c r="E189" s="654">
        <f>Coffee!F251</f>
        <v>-1.47E-3</v>
      </c>
      <c r="F189" s="654">
        <f>Coffee!G251</f>
        <v>-1.47E-3</v>
      </c>
      <c r="G189" s="654">
        <f>Coffee!H251</f>
        <v>-1.47E-3</v>
      </c>
      <c r="H189" s="654">
        <f>Coffee!I251</f>
        <v>-1.47E-3</v>
      </c>
      <c r="I189" s="654">
        <f>Coffee!J251</f>
        <v>-1.47E-3</v>
      </c>
      <c r="J189" s="654">
        <f>Coffee!K251</f>
        <v>-1.47E-3</v>
      </c>
      <c r="K189" s="654">
        <f>Coffee!L251</f>
        <v>-1.47E-3</v>
      </c>
      <c r="L189" s="654">
        <f>Coffee!M251</f>
        <v>-1.47E-3</v>
      </c>
      <c r="M189" s="653">
        <f>Coffee!N251</f>
        <v>-1.47E-3</v>
      </c>
      <c r="N189" s="653">
        <f>Coffee!O251</f>
        <v>-1.47E-3</v>
      </c>
      <c r="O189" s="653">
        <f>Coffee!P251</f>
        <v>-1.47E-3</v>
      </c>
      <c r="P189" s="656">
        <f>Coffee!Q251</f>
        <v>-1.47E-3</v>
      </c>
    </row>
    <row r="190" spans="2:16" s="216" customFormat="1" x14ac:dyDescent="0.3">
      <c r="B190" s="217" t="s">
        <v>147</v>
      </c>
      <c r="C190" s="654">
        <f>Coffee!D252</f>
        <v>-1.47E-3</v>
      </c>
      <c r="D190" s="654">
        <f>Coffee!E252</f>
        <v>-1.47E-3</v>
      </c>
      <c r="E190" s="654">
        <f>Coffee!F252</f>
        <v>-1.47E-3</v>
      </c>
      <c r="F190" s="654">
        <f>Coffee!G252</f>
        <v>-1.47E-3</v>
      </c>
      <c r="G190" s="654">
        <f>Coffee!H252</f>
        <v>-1.47E-3</v>
      </c>
      <c r="H190" s="654">
        <f>Coffee!I252</f>
        <v>-1.47E-3</v>
      </c>
      <c r="I190" s="654">
        <f>Coffee!J252</f>
        <v>-1.47E-3</v>
      </c>
      <c r="J190" s="654">
        <f>Coffee!K252</f>
        <v>-1.47E-3</v>
      </c>
      <c r="K190" s="654">
        <f>Coffee!L252</f>
        <v>-1.47E-3</v>
      </c>
      <c r="L190" s="654">
        <f>Coffee!M252</f>
        <v>-1.47E-3</v>
      </c>
      <c r="M190" s="653">
        <f>Coffee!N252</f>
        <v>-1.47E-3</v>
      </c>
      <c r="N190" s="653">
        <f>Coffee!O252</f>
        <v>-1.47E-3</v>
      </c>
      <c r="O190" s="653">
        <f>Coffee!P252</f>
        <v>-1.47E-3</v>
      </c>
      <c r="P190" s="656">
        <f>Coffee!Q252</f>
        <v>-1.47E-3</v>
      </c>
    </row>
    <row r="191" spans="2:16" s="216" customFormat="1" x14ac:dyDescent="0.3">
      <c r="B191" s="217" t="s">
        <v>148</v>
      </c>
      <c r="C191" s="120">
        <f>Coffee!D253</f>
        <v>111617.49227999999</v>
      </c>
      <c r="D191" s="183">
        <f>Coffee!E253</f>
        <v>115434.11103</v>
      </c>
      <c r="E191" s="183">
        <f>Coffee!F253</f>
        <v>110671.31103</v>
      </c>
      <c r="F191" s="183">
        <f>Coffee!G253</f>
        <v>118231.54727999998</v>
      </c>
      <c r="G191" s="183">
        <f>Coffee!H253</f>
        <v>124540.83977999999</v>
      </c>
      <c r="H191" s="183">
        <f>Coffee!I253</f>
        <v>122304.02477999998</v>
      </c>
      <c r="I191" s="183">
        <f>Coffee!J253</f>
        <v>124283.56352999998</v>
      </c>
      <c r="J191" s="183">
        <f>Coffee!K253</f>
        <v>129229.92977999999</v>
      </c>
      <c r="K191" s="183">
        <f>Coffee!L253</f>
        <v>122404.66727999999</v>
      </c>
      <c r="L191" s="183">
        <f>Coffee!M253</f>
        <v>129104.48103</v>
      </c>
      <c r="M191" s="183">
        <f>Coffee!N253</f>
        <v>140019.23103</v>
      </c>
      <c r="N191" s="653">
        <f>Coffee!O253</f>
        <v>129950.01977999999</v>
      </c>
      <c r="O191" s="653">
        <f>Coffee!P253</f>
        <v>125965.42727999999</v>
      </c>
      <c r="P191" s="656">
        <f>Coffee!Q253</f>
        <v>124874.66102999999</v>
      </c>
    </row>
    <row r="192" spans="2:16" s="216" customFormat="1" x14ac:dyDescent="0.3">
      <c r="B192" s="217" t="s">
        <v>149</v>
      </c>
      <c r="C192" s="120">
        <f>Coffee!D254</f>
        <v>31861.854780000005</v>
      </c>
      <c r="D192" s="183">
        <f>Coffee!E254</f>
        <v>33346.686030000004</v>
      </c>
      <c r="E192" s="183">
        <f>Coffee!F254</f>
        <v>29267.829780000004</v>
      </c>
      <c r="F192" s="183">
        <f>Coffee!G254</f>
        <v>31270.048530000004</v>
      </c>
      <c r="G192" s="183">
        <f>Coffee!H254</f>
        <v>33431.73603</v>
      </c>
      <c r="H192" s="183">
        <f>Coffee!I254</f>
        <v>36358.873530000004</v>
      </c>
      <c r="I192" s="183">
        <f>Coffee!J254</f>
        <v>38265.411030000003</v>
      </c>
      <c r="J192" s="183">
        <f>Coffee!K254</f>
        <v>36954.223530000003</v>
      </c>
      <c r="K192" s="183">
        <f>Coffee!L254</f>
        <v>37453.89228</v>
      </c>
      <c r="L192" s="183">
        <f>Coffee!M254</f>
        <v>38240.604780000001</v>
      </c>
      <c r="M192" s="183">
        <f>Coffee!N254</f>
        <v>39036.531030000006</v>
      </c>
      <c r="N192" s="653">
        <f>Coffee!O254</f>
        <v>36716.792280000001</v>
      </c>
      <c r="O192" s="653">
        <f>Coffee!P254</f>
        <v>36921.621030000002</v>
      </c>
      <c r="P192" s="656">
        <f>Coffee!Q254</f>
        <v>39270.418530000003</v>
      </c>
    </row>
    <row r="193" spans="2:16" s="216" customFormat="1" x14ac:dyDescent="0.3">
      <c r="B193" s="217" t="s">
        <v>150</v>
      </c>
      <c r="C193" s="654">
        <f>Coffee!D255</f>
        <v>-1.47E-3</v>
      </c>
      <c r="D193" s="654">
        <f>Coffee!E255</f>
        <v>-1.47E-3</v>
      </c>
      <c r="E193" s="654">
        <f>Coffee!F255</f>
        <v>-1.47E-3</v>
      </c>
      <c r="F193" s="654">
        <f>Coffee!G255</f>
        <v>-1.47E-3</v>
      </c>
      <c r="G193" s="654">
        <f>Coffee!H255</f>
        <v>-1.47E-3</v>
      </c>
      <c r="H193" s="654">
        <f>Coffee!I255</f>
        <v>-1.47E-3</v>
      </c>
      <c r="I193" s="654">
        <f>Coffee!J255</f>
        <v>-1.47E-3</v>
      </c>
      <c r="J193" s="654">
        <f>Coffee!K255</f>
        <v>-1.47E-3</v>
      </c>
      <c r="K193" s="654">
        <f>Coffee!L255</f>
        <v>-1.47E-3</v>
      </c>
      <c r="L193" s="654">
        <f>Coffee!M255</f>
        <v>-1.47E-3</v>
      </c>
      <c r="M193" s="653">
        <f>Coffee!N255</f>
        <v>-1.47E-3</v>
      </c>
      <c r="N193" s="653">
        <f>Coffee!O255</f>
        <v>-1.47E-3</v>
      </c>
      <c r="O193" s="653">
        <f>Coffee!P255</f>
        <v>-1.47E-3</v>
      </c>
      <c r="P193" s="656">
        <f>Coffee!Q255</f>
        <v>-1.47E-3</v>
      </c>
    </row>
    <row r="194" spans="2:16" s="216" customFormat="1" x14ac:dyDescent="0.3">
      <c r="B194" s="217" t="s">
        <v>151</v>
      </c>
      <c r="C194" s="654">
        <f>Coffee!D256</f>
        <v>-1.47E-3</v>
      </c>
      <c r="D194" s="654">
        <f>Coffee!E256</f>
        <v>-1.47E-3</v>
      </c>
      <c r="E194" s="654">
        <f>Coffee!F256</f>
        <v>-1.47E-3</v>
      </c>
      <c r="F194" s="654">
        <f>Coffee!G256</f>
        <v>-1.47E-3</v>
      </c>
      <c r="G194" s="654">
        <f>Coffee!H256</f>
        <v>-1.47E-3</v>
      </c>
      <c r="H194" s="654">
        <f>Coffee!I256</f>
        <v>-1.47E-3</v>
      </c>
      <c r="I194" s="654">
        <f>Coffee!J256</f>
        <v>-1.47E-3</v>
      </c>
      <c r="J194" s="654">
        <f>Coffee!K256</f>
        <v>-1.47E-3</v>
      </c>
      <c r="K194" s="654">
        <f>Coffee!L256</f>
        <v>-1.47E-3</v>
      </c>
      <c r="L194" s="654">
        <f>Coffee!M256</f>
        <v>-1.47E-3</v>
      </c>
      <c r="M194" s="653">
        <f>Coffee!N256</f>
        <v>-1.47E-3</v>
      </c>
      <c r="N194" s="653">
        <f>Coffee!O256</f>
        <v>-1.47E-3</v>
      </c>
      <c r="O194" s="653">
        <f>Coffee!P256</f>
        <v>-1.47E-3</v>
      </c>
      <c r="P194" s="656">
        <f>Coffee!Q256</f>
        <v>-1.47E-3</v>
      </c>
    </row>
    <row r="195" spans="2:16" s="216" customFormat="1" x14ac:dyDescent="0.3">
      <c r="B195" s="217" t="s">
        <v>152</v>
      </c>
      <c r="C195" s="654">
        <f>Coffee!D257</f>
        <v>-1.47E-3</v>
      </c>
      <c r="D195" s="654">
        <f>Coffee!E257</f>
        <v>-1.47E-3</v>
      </c>
      <c r="E195" s="654">
        <f>Coffee!F257</f>
        <v>-1.47E-3</v>
      </c>
      <c r="F195" s="654">
        <f>Coffee!G257</f>
        <v>-1.47E-3</v>
      </c>
      <c r="G195" s="654">
        <f>Coffee!H257</f>
        <v>-1.47E-3</v>
      </c>
      <c r="H195" s="654">
        <f>Coffee!I257</f>
        <v>-1.47E-3</v>
      </c>
      <c r="I195" s="654">
        <f>Coffee!J257</f>
        <v>-1.47E-3</v>
      </c>
      <c r="J195" s="654">
        <f>Coffee!K257</f>
        <v>-1.47E-3</v>
      </c>
      <c r="K195" s="654">
        <f>Coffee!L257</f>
        <v>-1.47E-3</v>
      </c>
      <c r="L195" s="654">
        <f>Coffee!M257</f>
        <v>-1.47E-3</v>
      </c>
      <c r="M195" s="653">
        <f>Coffee!N257</f>
        <v>-1.47E-3</v>
      </c>
      <c r="N195" s="653">
        <f>Coffee!O257</f>
        <v>-1.47E-3</v>
      </c>
      <c r="O195" s="653">
        <f>Coffee!P257</f>
        <v>-1.47E-3</v>
      </c>
      <c r="P195" s="656">
        <f>Coffee!Q257</f>
        <v>-1.47E-3</v>
      </c>
    </row>
    <row r="196" spans="2:16" s="216" customFormat="1" x14ac:dyDescent="0.3">
      <c r="B196" s="217" t="s">
        <v>153</v>
      </c>
      <c r="C196" s="120">
        <f>Coffee!D258</f>
        <v>17.859029999999997</v>
      </c>
      <c r="D196" s="183">
        <f>Coffee!E258</f>
        <v>13.946730000000002</v>
      </c>
      <c r="E196" s="183">
        <f>Coffee!F258</f>
        <v>10.884930000000001</v>
      </c>
      <c r="F196" s="183">
        <f>Coffee!G258</f>
        <v>8.9287800000000015</v>
      </c>
      <c r="G196" s="183">
        <f>Coffee!H258</f>
        <v>8.7586800000000018</v>
      </c>
      <c r="H196" s="183">
        <f>Coffee!I258</f>
        <v>10.884930000000001</v>
      </c>
      <c r="I196" s="183">
        <f>Coffee!J258</f>
        <v>14.11683</v>
      </c>
      <c r="J196" s="183">
        <f>Coffee!K258</f>
        <v>12.67098</v>
      </c>
      <c r="K196" s="183">
        <f>Coffee!L258</f>
        <v>12.67098</v>
      </c>
      <c r="L196" s="183">
        <f>Coffee!M258</f>
        <v>14.45703</v>
      </c>
      <c r="M196" s="183">
        <f>Coffee!N258</f>
        <v>11.650379999999998</v>
      </c>
      <c r="N196" s="653">
        <f>Coffee!O258</f>
        <v>13.09623</v>
      </c>
      <c r="O196" s="653">
        <f>Coffee!P258</f>
        <v>12.926130000000001</v>
      </c>
      <c r="P196" s="656">
        <f>Coffee!Q258</f>
        <v>13.351380000000002</v>
      </c>
    </row>
    <row r="197" spans="2:16" s="216" customFormat="1" x14ac:dyDescent="0.3">
      <c r="B197" s="217" t="s">
        <v>154</v>
      </c>
      <c r="C197" s="120">
        <f>Coffee!D259</f>
        <v>29.766030000000001</v>
      </c>
      <c r="D197" s="183">
        <f>Coffee!E259</f>
        <v>23.245529999999999</v>
      </c>
      <c r="E197" s="183">
        <f>Coffee!F259</f>
        <v>18.142530000000001</v>
      </c>
      <c r="F197" s="183">
        <f>Coffee!G259</f>
        <v>14.882280000000002</v>
      </c>
      <c r="G197" s="183">
        <f>Coffee!H259</f>
        <v>14.59878</v>
      </c>
      <c r="H197" s="183">
        <f>Coffee!I259</f>
        <v>18.142530000000001</v>
      </c>
      <c r="I197" s="183">
        <f>Coffee!J259</f>
        <v>23.529030000000002</v>
      </c>
      <c r="J197" s="183">
        <f>Coffee!K259</f>
        <v>21.119279999999996</v>
      </c>
      <c r="K197" s="183">
        <f>Coffee!L259</f>
        <v>21.119279999999996</v>
      </c>
      <c r="L197" s="183">
        <f>Coffee!M259</f>
        <v>24.096030000000003</v>
      </c>
      <c r="M197" s="183">
        <f>Coffee!N259</f>
        <v>19.418279999999999</v>
      </c>
      <c r="N197" s="653">
        <f>Coffee!O259</f>
        <v>21.828030000000002</v>
      </c>
      <c r="O197" s="653">
        <f>Coffee!P259</f>
        <v>21.544530000000002</v>
      </c>
      <c r="P197" s="656">
        <f>Coffee!Q259</f>
        <v>22.25328</v>
      </c>
    </row>
    <row r="198" spans="2:16" s="216" customFormat="1" x14ac:dyDescent="0.3">
      <c r="B198" s="217" t="s">
        <v>155</v>
      </c>
      <c r="C198" s="120">
        <f>Coffee!D260</f>
        <v>17.859029999999997</v>
      </c>
      <c r="D198" s="183">
        <f>Coffee!E260</f>
        <v>13.946730000000002</v>
      </c>
      <c r="E198" s="183">
        <f>Coffee!F260</f>
        <v>10.884930000000001</v>
      </c>
      <c r="F198" s="183">
        <f>Coffee!G260</f>
        <v>8.9287800000000015</v>
      </c>
      <c r="G198" s="183">
        <f>Coffee!H260</f>
        <v>8.7586800000000018</v>
      </c>
      <c r="H198" s="183">
        <f>Coffee!I260</f>
        <v>10.884930000000001</v>
      </c>
      <c r="I198" s="183">
        <f>Coffee!J260</f>
        <v>14.11683</v>
      </c>
      <c r="J198" s="183">
        <f>Coffee!K260</f>
        <v>12.67098</v>
      </c>
      <c r="K198" s="183">
        <f>Coffee!L260</f>
        <v>12.67098</v>
      </c>
      <c r="L198" s="183">
        <f>Coffee!M260</f>
        <v>14.45703</v>
      </c>
      <c r="M198" s="183">
        <f>Coffee!N260</f>
        <v>11.650379999999998</v>
      </c>
      <c r="N198" s="653">
        <f>Coffee!O260</f>
        <v>13.09623</v>
      </c>
      <c r="O198" s="653">
        <f>Coffee!P260</f>
        <v>12.926130000000001</v>
      </c>
      <c r="P198" s="656">
        <f>Coffee!Q260</f>
        <v>13.351380000000002</v>
      </c>
    </row>
    <row r="199" spans="2:16" s="216" customFormat="1" x14ac:dyDescent="0.3">
      <c r="B199" s="217" t="s">
        <v>156</v>
      </c>
      <c r="C199" s="120">
        <f>Coffee!D261</f>
        <v>17.859029999999997</v>
      </c>
      <c r="D199" s="183">
        <f>Coffee!E261</f>
        <v>13.946730000000002</v>
      </c>
      <c r="E199" s="183">
        <f>Coffee!F261</f>
        <v>10.884930000000001</v>
      </c>
      <c r="F199" s="183">
        <f>Coffee!G261</f>
        <v>8.9287800000000015</v>
      </c>
      <c r="G199" s="183">
        <f>Coffee!H261</f>
        <v>8.7586800000000018</v>
      </c>
      <c r="H199" s="183">
        <f>Coffee!I261</f>
        <v>10.884930000000001</v>
      </c>
      <c r="I199" s="183">
        <f>Coffee!J261</f>
        <v>14.11683</v>
      </c>
      <c r="J199" s="183">
        <f>Coffee!K261</f>
        <v>12.67098</v>
      </c>
      <c r="K199" s="183">
        <f>Coffee!L261</f>
        <v>12.67098</v>
      </c>
      <c r="L199" s="183">
        <f>Coffee!M261</f>
        <v>14.45703</v>
      </c>
      <c r="M199" s="183">
        <f>Coffee!N261</f>
        <v>11.650379999999998</v>
      </c>
      <c r="N199" s="653">
        <f>Coffee!O261</f>
        <v>13.09623</v>
      </c>
      <c r="O199" s="653">
        <f>Coffee!P261</f>
        <v>12.926130000000001</v>
      </c>
      <c r="P199" s="656">
        <f>Coffee!Q261</f>
        <v>13.351380000000002</v>
      </c>
    </row>
    <row r="200" spans="2:16" s="216" customFormat="1" x14ac:dyDescent="0.3">
      <c r="B200" s="217" t="s">
        <v>157</v>
      </c>
      <c r="C200" s="120">
        <f>Coffee!D262</f>
        <v>67.152592500000011</v>
      </c>
      <c r="D200" s="183">
        <f>Coffee!E262</f>
        <v>99.790530000000018</v>
      </c>
      <c r="E200" s="183">
        <f>Coffee!F262</f>
        <v>96.459405000000004</v>
      </c>
      <c r="F200" s="183">
        <f>Coffee!G262</f>
        <v>126.26234250000002</v>
      </c>
      <c r="G200" s="183">
        <f>Coffee!H262</f>
        <v>153.5492175</v>
      </c>
      <c r="H200" s="183">
        <f>Coffee!I262</f>
        <v>161.91246749999999</v>
      </c>
      <c r="I200" s="183">
        <f>Coffee!J262</f>
        <v>175.34328000000002</v>
      </c>
      <c r="J200" s="183">
        <f>Coffee!K262</f>
        <v>177.32778000000002</v>
      </c>
      <c r="K200" s="183">
        <f>Coffee!L262</f>
        <v>209.150655</v>
      </c>
      <c r="L200" s="183">
        <f>Coffee!M262</f>
        <v>288.88502999999997</v>
      </c>
      <c r="M200" s="183">
        <f>Coffee!N262</f>
        <v>333.11102999999997</v>
      </c>
      <c r="N200" s="653">
        <f>Coffee!O262</f>
        <v>361.46103000000005</v>
      </c>
      <c r="O200" s="653">
        <f>Coffee!P262</f>
        <v>406.82103000000001</v>
      </c>
      <c r="P200" s="656">
        <f>Coffee!Q262</f>
        <v>381.30603000000002</v>
      </c>
    </row>
    <row r="201" spans="2:16" s="216" customFormat="1" x14ac:dyDescent="0.3">
      <c r="B201" s="217" t="s">
        <v>158</v>
      </c>
      <c r="C201" s="654">
        <f>Coffee!D263</f>
        <v>-1.47E-3</v>
      </c>
      <c r="D201" s="654">
        <f>Coffee!E263</f>
        <v>-1.47E-3</v>
      </c>
      <c r="E201" s="654">
        <f>Coffee!F263</f>
        <v>-1.47E-3</v>
      </c>
      <c r="F201" s="654">
        <f>Coffee!G263</f>
        <v>-1.47E-3</v>
      </c>
      <c r="G201" s="654">
        <f>Coffee!H263</f>
        <v>-1.47E-3</v>
      </c>
      <c r="H201" s="654">
        <f>Coffee!I263</f>
        <v>-1.47E-3</v>
      </c>
      <c r="I201" s="654">
        <f>Coffee!J263</f>
        <v>-1.47E-3</v>
      </c>
      <c r="J201" s="654">
        <f>Coffee!K263</f>
        <v>-1.47E-3</v>
      </c>
      <c r="K201" s="654">
        <f>Coffee!L263</f>
        <v>-1.47E-3</v>
      </c>
      <c r="L201" s="654">
        <f>Coffee!M263</f>
        <v>-1.47E-3</v>
      </c>
      <c r="M201" s="653">
        <f>Coffee!N263</f>
        <v>-1.47E-3</v>
      </c>
      <c r="N201" s="653">
        <f>Coffee!O263</f>
        <v>-1.47E-3</v>
      </c>
      <c r="O201" s="653">
        <f>Coffee!P263</f>
        <v>-1.47E-3</v>
      </c>
      <c r="P201" s="656">
        <f>Coffee!Q263</f>
        <v>-1.47E-3</v>
      </c>
    </row>
    <row r="202" spans="2:16" s="216" customFormat="1" x14ac:dyDescent="0.3">
      <c r="B202" s="217" t="s">
        <v>159</v>
      </c>
      <c r="C202" s="654">
        <f>Coffee!D264</f>
        <v>-1.47E-3</v>
      </c>
      <c r="D202" s="654">
        <f>Coffee!E264</f>
        <v>-1.47E-3</v>
      </c>
      <c r="E202" s="654">
        <f>Coffee!F264</f>
        <v>-1.47E-3</v>
      </c>
      <c r="F202" s="654">
        <f>Coffee!G264</f>
        <v>-1.47E-3</v>
      </c>
      <c r="G202" s="654">
        <f>Coffee!H264</f>
        <v>-1.47E-3</v>
      </c>
      <c r="H202" s="654">
        <f>Coffee!I264</f>
        <v>-1.47E-3</v>
      </c>
      <c r="I202" s="654">
        <f>Coffee!J264</f>
        <v>-1.47E-3</v>
      </c>
      <c r="J202" s="654">
        <f>Coffee!K264</f>
        <v>-1.47E-3</v>
      </c>
      <c r="K202" s="654">
        <f>Coffee!L264</f>
        <v>-1.47E-3</v>
      </c>
      <c r="L202" s="654">
        <f>Coffee!M264</f>
        <v>-1.47E-3</v>
      </c>
      <c r="M202" s="653">
        <f>Coffee!N264</f>
        <v>-1.47E-3</v>
      </c>
      <c r="N202" s="653">
        <f>Coffee!O264</f>
        <v>-1.47E-3</v>
      </c>
      <c r="O202" s="653">
        <f>Coffee!P264</f>
        <v>-1.47E-3</v>
      </c>
      <c r="P202" s="656">
        <f>Coffee!Q264</f>
        <v>-1.47E-3</v>
      </c>
    </row>
    <row r="203" spans="2:16" s="216" customFormat="1" x14ac:dyDescent="0.3">
      <c r="B203" s="217" t="s">
        <v>160</v>
      </c>
      <c r="C203" s="654">
        <f>Coffee!D265</f>
        <v>-1.47E-3</v>
      </c>
      <c r="D203" s="654">
        <f>Coffee!E265</f>
        <v>-1.47E-3</v>
      </c>
      <c r="E203" s="654">
        <f>Coffee!F265</f>
        <v>-1.47E-3</v>
      </c>
      <c r="F203" s="654">
        <f>Coffee!G265</f>
        <v>-1.47E-3</v>
      </c>
      <c r="G203" s="654">
        <f>Coffee!H265</f>
        <v>-1.47E-3</v>
      </c>
      <c r="H203" s="654">
        <f>Coffee!I265</f>
        <v>-1.47E-3</v>
      </c>
      <c r="I203" s="654">
        <f>Coffee!J265</f>
        <v>-1.47E-3</v>
      </c>
      <c r="J203" s="654">
        <f>Coffee!K265</f>
        <v>-1.47E-3</v>
      </c>
      <c r="K203" s="654">
        <f>Coffee!L265</f>
        <v>-1.47E-3</v>
      </c>
      <c r="L203" s="654">
        <f>Coffee!M265</f>
        <v>-1.47E-3</v>
      </c>
      <c r="M203" s="653">
        <f>Coffee!N265</f>
        <v>-1.47E-3</v>
      </c>
      <c r="N203" s="653">
        <f>Coffee!O265</f>
        <v>-1.47E-3</v>
      </c>
      <c r="O203" s="653">
        <f>Coffee!P265</f>
        <v>-1.47E-3</v>
      </c>
      <c r="P203" s="656">
        <f>Coffee!Q265</f>
        <v>-1.47E-3</v>
      </c>
    </row>
    <row r="204" spans="2:16" s="216" customFormat="1" x14ac:dyDescent="0.3">
      <c r="B204" s="217" t="s">
        <v>161</v>
      </c>
      <c r="C204" s="654">
        <f>Coffee!D266</f>
        <v>-1.47E-3</v>
      </c>
      <c r="D204" s="654">
        <f>Coffee!E266</f>
        <v>-1.47E-3</v>
      </c>
      <c r="E204" s="654">
        <f>Coffee!F266</f>
        <v>-1.47E-3</v>
      </c>
      <c r="F204" s="654">
        <f>Coffee!G266</f>
        <v>-1.47E-3</v>
      </c>
      <c r="G204" s="654">
        <f>Coffee!H266</f>
        <v>-1.47E-3</v>
      </c>
      <c r="H204" s="654">
        <f>Coffee!I266</f>
        <v>-1.47E-3</v>
      </c>
      <c r="I204" s="654">
        <f>Coffee!J266</f>
        <v>-1.47E-3</v>
      </c>
      <c r="J204" s="654">
        <f>Coffee!K266</f>
        <v>-1.47E-3</v>
      </c>
      <c r="K204" s="654">
        <f>Coffee!L266</f>
        <v>-1.47E-3</v>
      </c>
      <c r="L204" s="654">
        <f>Coffee!M266</f>
        <v>-1.47E-3</v>
      </c>
      <c r="M204" s="653">
        <f>Coffee!N266</f>
        <v>-1.47E-3</v>
      </c>
      <c r="N204" s="653">
        <f>Coffee!O266</f>
        <v>-1.47E-3</v>
      </c>
      <c r="O204" s="653">
        <f>Coffee!P266</f>
        <v>-1.47E-3</v>
      </c>
      <c r="P204" s="656">
        <f>Coffee!Q266</f>
        <v>-1.47E-3</v>
      </c>
    </row>
    <row r="205" spans="2:16" s="216" customFormat="1" x14ac:dyDescent="0.3">
      <c r="B205" s="217" t="s">
        <v>162</v>
      </c>
      <c r="C205" s="120">
        <f>Coffee!D267</f>
        <v>10599.35478</v>
      </c>
      <c r="D205" s="183">
        <f>Coffee!E267</f>
        <v>10418.623530000001</v>
      </c>
      <c r="E205" s="183">
        <f>Coffee!F267</f>
        <v>10280.41728</v>
      </c>
      <c r="F205" s="183">
        <f>Coffee!G267</f>
        <v>9635.45478</v>
      </c>
      <c r="G205" s="183">
        <f>Coffee!H267</f>
        <v>10670.22978</v>
      </c>
      <c r="H205" s="183">
        <f>Coffee!I267</f>
        <v>9851.6235300000008</v>
      </c>
      <c r="I205" s="183">
        <f>Coffee!J267</f>
        <v>10163.473529999999</v>
      </c>
      <c r="J205" s="183">
        <f>Coffee!K267</f>
        <v>9987.7035299999989</v>
      </c>
      <c r="K205" s="183">
        <f>Coffee!L267</f>
        <v>10446.26478</v>
      </c>
      <c r="L205" s="183">
        <f>Coffee!M267</f>
        <v>10262.69853</v>
      </c>
      <c r="M205" s="183">
        <f>Coffee!N267</f>
        <v>9888.4785300000003</v>
      </c>
      <c r="N205" s="653">
        <f>Coffee!O267</f>
        <v>9398.0235300000004</v>
      </c>
      <c r="O205" s="653">
        <f>Coffee!P267</f>
        <v>9731.8447799999994</v>
      </c>
      <c r="P205" s="656">
        <f>Coffee!Q267</f>
        <v>10026.68478</v>
      </c>
    </row>
    <row r="206" spans="2:16" s="216" customFormat="1" x14ac:dyDescent="0.3">
      <c r="B206" s="217" t="s">
        <v>182</v>
      </c>
      <c r="C206" s="654">
        <f>Coffee!D268</f>
        <v>-1.47E-3</v>
      </c>
      <c r="D206" s="654">
        <f>Coffee!E268</f>
        <v>-1.47E-3</v>
      </c>
      <c r="E206" s="654">
        <f>Coffee!F268</f>
        <v>-1.47E-3</v>
      </c>
      <c r="F206" s="654">
        <f>Coffee!G268</f>
        <v>-1.47E-3</v>
      </c>
      <c r="G206" s="654">
        <f>Coffee!H268</f>
        <v>-1.47E-3</v>
      </c>
      <c r="H206" s="654">
        <f>Coffee!I268</f>
        <v>-1.47E-3</v>
      </c>
      <c r="I206" s="654">
        <f>Coffee!J268</f>
        <v>-1.47E-3</v>
      </c>
      <c r="J206" s="654">
        <f>Coffee!K268</f>
        <v>-1.47E-3</v>
      </c>
      <c r="K206" s="654">
        <f>Coffee!L268</f>
        <v>-1.47E-3</v>
      </c>
      <c r="L206" s="654">
        <f>Coffee!M268</f>
        <v>-1.47E-3</v>
      </c>
      <c r="M206" s="654">
        <f>Coffee!N268</f>
        <v>-1.47E-3</v>
      </c>
      <c r="N206" s="653">
        <f>Coffee!O268</f>
        <v>-1.47E-3</v>
      </c>
      <c r="O206" s="653">
        <f>Coffee!P268</f>
        <v>-1.47E-3</v>
      </c>
      <c r="P206" s="656">
        <f>Coffee!Q268</f>
        <v>-1.47E-3</v>
      </c>
    </row>
    <row r="207" spans="2:16" s="216" customFormat="1" x14ac:dyDescent="0.3">
      <c r="B207" s="217" t="s">
        <v>163</v>
      </c>
      <c r="C207" s="120">
        <f>Coffee!D269</f>
        <v>17.859029999999997</v>
      </c>
      <c r="D207" s="183">
        <f>Coffee!E269</f>
        <v>13.946730000000002</v>
      </c>
      <c r="E207" s="183">
        <f>Coffee!F269</f>
        <v>10.884930000000001</v>
      </c>
      <c r="F207" s="183">
        <f>Coffee!G269</f>
        <v>8.9287800000000015</v>
      </c>
      <c r="G207" s="183">
        <f>Coffee!H269</f>
        <v>8.7586800000000018</v>
      </c>
      <c r="H207" s="183">
        <f>Coffee!I269</f>
        <v>10.884930000000001</v>
      </c>
      <c r="I207" s="183">
        <f>Coffee!J269</f>
        <v>14.11683</v>
      </c>
      <c r="J207" s="183">
        <f>Coffee!K269</f>
        <v>12.67098</v>
      </c>
      <c r="K207" s="183">
        <f>Coffee!L269</f>
        <v>12.67098</v>
      </c>
      <c r="L207" s="183">
        <f>Coffee!M269</f>
        <v>14.45703</v>
      </c>
      <c r="M207" s="183">
        <f>Coffee!N269</f>
        <v>11.650379999999998</v>
      </c>
      <c r="N207" s="653">
        <f>Coffee!O269</f>
        <v>13.09623</v>
      </c>
      <c r="O207" s="653">
        <f>Coffee!P269</f>
        <v>12.926130000000001</v>
      </c>
      <c r="P207" s="656">
        <f>Coffee!Q269</f>
        <v>13.351380000000002</v>
      </c>
    </row>
    <row r="208" spans="2:16" s="216" customFormat="1" x14ac:dyDescent="0.3">
      <c r="B208" s="217" t="s">
        <v>164</v>
      </c>
      <c r="C208" s="654">
        <f>Coffee!D270</f>
        <v>-1.47E-3</v>
      </c>
      <c r="D208" s="654">
        <f>Coffee!E270</f>
        <v>-1.47E-3</v>
      </c>
      <c r="E208" s="654">
        <f>Coffee!F270</f>
        <v>-1.47E-3</v>
      </c>
      <c r="F208" s="654">
        <f>Coffee!G270</f>
        <v>-1.47E-3</v>
      </c>
      <c r="G208" s="654">
        <f>Coffee!H270</f>
        <v>-1.47E-3</v>
      </c>
      <c r="H208" s="654">
        <f>Coffee!I270</f>
        <v>-1.47E-3</v>
      </c>
      <c r="I208" s="654">
        <f>Coffee!J270</f>
        <v>-1.47E-3</v>
      </c>
      <c r="J208" s="654">
        <f>Coffee!K270</f>
        <v>-1.47E-3</v>
      </c>
      <c r="K208" s="654">
        <f>Coffee!L270</f>
        <v>-1.47E-3</v>
      </c>
      <c r="L208" s="654">
        <f>Coffee!M270</f>
        <v>-1.47E-3</v>
      </c>
      <c r="M208" s="653">
        <f>Coffee!N270</f>
        <v>-1.47E-3</v>
      </c>
      <c r="N208" s="653">
        <f>Coffee!O270</f>
        <v>-1.47E-3</v>
      </c>
      <c r="O208" s="653">
        <f>Coffee!P270</f>
        <v>-1.47E-3</v>
      </c>
      <c r="P208" s="656">
        <f>Coffee!Q270</f>
        <v>-1.47E-3</v>
      </c>
    </row>
    <row r="209" spans="1:16" s="216" customFormat="1" x14ac:dyDescent="0.3">
      <c r="B209" s="217" t="s">
        <v>165</v>
      </c>
      <c r="C209" s="654">
        <f>Coffee!D271</f>
        <v>-1.47E-3</v>
      </c>
      <c r="D209" s="654">
        <f>Coffee!E271</f>
        <v>-1.47E-3</v>
      </c>
      <c r="E209" s="654">
        <f>Coffee!F271</f>
        <v>-1.47E-3</v>
      </c>
      <c r="F209" s="654">
        <f>Coffee!G271</f>
        <v>-1.47E-3</v>
      </c>
      <c r="G209" s="654">
        <f>Coffee!H271</f>
        <v>-1.47E-3</v>
      </c>
      <c r="H209" s="654">
        <f>Coffee!I271</f>
        <v>-1.47E-3</v>
      </c>
      <c r="I209" s="654">
        <f>Coffee!J271</f>
        <v>-1.47E-3</v>
      </c>
      <c r="J209" s="654">
        <f>Coffee!K271</f>
        <v>-1.47E-3</v>
      </c>
      <c r="K209" s="654">
        <f>Coffee!L271</f>
        <v>-1.47E-3</v>
      </c>
      <c r="L209" s="654">
        <f>Coffee!M271</f>
        <v>-1.47E-3</v>
      </c>
      <c r="M209" s="653">
        <f>Coffee!N271</f>
        <v>-1.47E-3</v>
      </c>
      <c r="N209" s="653">
        <f>Coffee!O271</f>
        <v>-1.47E-3</v>
      </c>
      <c r="O209" s="653">
        <f>Coffee!P271</f>
        <v>-1.47E-3</v>
      </c>
      <c r="P209" s="656">
        <f>Coffee!Q271</f>
        <v>-1.47E-3</v>
      </c>
    </row>
    <row r="210" spans="1:16" s="216" customFormat="1" x14ac:dyDescent="0.3">
      <c r="B210" s="217" t="s">
        <v>166</v>
      </c>
      <c r="C210" s="654">
        <f>Coffee!D272</f>
        <v>-1.47E-3</v>
      </c>
      <c r="D210" s="654">
        <f>Coffee!E272</f>
        <v>-1.47E-3</v>
      </c>
      <c r="E210" s="654">
        <f>Coffee!F272</f>
        <v>-1.47E-3</v>
      </c>
      <c r="F210" s="654">
        <f>Coffee!G272</f>
        <v>-1.47E-3</v>
      </c>
      <c r="G210" s="654">
        <f>Coffee!H272</f>
        <v>-1.47E-3</v>
      </c>
      <c r="H210" s="654">
        <f>Coffee!I272</f>
        <v>-1.47E-3</v>
      </c>
      <c r="I210" s="654">
        <f>Coffee!J272</f>
        <v>-1.47E-3</v>
      </c>
      <c r="J210" s="654">
        <f>Coffee!K272</f>
        <v>-1.47E-3</v>
      </c>
      <c r="K210" s="654">
        <f>Coffee!L272</f>
        <v>-1.47E-3</v>
      </c>
      <c r="L210" s="654">
        <f>Coffee!M272</f>
        <v>-1.47E-3</v>
      </c>
      <c r="M210" s="653">
        <f>Coffee!N272</f>
        <v>-1.47E-3</v>
      </c>
      <c r="N210" s="653">
        <f>Coffee!O272</f>
        <v>-1.47E-3</v>
      </c>
      <c r="O210" s="653">
        <f>Coffee!P272</f>
        <v>-1.47E-3</v>
      </c>
      <c r="P210" s="656">
        <f>Coffee!Q272</f>
        <v>-1.47E-3</v>
      </c>
    </row>
    <row r="211" spans="1:16" x14ac:dyDescent="0.3">
      <c r="A211" s="212"/>
      <c r="B211" s="222" t="s">
        <v>49</v>
      </c>
      <c r="C211" s="612">
        <f t="shared" ref="C211:K211" si="69">SUM(C212:C247)</f>
        <v>116941.13140499989</v>
      </c>
      <c r="D211" s="612">
        <f t="shared" si="69"/>
        <v>128588.49265499989</v>
      </c>
      <c r="E211" s="612">
        <f t="shared" si="69"/>
        <v>139328.5216049999</v>
      </c>
      <c r="F211" s="612">
        <f t="shared" si="69"/>
        <v>146995.39378124985</v>
      </c>
      <c r="G211" s="612">
        <f t="shared" si="69"/>
        <v>168313.08981374983</v>
      </c>
      <c r="H211" s="612">
        <f t="shared" si="69"/>
        <v>182469.71783176172</v>
      </c>
      <c r="I211" s="612">
        <f t="shared" si="69"/>
        <v>190835.04672218225</v>
      </c>
      <c r="J211" s="612">
        <f t="shared" si="69"/>
        <v>202574.15048310632</v>
      </c>
      <c r="K211" s="612">
        <f t="shared" si="69"/>
        <v>207606.25948717305</v>
      </c>
      <c r="L211" s="612">
        <f t="shared" ref="L211:P211" si="70">SUM(L212:L247)</f>
        <v>208736.9918190802</v>
      </c>
      <c r="M211" s="612">
        <f t="shared" si="70"/>
        <v>216564.44890499991</v>
      </c>
      <c r="N211" s="612">
        <f t="shared" si="70"/>
        <v>227369.57890499986</v>
      </c>
      <c r="O211" s="612">
        <f t="shared" si="70"/>
        <v>237757.72765499991</v>
      </c>
      <c r="P211" s="613">
        <f t="shared" si="70"/>
        <v>246020.57140499988</v>
      </c>
    </row>
    <row r="212" spans="1:16" s="216" customFormat="1" x14ac:dyDescent="0.3">
      <c r="B212" s="217" t="s">
        <v>132</v>
      </c>
      <c r="C212" s="654">
        <f>Petroleum!D237</f>
        <v>-5.5124999999999998E-4</v>
      </c>
      <c r="D212" s="653">
        <f>Petroleum!E237</f>
        <v>-5.5124999999999998E-4</v>
      </c>
      <c r="E212" s="653">
        <f>Petroleum!F237</f>
        <v>-5.5124999999999998E-4</v>
      </c>
      <c r="F212" s="653">
        <f>Petroleum!G237</f>
        <v>-5.5124999999999998E-4</v>
      </c>
      <c r="G212" s="653">
        <f>Petroleum!H237</f>
        <v>-5.5124999999999998E-4</v>
      </c>
      <c r="H212" s="653">
        <f>Petroleum!I237</f>
        <v>-5.5124999999999998E-4</v>
      </c>
      <c r="I212" s="653">
        <f>Petroleum!J237</f>
        <v>-5.5124999999999998E-4</v>
      </c>
      <c r="J212" s="653">
        <f>Petroleum!K237</f>
        <v>-5.5124999999999998E-4</v>
      </c>
      <c r="K212" s="653">
        <f>Petroleum!L237</f>
        <v>-5.5124999999999998E-4</v>
      </c>
      <c r="L212" s="653">
        <f>Petroleum!M237</f>
        <v>-5.5124999999999998E-4</v>
      </c>
      <c r="M212" s="653">
        <f>Petroleum!N237</f>
        <v>-5.5124999999999998E-4</v>
      </c>
      <c r="N212" s="653">
        <f>Petroleum!O237</f>
        <v>-5.5124999999999998E-4</v>
      </c>
      <c r="O212" s="653">
        <f>Petroleum!P237</f>
        <v>-5.5124999999999998E-4</v>
      </c>
      <c r="P212" s="656">
        <f>Petroleum!Q237</f>
        <v>-5.5124999999999998E-4</v>
      </c>
    </row>
    <row r="213" spans="1:16" s="216" customFormat="1" x14ac:dyDescent="0.3">
      <c r="B213" s="217" t="s">
        <v>133</v>
      </c>
      <c r="C213" s="654">
        <f>Petroleum!D238</f>
        <v>7152.9417871044898</v>
      </c>
      <c r="D213" s="654">
        <f>Petroleum!E238</f>
        <v>8313.5284296372265</v>
      </c>
      <c r="E213" s="654">
        <f>Petroleum!F238</f>
        <v>8697.6821251348792</v>
      </c>
      <c r="F213" s="654">
        <f>Petroleum!G238</f>
        <v>7697.4616535888581</v>
      </c>
      <c r="G213" s="654">
        <f>Petroleum!H238</f>
        <v>7891.5343448538206</v>
      </c>
      <c r="H213" s="654">
        <f>Petroleum!I238</f>
        <v>7842.6658871908494</v>
      </c>
      <c r="I213" s="654">
        <f>Petroleum!J238</f>
        <v>8142.6274396256722</v>
      </c>
      <c r="J213" s="654">
        <f>Petroleum!K238</f>
        <v>7710.8247557523073</v>
      </c>
      <c r="K213" s="654">
        <f>Petroleum!L238</f>
        <v>7398.8276513123292</v>
      </c>
      <c r="L213" s="654">
        <f>Petroleum!M238</f>
        <v>8105.6216868001338</v>
      </c>
      <c r="M213" s="654">
        <f>Petroleum!N238</f>
        <v>8711.8534722702298</v>
      </c>
      <c r="N213" s="654">
        <f>Petroleum!O238</f>
        <v>8811.9857576509767</v>
      </c>
      <c r="O213" s="653">
        <f>Petroleum!P238</f>
        <v>9151.277497875295</v>
      </c>
      <c r="P213" s="656">
        <f>Petroleum!Q238</f>
        <v>9429.632014973522</v>
      </c>
    </row>
    <row r="214" spans="1:16" s="216" customFormat="1" x14ac:dyDescent="0.3">
      <c r="B214" s="217" t="s">
        <v>134</v>
      </c>
      <c r="C214" s="654">
        <f>Petroleum!D239</f>
        <v>-5.5124999999999998E-4</v>
      </c>
      <c r="D214" s="653">
        <f>Petroleum!E239</f>
        <v>-5.5124999999999998E-4</v>
      </c>
      <c r="E214" s="653">
        <f>Petroleum!F239</f>
        <v>-5.5124999999999998E-4</v>
      </c>
      <c r="F214" s="653">
        <f>Petroleum!G239</f>
        <v>-5.5124999999999998E-4</v>
      </c>
      <c r="G214" s="653">
        <f>Petroleum!H239</f>
        <v>-5.5124999999999998E-4</v>
      </c>
      <c r="H214" s="653">
        <f>Petroleum!I239</f>
        <v>-5.5124999999999998E-4</v>
      </c>
      <c r="I214" s="653">
        <f>Petroleum!J239</f>
        <v>-5.5124999999999998E-4</v>
      </c>
      <c r="J214" s="653">
        <f>Petroleum!K239</f>
        <v>-5.5124999999999998E-4</v>
      </c>
      <c r="K214" s="653">
        <f>Petroleum!L239</f>
        <v>-5.5124999999999998E-4</v>
      </c>
      <c r="L214" s="653">
        <f>Petroleum!M239</f>
        <v>-5.5124999999999998E-4</v>
      </c>
      <c r="M214" s="653">
        <f>Petroleum!N239</f>
        <v>-5.5124999999999998E-4</v>
      </c>
      <c r="N214" s="653">
        <f>Petroleum!O239</f>
        <v>-5.5124999999999998E-4</v>
      </c>
      <c r="O214" s="653">
        <f>Petroleum!P239</f>
        <v>-5.5124999999999998E-4</v>
      </c>
      <c r="P214" s="656">
        <f>Petroleum!Q239</f>
        <v>-5.5124999999999998E-4</v>
      </c>
    </row>
    <row r="215" spans="1:16" s="216" customFormat="1" x14ac:dyDescent="0.3">
      <c r="B215" s="217" t="s">
        <v>135</v>
      </c>
      <c r="C215" s="654">
        <f>Petroleum!D240</f>
        <v>5534.1393247052629</v>
      </c>
      <c r="D215" s="653">
        <f>Petroleum!E240</f>
        <v>5579.7003153497353</v>
      </c>
      <c r="E215" s="653">
        <f>Petroleum!F240</f>
        <v>5571.7685598435901</v>
      </c>
      <c r="F215" s="653">
        <f>Petroleum!G240</f>
        <v>5045.7795737866045</v>
      </c>
      <c r="G215" s="653">
        <f>Petroleum!H240</f>
        <v>5655.9289942843761</v>
      </c>
      <c r="H215" s="653">
        <f>Petroleum!I240</f>
        <v>5744.2413555474159</v>
      </c>
      <c r="I215" s="653">
        <f>Petroleum!J240</f>
        <v>6154.7369323847488</v>
      </c>
      <c r="J215" s="653">
        <f>Petroleum!K240</f>
        <v>6090.5800897954341</v>
      </c>
      <c r="K215" s="653">
        <f>Petroleum!L240</f>
        <v>6156.0083917776055</v>
      </c>
      <c r="L215" s="653">
        <f>Petroleum!M240</f>
        <v>4393.1423057776356</v>
      </c>
      <c r="M215" s="653">
        <f>Petroleum!N240</f>
        <v>3734.5192825710528</v>
      </c>
      <c r="N215" s="653">
        <f>Petroleum!O240</f>
        <v>5547.5816906018144</v>
      </c>
      <c r="O215" s="653">
        <f>Petroleum!P240</f>
        <v>6476.3118436296363</v>
      </c>
      <c r="P215" s="656">
        <f>Petroleum!Q240</f>
        <v>6671.4815140860092</v>
      </c>
    </row>
    <row r="216" spans="1:16" s="216" customFormat="1" x14ac:dyDescent="0.3">
      <c r="B216" s="217" t="s">
        <v>136</v>
      </c>
      <c r="C216" s="654">
        <f>Petroleum!D241</f>
        <v>5031.6252505489883</v>
      </c>
      <c r="D216" s="653">
        <f>Petroleum!E241</f>
        <v>5119.9691430054963</v>
      </c>
      <c r="E216" s="653">
        <f>Petroleum!F241</f>
        <v>5154.6417339142163</v>
      </c>
      <c r="F216" s="653">
        <f>Petroleum!G241</f>
        <v>4843.6890750149578</v>
      </c>
      <c r="G216" s="653">
        <f>Petroleum!H241</f>
        <v>5394.5083846965153</v>
      </c>
      <c r="H216" s="653">
        <f>Petroleum!I241</f>
        <v>5796.0026435326099</v>
      </c>
      <c r="I216" s="653">
        <f>Petroleum!J241</f>
        <v>5516.0015328509962</v>
      </c>
      <c r="J216" s="653">
        <f>Petroleum!K241</f>
        <v>5789.2208184860638</v>
      </c>
      <c r="K216" s="653">
        <f>Petroleum!L241</f>
        <v>6037.8670679523284</v>
      </c>
      <c r="L216" s="653">
        <f>Petroleum!M241</f>
        <v>5743.507135626518</v>
      </c>
      <c r="M216" s="653">
        <f>Petroleum!N241</f>
        <v>6075.5962182347548</v>
      </c>
      <c r="N216" s="653">
        <f>Petroleum!O241</f>
        <v>6146.3053509233287</v>
      </c>
      <c r="O216" s="653">
        <f>Petroleum!P241</f>
        <v>5692.9001919401508</v>
      </c>
      <c r="P216" s="656">
        <f>Petroleum!Q241</f>
        <v>6203.0946692598582</v>
      </c>
    </row>
    <row r="217" spans="1:16" s="216" customFormat="1" x14ac:dyDescent="0.3">
      <c r="B217" s="217" t="s">
        <v>137</v>
      </c>
      <c r="C217" s="654">
        <f>Petroleum!D242</f>
        <v>-5.5124999999999998E-4</v>
      </c>
      <c r="D217" s="653">
        <f>Petroleum!E242</f>
        <v>-5.5124999999999998E-4</v>
      </c>
      <c r="E217" s="653">
        <f>Petroleum!F242</f>
        <v>-5.5124999999999998E-4</v>
      </c>
      <c r="F217" s="653">
        <f>Petroleum!G242</f>
        <v>-5.5124999999999998E-4</v>
      </c>
      <c r="G217" s="653">
        <f>Petroleum!H242</f>
        <v>-5.5124999999999998E-4</v>
      </c>
      <c r="H217" s="653">
        <f>Petroleum!I242</f>
        <v>-5.5124999999999998E-4</v>
      </c>
      <c r="I217" s="653">
        <f>Petroleum!J242</f>
        <v>-5.5124999999999998E-4</v>
      </c>
      <c r="J217" s="653">
        <f>Petroleum!K242</f>
        <v>-5.5124999999999998E-4</v>
      </c>
      <c r="K217" s="653">
        <f>Petroleum!L242</f>
        <v>-5.5124999999999998E-4</v>
      </c>
      <c r="L217" s="653">
        <f>Petroleum!M242</f>
        <v>-5.5124999999999998E-4</v>
      </c>
      <c r="M217" s="653">
        <f>Petroleum!N242</f>
        <v>-5.5124999999999998E-4</v>
      </c>
      <c r="N217" s="653">
        <f>Petroleum!O242</f>
        <v>-5.5124999999999998E-4</v>
      </c>
      <c r="O217" s="653">
        <f>Petroleum!P242</f>
        <v>-5.5124999999999998E-4</v>
      </c>
      <c r="P217" s="656">
        <f>Petroleum!Q242</f>
        <v>-5.5124999999999998E-4</v>
      </c>
    </row>
    <row r="218" spans="1:16" s="216" customFormat="1" x14ac:dyDescent="0.3">
      <c r="B218" s="217" t="s">
        <v>138</v>
      </c>
      <c r="C218" s="654">
        <f>Petroleum!D243</f>
        <v>-5.5124999999999998E-4</v>
      </c>
      <c r="D218" s="653">
        <f>Petroleum!E243</f>
        <v>-5.5124999999999998E-4</v>
      </c>
      <c r="E218" s="653">
        <f>Petroleum!F243</f>
        <v>-5.5124999999999998E-4</v>
      </c>
      <c r="F218" s="653">
        <f>Petroleum!G243</f>
        <v>-5.5124999999999998E-4</v>
      </c>
      <c r="G218" s="653">
        <f>Petroleum!H243</f>
        <v>-5.5124999999999998E-4</v>
      </c>
      <c r="H218" s="653">
        <f>Petroleum!I243</f>
        <v>-5.5124999999999998E-4</v>
      </c>
      <c r="I218" s="653">
        <f>Petroleum!J243</f>
        <v>-5.5124999999999998E-4</v>
      </c>
      <c r="J218" s="653">
        <f>Petroleum!K243</f>
        <v>-5.5124999999999998E-4</v>
      </c>
      <c r="K218" s="653">
        <f>Petroleum!L243</f>
        <v>-5.5124999999999998E-4</v>
      </c>
      <c r="L218" s="653">
        <f>Petroleum!M243</f>
        <v>-5.5124999999999998E-4</v>
      </c>
      <c r="M218" s="653">
        <f>Petroleum!N243</f>
        <v>-5.5124999999999998E-4</v>
      </c>
      <c r="N218" s="653">
        <f>Petroleum!O243</f>
        <v>-5.5124999999999998E-4</v>
      </c>
      <c r="O218" s="653">
        <f>Petroleum!P243</f>
        <v>-5.5124999999999998E-4</v>
      </c>
      <c r="P218" s="656">
        <f>Petroleum!Q243</f>
        <v>-5.5124999999999998E-4</v>
      </c>
    </row>
    <row r="219" spans="1:16" s="216" customFormat="1" x14ac:dyDescent="0.3">
      <c r="B219" s="217" t="s">
        <v>139</v>
      </c>
      <c r="C219" s="654">
        <f>Petroleum!D244</f>
        <v>-5.5124999999999998E-4</v>
      </c>
      <c r="D219" s="653">
        <f>Petroleum!E244</f>
        <v>-5.5124999999999998E-4</v>
      </c>
      <c r="E219" s="653">
        <f>Petroleum!F244</f>
        <v>-5.5124999999999998E-4</v>
      </c>
      <c r="F219" s="653">
        <f>Petroleum!G244</f>
        <v>-5.5124999999999998E-4</v>
      </c>
      <c r="G219" s="653">
        <f>Petroleum!H244</f>
        <v>-5.5124999999999998E-4</v>
      </c>
      <c r="H219" s="653">
        <f>Petroleum!I244</f>
        <v>-5.5124999999999998E-4</v>
      </c>
      <c r="I219" s="653">
        <f>Petroleum!J244</f>
        <v>-5.5124999999999998E-4</v>
      </c>
      <c r="J219" s="653">
        <f>Petroleum!K244</f>
        <v>-5.5124999999999998E-4</v>
      </c>
      <c r="K219" s="653">
        <f>Petroleum!L244</f>
        <v>-5.5124999999999998E-4</v>
      </c>
      <c r="L219" s="653">
        <f>Petroleum!M244</f>
        <v>-5.5124999999999998E-4</v>
      </c>
      <c r="M219" s="653">
        <f>Petroleum!N244</f>
        <v>-5.5124999999999998E-4</v>
      </c>
      <c r="N219" s="653">
        <f>Petroleum!O244</f>
        <v>-5.5124999999999998E-4</v>
      </c>
      <c r="O219" s="653">
        <f>Petroleum!P244</f>
        <v>-5.5124999999999998E-4</v>
      </c>
      <c r="P219" s="656">
        <f>Petroleum!Q244</f>
        <v>-5.5124999999999998E-4</v>
      </c>
    </row>
    <row r="220" spans="1:16" s="216" customFormat="1" x14ac:dyDescent="0.3">
      <c r="B220" s="217" t="s">
        <v>140</v>
      </c>
      <c r="C220" s="654">
        <f>Petroleum!D245</f>
        <v>-5.5124999999999998E-4</v>
      </c>
      <c r="D220" s="653">
        <f>Petroleum!E245</f>
        <v>-5.5124999999999998E-4</v>
      </c>
      <c r="E220" s="653">
        <f>Petroleum!F245</f>
        <v>-5.5124999999999998E-4</v>
      </c>
      <c r="F220" s="653">
        <f>Petroleum!G245</f>
        <v>-5.5124999999999998E-4</v>
      </c>
      <c r="G220" s="653">
        <f>Petroleum!H245</f>
        <v>-5.5124999999999998E-4</v>
      </c>
      <c r="H220" s="653">
        <f>Petroleum!I245</f>
        <v>-5.5124999999999998E-4</v>
      </c>
      <c r="I220" s="653">
        <f>Petroleum!J245</f>
        <v>-5.5124999999999998E-4</v>
      </c>
      <c r="J220" s="653">
        <f>Petroleum!K245</f>
        <v>-5.5124999999999998E-4</v>
      </c>
      <c r="K220" s="653">
        <f>Petroleum!L245</f>
        <v>-5.5124999999999998E-4</v>
      </c>
      <c r="L220" s="653">
        <f>Petroleum!M245</f>
        <v>-5.5124999999999998E-4</v>
      </c>
      <c r="M220" s="653">
        <f>Petroleum!N245</f>
        <v>-5.5124999999999998E-4</v>
      </c>
      <c r="N220" s="653">
        <f>Petroleum!O245</f>
        <v>-5.5124999999999998E-4</v>
      </c>
      <c r="O220" s="653">
        <f>Petroleum!P245</f>
        <v>-5.5124999999999998E-4</v>
      </c>
      <c r="P220" s="656">
        <f>Petroleum!Q245</f>
        <v>-5.5124999999999998E-4</v>
      </c>
    </row>
    <row r="221" spans="1:16" s="216" customFormat="1" x14ac:dyDescent="0.3">
      <c r="B221" s="217" t="s">
        <v>141</v>
      </c>
      <c r="C221" s="654">
        <f>Petroleum!D246</f>
        <v>-5.5124999999999998E-4</v>
      </c>
      <c r="D221" s="653">
        <f>Petroleum!E246</f>
        <v>-5.5124999999999998E-4</v>
      </c>
      <c r="E221" s="653">
        <f>Petroleum!F246</f>
        <v>-5.5124999999999998E-4</v>
      </c>
      <c r="F221" s="653">
        <f>Petroleum!G246</f>
        <v>-5.5124999999999998E-4</v>
      </c>
      <c r="G221" s="653">
        <f>Petroleum!H246</f>
        <v>-5.5124999999999998E-4</v>
      </c>
      <c r="H221" s="653">
        <f>Petroleum!I246</f>
        <v>-5.5124999999999998E-4</v>
      </c>
      <c r="I221" s="653">
        <f>Petroleum!J246</f>
        <v>-5.5124999999999998E-4</v>
      </c>
      <c r="J221" s="653">
        <f>Petroleum!K246</f>
        <v>-5.5124999999999998E-4</v>
      </c>
      <c r="K221" s="653">
        <f>Petroleum!L246</f>
        <v>-5.5124999999999998E-4</v>
      </c>
      <c r="L221" s="653">
        <f>Petroleum!M246</f>
        <v>-5.5124999999999998E-4</v>
      </c>
      <c r="M221" s="653">
        <f>Petroleum!N246</f>
        <v>-5.5124999999999998E-4</v>
      </c>
      <c r="N221" s="653">
        <f>Petroleum!O246</f>
        <v>-5.5124999999999998E-4</v>
      </c>
      <c r="O221" s="653">
        <f>Petroleum!P246</f>
        <v>-5.5124999999999998E-4</v>
      </c>
      <c r="P221" s="656">
        <f>Petroleum!Q246</f>
        <v>-5.5124999999999998E-4</v>
      </c>
    </row>
    <row r="222" spans="1:16" s="216" customFormat="1" x14ac:dyDescent="0.3">
      <c r="B222" s="217" t="s">
        <v>142</v>
      </c>
      <c r="C222" s="654">
        <f>Petroleum!D247</f>
        <v>-5.5124999999999998E-4</v>
      </c>
      <c r="D222" s="653">
        <f>Petroleum!E247</f>
        <v>-5.5124999999999998E-4</v>
      </c>
      <c r="E222" s="653">
        <f>Petroleum!F247</f>
        <v>-5.5124999999999998E-4</v>
      </c>
      <c r="F222" s="653">
        <f>Petroleum!G247</f>
        <v>-5.5124999999999998E-4</v>
      </c>
      <c r="G222" s="653">
        <f>Petroleum!H247</f>
        <v>-5.5124999999999998E-4</v>
      </c>
      <c r="H222" s="653">
        <f>Petroleum!I247</f>
        <v>-5.5124999999999998E-4</v>
      </c>
      <c r="I222" s="653">
        <f>Petroleum!J247</f>
        <v>-5.5124999999999998E-4</v>
      </c>
      <c r="J222" s="653">
        <f>Petroleum!K247</f>
        <v>-5.5124999999999998E-4</v>
      </c>
      <c r="K222" s="653">
        <f>Petroleum!L247</f>
        <v>-5.5124999999999998E-4</v>
      </c>
      <c r="L222" s="653">
        <f>Petroleum!M247</f>
        <v>-5.5124999999999998E-4</v>
      </c>
      <c r="M222" s="653">
        <f>Petroleum!N247</f>
        <v>-5.5124999999999998E-4</v>
      </c>
      <c r="N222" s="653">
        <f>Petroleum!O247</f>
        <v>-5.5124999999999998E-4</v>
      </c>
      <c r="O222" s="653">
        <f>Petroleum!P247</f>
        <v>-5.5124999999999998E-4</v>
      </c>
      <c r="P222" s="656">
        <f>Petroleum!Q247</f>
        <v>-5.5124999999999998E-4</v>
      </c>
    </row>
    <row r="223" spans="1:16" s="216" customFormat="1" x14ac:dyDescent="0.3">
      <c r="B223" s="217" t="s">
        <v>143</v>
      </c>
      <c r="C223" s="654">
        <f>Petroleum!D248</f>
        <v>39169.503363649863</v>
      </c>
      <c r="D223" s="653">
        <f>Petroleum!E248</f>
        <v>42249.637103411209</v>
      </c>
      <c r="E223" s="653">
        <f>Petroleum!F248</f>
        <v>49133.459527158819</v>
      </c>
      <c r="F223" s="653">
        <f>Petroleum!G248</f>
        <v>65555.529372374585</v>
      </c>
      <c r="G223" s="653">
        <f>Petroleum!H248</f>
        <v>81365.814190589226</v>
      </c>
      <c r="H223" s="653">
        <f>Petroleum!I248</f>
        <v>88161.654021832015</v>
      </c>
      <c r="I223" s="653">
        <f>Petroleum!J248</f>
        <v>90281.449041667031</v>
      </c>
      <c r="J223" s="653">
        <f>Petroleum!K248</f>
        <v>94897.425024011507</v>
      </c>
      <c r="K223" s="653">
        <f>Petroleum!L248</f>
        <v>94896.699834263345</v>
      </c>
      <c r="L223" s="653">
        <f>Petroleum!M248</f>
        <v>95961.405280951338</v>
      </c>
      <c r="M223" s="653">
        <f>Petroleum!N248</f>
        <v>97203.697939537713</v>
      </c>
      <c r="N223" s="653">
        <f>Petroleum!O248</f>
        <v>98280.870456215693</v>
      </c>
      <c r="O223" s="653">
        <f>Petroleum!P248</f>
        <v>99735.210089971792</v>
      </c>
      <c r="P223" s="656">
        <f>Petroleum!Q248</f>
        <v>98443.618591764462</v>
      </c>
    </row>
    <row r="224" spans="1:16" s="216" customFormat="1" x14ac:dyDescent="0.3">
      <c r="B224" s="217" t="s">
        <v>144</v>
      </c>
      <c r="C224" s="654">
        <f>Petroleum!D249</f>
        <v>5996.0873148989267</v>
      </c>
      <c r="D224" s="653">
        <f>Petroleum!E249</f>
        <v>8123.2303592444223</v>
      </c>
      <c r="E224" s="653">
        <f>Petroleum!F249</f>
        <v>11025.432673219319</v>
      </c>
      <c r="F224" s="653">
        <f>Petroleum!G249</f>
        <v>10754.39339116167</v>
      </c>
      <c r="G224" s="653">
        <f>Petroleum!H249</f>
        <v>11874.522487101971</v>
      </c>
      <c r="H224" s="653">
        <f>Petroleum!I249</f>
        <v>12756.253284296972</v>
      </c>
      <c r="I224" s="653">
        <f>Petroleum!J249</f>
        <v>14179.661137897614</v>
      </c>
      <c r="J224" s="653">
        <f>Petroleum!K249</f>
        <v>14234.291574819939</v>
      </c>
      <c r="K224" s="653">
        <f>Petroleum!L249</f>
        <v>14150.946187036132</v>
      </c>
      <c r="L224" s="653">
        <f>Petroleum!M249</f>
        <v>13625.967305441751</v>
      </c>
      <c r="M224" s="653">
        <f>Petroleum!N249</f>
        <v>14259.957897016477</v>
      </c>
      <c r="N224" s="653">
        <f>Petroleum!O249</f>
        <v>14632.702943998967</v>
      </c>
      <c r="O224" s="653">
        <f>Petroleum!P249</f>
        <v>14865.0748194719</v>
      </c>
      <c r="P224" s="656">
        <f>Petroleum!Q249</f>
        <v>14780.076802630803</v>
      </c>
    </row>
    <row r="225" spans="2:16" s="216" customFormat="1" x14ac:dyDescent="0.3">
      <c r="B225" s="217" t="s">
        <v>145</v>
      </c>
      <c r="C225" s="654">
        <f>Petroleum!D250</f>
        <v>-5.5124999999999998E-4</v>
      </c>
      <c r="D225" s="653">
        <f>Petroleum!E250</f>
        <v>-5.5124999999999998E-4</v>
      </c>
      <c r="E225" s="653">
        <f>Petroleum!F250</f>
        <v>-5.5124999999999998E-4</v>
      </c>
      <c r="F225" s="653">
        <f>Petroleum!G250</f>
        <v>-5.5124999999999998E-4</v>
      </c>
      <c r="G225" s="653">
        <f>Petroleum!H250</f>
        <v>-5.5124999999999998E-4</v>
      </c>
      <c r="H225" s="653">
        <f>Petroleum!I250</f>
        <v>-5.5124999999999998E-4</v>
      </c>
      <c r="I225" s="653">
        <f>Petroleum!J250</f>
        <v>-5.5124999999999998E-4</v>
      </c>
      <c r="J225" s="653">
        <f>Petroleum!K250</f>
        <v>-5.5124999999999998E-4</v>
      </c>
      <c r="K225" s="653">
        <f>Petroleum!L250</f>
        <v>-5.5124999999999998E-4</v>
      </c>
      <c r="L225" s="653">
        <f>Petroleum!M250</f>
        <v>-5.5124999999999998E-4</v>
      </c>
      <c r="M225" s="653">
        <f>Petroleum!N250</f>
        <v>-5.5124999999999998E-4</v>
      </c>
      <c r="N225" s="653">
        <f>Petroleum!O250</f>
        <v>-5.5124999999999998E-4</v>
      </c>
      <c r="O225" s="653">
        <f>Petroleum!P250</f>
        <v>-5.5124999999999998E-4</v>
      </c>
      <c r="P225" s="656">
        <f>Petroleum!Q250</f>
        <v>-5.5124999999999998E-4</v>
      </c>
    </row>
    <row r="226" spans="2:16" s="216" customFormat="1" x14ac:dyDescent="0.3">
      <c r="B226" s="217" t="s">
        <v>146</v>
      </c>
      <c r="C226" s="654">
        <f>Petroleum!D251</f>
        <v>-5.5124999999999998E-4</v>
      </c>
      <c r="D226" s="653">
        <f>Petroleum!E251</f>
        <v>-5.5124999999999998E-4</v>
      </c>
      <c r="E226" s="653">
        <f>Petroleum!F251</f>
        <v>-5.5124999999999998E-4</v>
      </c>
      <c r="F226" s="653">
        <f>Petroleum!G251</f>
        <v>-5.5124999999999998E-4</v>
      </c>
      <c r="G226" s="653">
        <f>Petroleum!H251</f>
        <v>-5.5124999999999998E-4</v>
      </c>
      <c r="H226" s="653">
        <f>Petroleum!I251</f>
        <v>-5.5124999999999998E-4</v>
      </c>
      <c r="I226" s="653">
        <f>Petroleum!J251</f>
        <v>-5.5124999999999998E-4</v>
      </c>
      <c r="J226" s="653">
        <f>Petroleum!K251</f>
        <v>-5.5124999999999998E-4</v>
      </c>
      <c r="K226" s="653">
        <f>Petroleum!L251</f>
        <v>-5.5124999999999998E-4</v>
      </c>
      <c r="L226" s="653">
        <f>Petroleum!M251</f>
        <v>-5.5124999999999998E-4</v>
      </c>
      <c r="M226" s="653">
        <f>Petroleum!N251</f>
        <v>-5.5124999999999998E-4</v>
      </c>
      <c r="N226" s="653">
        <f>Petroleum!O251</f>
        <v>-5.5124999999999998E-4</v>
      </c>
      <c r="O226" s="653">
        <f>Petroleum!P251</f>
        <v>-5.5124999999999998E-4</v>
      </c>
      <c r="P226" s="656">
        <f>Petroleum!Q251</f>
        <v>-5.5124999999999998E-4</v>
      </c>
    </row>
    <row r="227" spans="2:16" s="216" customFormat="1" x14ac:dyDescent="0.3">
      <c r="B227" s="217" t="s">
        <v>147</v>
      </c>
      <c r="C227" s="654">
        <f>Petroleum!D252</f>
        <v>-5.5124999999999998E-4</v>
      </c>
      <c r="D227" s="653">
        <f>Petroleum!E252</f>
        <v>-5.5124999999999998E-4</v>
      </c>
      <c r="E227" s="653">
        <f>Petroleum!F252</f>
        <v>-5.5124999999999998E-4</v>
      </c>
      <c r="F227" s="653">
        <f>Petroleum!G252</f>
        <v>-5.5124999999999998E-4</v>
      </c>
      <c r="G227" s="653">
        <f>Petroleum!H252</f>
        <v>-5.5124999999999998E-4</v>
      </c>
      <c r="H227" s="653">
        <f>Petroleum!I252</f>
        <v>-5.5124999999999998E-4</v>
      </c>
      <c r="I227" s="653">
        <f>Petroleum!J252</f>
        <v>-5.5124999999999998E-4</v>
      </c>
      <c r="J227" s="653">
        <f>Petroleum!K252</f>
        <v>-5.5124999999999998E-4</v>
      </c>
      <c r="K227" s="653">
        <f>Petroleum!L252</f>
        <v>-5.5124999999999998E-4</v>
      </c>
      <c r="L227" s="653">
        <f>Petroleum!M252</f>
        <v>-5.5124999999999998E-4</v>
      </c>
      <c r="M227" s="653">
        <f>Petroleum!N252</f>
        <v>-5.5124999999999998E-4</v>
      </c>
      <c r="N227" s="653">
        <f>Petroleum!O252</f>
        <v>-5.5124999999999998E-4</v>
      </c>
      <c r="O227" s="653">
        <f>Petroleum!P252</f>
        <v>-5.5124999999999998E-4</v>
      </c>
      <c r="P227" s="656">
        <f>Petroleum!Q252</f>
        <v>-5.5124999999999998E-4</v>
      </c>
    </row>
    <row r="228" spans="2:16" s="216" customFormat="1" x14ac:dyDescent="0.3">
      <c r="B228" s="217" t="s">
        <v>148</v>
      </c>
      <c r="C228" s="654">
        <f>Petroleum!D253</f>
        <v>11075.196491796443</v>
      </c>
      <c r="D228" s="653">
        <f>Petroleum!E253</f>
        <v>11570.78622888961</v>
      </c>
      <c r="E228" s="653">
        <f>Petroleum!F253</f>
        <v>11547.086539839305</v>
      </c>
      <c r="F228" s="653">
        <f>Petroleum!G253</f>
        <v>10391.257206870663</v>
      </c>
      <c r="G228" s="653">
        <f>Petroleum!H253</f>
        <v>11015.766799697831</v>
      </c>
      <c r="H228" s="653">
        <f>Petroleum!I253</f>
        <v>11796.490114367416</v>
      </c>
      <c r="I228" s="653">
        <f>Petroleum!J253</f>
        <v>12036.738323539816</v>
      </c>
      <c r="J228" s="653">
        <f>Petroleum!K253</f>
        <v>13100.92406749208</v>
      </c>
      <c r="K228" s="653">
        <f>Petroleum!L253</f>
        <v>13626.80149675722</v>
      </c>
      <c r="L228" s="653">
        <f>Petroleum!M253</f>
        <v>13819.928245130324</v>
      </c>
      <c r="M228" s="653">
        <f>Petroleum!N253</f>
        <v>14542.710297999965</v>
      </c>
      <c r="N228" s="653">
        <f>Petroleum!O253</f>
        <v>14922.146978603529</v>
      </c>
      <c r="O228" s="653">
        <f>Petroleum!P253</f>
        <v>15282.26363565577</v>
      </c>
      <c r="P228" s="656">
        <f>Petroleum!Q253</f>
        <v>15580.376688788672</v>
      </c>
    </row>
    <row r="229" spans="2:16" s="216" customFormat="1" x14ac:dyDescent="0.3">
      <c r="B229" s="217" t="s">
        <v>149</v>
      </c>
      <c r="C229" s="654">
        <f>Petroleum!D254</f>
        <v>6654.2805513542871</v>
      </c>
      <c r="D229" s="653">
        <f>Petroleum!E254</f>
        <v>7035.6469800793438</v>
      </c>
      <c r="E229" s="653">
        <f>Petroleum!F254</f>
        <v>7433.3401736406231</v>
      </c>
      <c r="F229" s="653">
        <f>Petroleum!G254</f>
        <v>6500.8386599581881</v>
      </c>
      <c r="G229" s="653">
        <f>Petroleum!H254</f>
        <v>6903.8201652943562</v>
      </c>
      <c r="H229" s="653">
        <f>Petroleum!I254</f>
        <v>7942.0271900458965</v>
      </c>
      <c r="I229" s="653">
        <f>Petroleum!J254</f>
        <v>8749.8080115600187</v>
      </c>
      <c r="J229" s="653">
        <f>Petroleum!K254</f>
        <v>9302.2438247532609</v>
      </c>
      <c r="K229" s="653">
        <f>Petroleum!L254</f>
        <v>9593.9159408816467</v>
      </c>
      <c r="L229" s="653">
        <f>Petroleum!M254</f>
        <v>9771.892343862799</v>
      </c>
      <c r="M229" s="653">
        <f>Petroleum!N254</f>
        <v>10092.417262971965</v>
      </c>
      <c r="N229" s="653">
        <f>Petroleum!O254</f>
        <v>10860.720022773958</v>
      </c>
      <c r="O229" s="653">
        <f>Petroleum!P254</f>
        <v>12854.604110962591</v>
      </c>
      <c r="P229" s="656">
        <f>Petroleum!Q254</f>
        <v>14964.986372975522</v>
      </c>
    </row>
    <row r="230" spans="2:16" s="216" customFormat="1" x14ac:dyDescent="0.3">
      <c r="B230" s="217" t="s">
        <v>150</v>
      </c>
      <c r="C230" s="654">
        <f>Petroleum!D255</f>
        <v>-5.5124999999999998E-4</v>
      </c>
      <c r="D230" s="653">
        <f>Petroleum!E255</f>
        <v>-5.5124999999999998E-4</v>
      </c>
      <c r="E230" s="653">
        <f>Petroleum!F255</f>
        <v>-5.5124999999999998E-4</v>
      </c>
      <c r="F230" s="653">
        <f>Petroleum!G255</f>
        <v>-5.5124999999999998E-4</v>
      </c>
      <c r="G230" s="653">
        <f>Petroleum!H255</f>
        <v>-5.5124999999999998E-4</v>
      </c>
      <c r="H230" s="653">
        <f>Petroleum!I255</f>
        <v>-5.5124999999999998E-4</v>
      </c>
      <c r="I230" s="653">
        <f>Petroleum!J255</f>
        <v>-5.5124999999999998E-4</v>
      </c>
      <c r="J230" s="653">
        <f>Petroleum!K255</f>
        <v>-5.5124999999999998E-4</v>
      </c>
      <c r="K230" s="653">
        <f>Petroleum!L255</f>
        <v>-5.5124999999999998E-4</v>
      </c>
      <c r="L230" s="653">
        <f>Petroleum!M255</f>
        <v>-5.5124999999999998E-4</v>
      </c>
      <c r="M230" s="653">
        <f>Petroleum!N255</f>
        <v>-5.5124999999999998E-4</v>
      </c>
      <c r="N230" s="653">
        <f>Petroleum!O255</f>
        <v>-5.5124999999999998E-4</v>
      </c>
      <c r="O230" s="653">
        <f>Petroleum!P255</f>
        <v>-5.5124999999999998E-4</v>
      </c>
      <c r="P230" s="656">
        <f>Petroleum!Q255</f>
        <v>-5.5124999999999998E-4</v>
      </c>
    </row>
    <row r="231" spans="2:16" s="216" customFormat="1" x14ac:dyDescent="0.3">
      <c r="B231" s="217" t="s">
        <v>151</v>
      </c>
      <c r="C231" s="654">
        <f>Petroleum!D256</f>
        <v>-5.5124999999999998E-4</v>
      </c>
      <c r="D231" s="653">
        <f>Petroleum!E256</f>
        <v>-5.5124999999999998E-4</v>
      </c>
      <c r="E231" s="653">
        <f>Petroleum!F256</f>
        <v>-5.5124999999999998E-4</v>
      </c>
      <c r="F231" s="653">
        <f>Petroleum!G256</f>
        <v>-5.5124999999999998E-4</v>
      </c>
      <c r="G231" s="653">
        <f>Petroleum!H256</f>
        <v>-5.5124999999999998E-4</v>
      </c>
      <c r="H231" s="653">
        <f>Petroleum!I256</f>
        <v>-5.5124999999999998E-4</v>
      </c>
      <c r="I231" s="653">
        <f>Petroleum!J256</f>
        <v>1447.9307374585283</v>
      </c>
      <c r="J231" s="653">
        <f>Petroleum!K256</f>
        <v>4492.5656433245385</v>
      </c>
      <c r="K231" s="653">
        <f>Petroleum!L256</f>
        <v>5171.5355125719116</v>
      </c>
      <c r="L231" s="653">
        <f>Petroleum!M256</f>
        <v>5690.6822237658344</v>
      </c>
      <c r="M231" s="653">
        <f>Petroleum!N256</f>
        <v>6036.3890705962531</v>
      </c>
      <c r="N231" s="653">
        <f>Petroleum!O256</f>
        <v>5995.5459030152633</v>
      </c>
      <c r="O231" s="653">
        <f>Petroleum!P256</f>
        <v>6289.9442290967663</v>
      </c>
      <c r="P231" s="656">
        <f>Petroleum!Q256</f>
        <v>5731.9039006952225</v>
      </c>
    </row>
    <row r="232" spans="2:16" s="216" customFormat="1" x14ac:dyDescent="0.3">
      <c r="B232" s="217" t="s">
        <v>152</v>
      </c>
      <c r="C232" s="654">
        <f>Petroleum!D257</f>
        <v>15008.205055428234</v>
      </c>
      <c r="D232" s="653">
        <f>Petroleum!E257</f>
        <v>17473.117069243264</v>
      </c>
      <c r="E232" s="653">
        <f>Petroleum!F257</f>
        <v>18374.378116966614</v>
      </c>
      <c r="F232" s="653">
        <f>Petroleum!G257</f>
        <v>15891.913269399387</v>
      </c>
      <c r="G232" s="653">
        <f>Petroleum!H257</f>
        <v>17015.258238681257</v>
      </c>
      <c r="H232" s="653">
        <f>Petroleum!I257</f>
        <v>18034.065707871454</v>
      </c>
      <c r="I232" s="653">
        <f>Petroleum!J257</f>
        <v>19027.905810991451</v>
      </c>
      <c r="J232" s="653">
        <f>Petroleum!K257</f>
        <v>19159.692325821448</v>
      </c>
      <c r="K232" s="653">
        <f>Petroleum!L257</f>
        <v>19146.094280786274</v>
      </c>
      <c r="L232" s="653">
        <f>Petroleum!M257</f>
        <v>19168.259116803987</v>
      </c>
      <c r="M232" s="653">
        <f>Petroleum!N257</f>
        <v>20108.452896862051</v>
      </c>
      <c r="N232" s="653">
        <f>Petroleum!O257</f>
        <v>20616.084918392957</v>
      </c>
      <c r="O232" s="653">
        <f>Petroleum!P257</f>
        <v>21405.665479835057</v>
      </c>
      <c r="P232" s="656">
        <f>Petroleum!Q257</f>
        <v>22360.424706736147</v>
      </c>
    </row>
    <row r="233" spans="2:16" s="216" customFormat="1" x14ac:dyDescent="0.3">
      <c r="B233" s="217" t="s">
        <v>153</v>
      </c>
      <c r="C233" s="654">
        <f>Petroleum!D258</f>
        <v>-5.5124999999999998E-4</v>
      </c>
      <c r="D233" s="653">
        <f>Petroleum!E258</f>
        <v>-5.5124999999999998E-4</v>
      </c>
      <c r="E233" s="653">
        <f>Petroleum!F258</f>
        <v>-5.5124999999999998E-4</v>
      </c>
      <c r="F233" s="653">
        <f>Petroleum!G258</f>
        <v>-5.5124999999999998E-4</v>
      </c>
      <c r="G233" s="653">
        <f>Petroleum!H258</f>
        <v>-5.5124999999999998E-4</v>
      </c>
      <c r="H233" s="653">
        <f>Petroleum!I258</f>
        <v>-5.5124999999999998E-4</v>
      </c>
      <c r="I233" s="653">
        <f>Petroleum!J258</f>
        <v>-5.5124999999999998E-4</v>
      </c>
      <c r="J233" s="653">
        <f>Petroleum!K258</f>
        <v>-5.5124999999999998E-4</v>
      </c>
      <c r="K233" s="653">
        <f>Petroleum!L258</f>
        <v>-5.5124999999999998E-4</v>
      </c>
      <c r="L233" s="653">
        <f>Petroleum!M258</f>
        <v>-5.5124999999999998E-4</v>
      </c>
      <c r="M233" s="653">
        <f>Petroleum!N258</f>
        <v>-5.5124999999999998E-4</v>
      </c>
      <c r="N233" s="653">
        <f>Petroleum!O258</f>
        <v>-5.5124999999999998E-4</v>
      </c>
      <c r="O233" s="653">
        <f>Petroleum!P258</f>
        <v>-5.5124999999999998E-4</v>
      </c>
      <c r="P233" s="656">
        <f>Petroleum!Q258</f>
        <v>-5.5124999999999998E-4</v>
      </c>
    </row>
    <row r="234" spans="2:16" s="216" customFormat="1" x14ac:dyDescent="0.3">
      <c r="B234" s="217" t="s">
        <v>154</v>
      </c>
      <c r="C234" s="654">
        <f>Petroleum!D259</f>
        <v>-5.5124999999999998E-4</v>
      </c>
      <c r="D234" s="653">
        <f>Petroleum!E259</f>
        <v>-5.5124999999999998E-4</v>
      </c>
      <c r="E234" s="653">
        <f>Petroleum!F259</f>
        <v>-5.5124999999999998E-4</v>
      </c>
      <c r="F234" s="653">
        <f>Petroleum!G259</f>
        <v>-5.5124999999999998E-4</v>
      </c>
      <c r="G234" s="653">
        <f>Petroleum!H259</f>
        <v>-5.5124999999999998E-4</v>
      </c>
      <c r="H234" s="653">
        <f>Petroleum!I259</f>
        <v>-5.5124999999999998E-4</v>
      </c>
      <c r="I234" s="653">
        <f>Petroleum!J259</f>
        <v>-5.5124999999999998E-4</v>
      </c>
      <c r="J234" s="653">
        <f>Petroleum!K259</f>
        <v>-5.5124999999999998E-4</v>
      </c>
      <c r="K234" s="653">
        <f>Petroleum!L259</f>
        <v>-5.5124999999999998E-4</v>
      </c>
      <c r="L234" s="653">
        <f>Petroleum!M259</f>
        <v>-5.5124999999999998E-4</v>
      </c>
      <c r="M234" s="653">
        <f>Petroleum!N259</f>
        <v>-5.5124999999999998E-4</v>
      </c>
      <c r="N234" s="653">
        <f>Petroleum!O259</f>
        <v>-5.5124999999999998E-4</v>
      </c>
      <c r="O234" s="653">
        <f>Petroleum!P259</f>
        <v>-5.5124999999999998E-4</v>
      </c>
      <c r="P234" s="656">
        <f>Petroleum!Q259</f>
        <v>-5.5124999999999998E-4</v>
      </c>
    </row>
    <row r="235" spans="2:16" s="216" customFormat="1" x14ac:dyDescent="0.3">
      <c r="B235" s="217" t="s">
        <v>155</v>
      </c>
      <c r="C235" s="654">
        <f>Petroleum!D260</f>
        <v>-5.5124999999999998E-4</v>
      </c>
      <c r="D235" s="653">
        <f>Petroleum!E260</f>
        <v>-5.5124999999999998E-4</v>
      </c>
      <c r="E235" s="653">
        <f>Petroleum!F260</f>
        <v>-5.5124999999999998E-4</v>
      </c>
      <c r="F235" s="653">
        <f>Petroleum!G260</f>
        <v>-5.5124999999999998E-4</v>
      </c>
      <c r="G235" s="653">
        <f>Petroleum!H260</f>
        <v>-5.5124999999999998E-4</v>
      </c>
      <c r="H235" s="653">
        <f>Petroleum!I260</f>
        <v>-5.5124999999999998E-4</v>
      </c>
      <c r="I235" s="653">
        <f>Petroleum!J260</f>
        <v>-5.5124999999999998E-4</v>
      </c>
      <c r="J235" s="653">
        <f>Petroleum!K260</f>
        <v>-5.5124999999999998E-4</v>
      </c>
      <c r="K235" s="653">
        <f>Petroleum!L260</f>
        <v>-5.5124999999999998E-4</v>
      </c>
      <c r="L235" s="653">
        <f>Petroleum!M260</f>
        <v>-5.5124999999999998E-4</v>
      </c>
      <c r="M235" s="653">
        <f>Petroleum!N260</f>
        <v>-5.5124999999999998E-4</v>
      </c>
      <c r="N235" s="653">
        <f>Petroleum!O260</f>
        <v>-5.5124999999999998E-4</v>
      </c>
      <c r="O235" s="653">
        <f>Petroleum!P260</f>
        <v>-5.5124999999999998E-4</v>
      </c>
      <c r="P235" s="656">
        <f>Petroleum!Q260</f>
        <v>-5.5124999999999998E-4</v>
      </c>
    </row>
    <row r="236" spans="2:16" s="216" customFormat="1" x14ac:dyDescent="0.3">
      <c r="B236" s="217" t="s">
        <v>156</v>
      </c>
      <c r="C236" s="654">
        <f>Petroleum!D261</f>
        <v>-5.5124999999999998E-4</v>
      </c>
      <c r="D236" s="653">
        <f>Petroleum!E261</f>
        <v>-5.5124999999999998E-4</v>
      </c>
      <c r="E236" s="653">
        <f>Petroleum!F261</f>
        <v>-5.5124999999999998E-4</v>
      </c>
      <c r="F236" s="653">
        <f>Petroleum!G261</f>
        <v>-5.5124999999999998E-4</v>
      </c>
      <c r="G236" s="653">
        <f>Petroleum!H261</f>
        <v>-5.5124999999999998E-4</v>
      </c>
      <c r="H236" s="653">
        <f>Petroleum!I261</f>
        <v>-5.5124999999999998E-4</v>
      </c>
      <c r="I236" s="653">
        <f>Petroleum!J261</f>
        <v>-5.5124999999999998E-4</v>
      </c>
      <c r="J236" s="653">
        <f>Petroleum!K261</f>
        <v>-5.5124999999999998E-4</v>
      </c>
      <c r="K236" s="653">
        <f>Petroleum!L261</f>
        <v>-5.5124999999999998E-4</v>
      </c>
      <c r="L236" s="653">
        <f>Petroleum!M261</f>
        <v>-5.5124999999999998E-4</v>
      </c>
      <c r="M236" s="653">
        <f>Petroleum!N261</f>
        <v>-5.5124999999999998E-4</v>
      </c>
      <c r="N236" s="653">
        <f>Petroleum!O261</f>
        <v>-5.5124999999999998E-4</v>
      </c>
      <c r="O236" s="653">
        <f>Petroleum!P261</f>
        <v>-5.5124999999999998E-4</v>
      </c>
      <c r="P236" s="656">
        <f>Petroleum!Q261</f>
        <v>-5.5124999999999998E-4</v>
      </c>
    </row>
    <row r="237" spans="2:16" s="216" customFormat="1" x14ac:dyDescent="0.3">
      <c r="B237" s="217" t="s">
        <v>157</v>
      </c>
      <c r="C237" s="654">
        <f>Petroleum!D262</f>
        <v>-5.5124999999999998E-4</v>
      </c>
      <c r="D237" s="653">
        <f>Petroleum!E262</f>
        <v>-5.5124999999999998E-4</v>
      </c>
      <c r="E237" s="653">
        <f>Petroleum!F262</f>
        <v>-5.5124999999999998E-4</v>
      </c>
      <c r="F237" s="653">
        <f>Petroleum!G262</f>
        <v>-5.5124999999999998E-4</v>
      </c>
      <c r="G237" s="653">
        <f>Petroleum!H262</f>
        <v>-5.5124999999999998E-4</v>
      </c>
      <c r="H237" s="653">
        <f>Petroleum!I262</f>
        <v>-5.5124999999999998E-4</v>
      </c>
      <c r="I237" s="653">
        <f>Petroleum!J262</f>
        <v>-5.5124999999999998E-4</v>
      </c>
      <c r="J237" s="653">
        <f>Petroleum!K262</f>
        <v>-5.5124999999999998E-4</v>
      </c>
      <c r="K237" s="653">
        <f>Petroleum!L262</f>
        <v>-5.5124999999999998E-4</v>
      </c>
      <c r="L237" s="653">
        <f>Petroleum!M262</f>
        <v>-5.5124999999999998E-4</v>
      </c>
      <c r="M237" s="653">
        <f>Petroleum!N262</f>
        <v>1295.7954214429503</v>
      </c>
      <c r="N237" s="653">
        <f>Petroleum!O262</f>
        <v>6220.9878576123865</v>
      </c>
      <c r="O237" s="653">
        <f>Petroleum!P262</f>
        <v>11036.374722296016</v>
      </c>
      <c r="P237" s="656">
        <f>Petroleum!Q262</f>
        <v>13602.071335419307</v>
      </c>
    </row>
    <row r="238" spans="2:16" s="216" customFormat="1" x14ac:dyDescent="0.3">
      <c r="B238" s="217" t="s">
        <v>158</v>
      </c>
      <c r="C238" s="654">
        <f>Petroleum!D263</f>
        <v>-5.5124999999999998E-4</v>
      </c>
      <c r="D238" s="653">
        <f>Petroleum!E263</f>
        <v>-5.5124999999999998E-4</v>
      </c>
      <c r="E238" s="653">
        <f>Petroleum!F263</f>
        <v>-5.5124999999999998E-4</v>
      </c>
      <c r="F238" s="653">
        <f>Petroleum!G263</f>
        <v>-5.5124999999999998E-4</v>
      </c>
      <c r="G238" s="653">
        <f>Petroleum!H263</f>
        <v>-5.5124999999999998E-4</v>
      </c>
      <c r="H238" s="653">
        <f>Petroleum!I263</f>
        <v>-5.5124999999999998E-4</v>
      </c>
      <c r="I238" s="653">
        <f>Petroleum!J263</f>
        <v>-5.5124999999999998E-4</v>
      </c>
      <c r="J238" s="653">
        <f>Petroleum!K263</f>
        <v>-5.5124999999999998E-4</v>
      </c>
      <c r="K238" s="653">
        <f>Petroleum!L263</f>
        <v>-5.5124999999999998E-4</v>
      </c>
      <c r="L238" s="653">
        <f>Petroleum!M263</f>
        <v>-5.5124999999999998E-4</v>
      </c>
      <c r="M238" s="653">
        <f>Petroleum!N263</f>
        <v>-5.5124999999999998E-4</v>
      </c>
      <c r="N238" s="653">
        <f>Petroleum!O263</f>
        <v>-5.5124999999999998E-4</v>
      </c>
      <c r="O238" s="653">
        <f>Petroleum!P263</f>
        <v>-5.5124999999999998E-4</v>
      </c>
      <c r="P238" s="656">
        <f>Petroleum!Q263</f>
        <v>-5.5124999999999998E-4</v>
      </c>
    </row>
    <row r="239" spans="2:16" s="216" customFormat="1" x14ac:dyDescent="0.3">
      <c r="B239" s="217" t="s">
        <v>159</v>
      </c>
      <c r="C239" s="654">
        <f>Petroleum!D264</f>
        <v>-5.5124999999999998E-4</v>
      </c>
      <c r="D239" s="653">
        <f>Petroleum!E264</f>
        <v>-5.5124999999999998E-4</v>
      </c>
      <c r="E239" s="653">
        <f>Petroleum!F264</f>
        <v>-5.5124999999999998E-4</v>
      </c>
      <c r="F239" s="653">
        <f>Petroleum!G264</f>
        <v>-5.5124999999999998E-4</v>
      </c>
      <c r="G239" s="653">
        <f>Petroleum!H264</f>
        <v>-5.5124999999999998E-4</v>
      </c>
      <c r="H239" s="653">
        <f>Petroleum!I264</f>
        <v>-5.5124999999999998E-4</v>
      </c>
      <c r="I239" s="653">
        <f>Petroleum!J264</f>
        <v>-5.5124999999999998E-4</v>
      </c>
      <c r="J239" s="653">
        <f>Petroleum!K264</f>
        <v>3430.8328958675625</v>
      </c>
      <c r="K239" s="653">
        <f>Petroleum!L264</f>
        <v>7667.6123019522547</v>
      </c>
      <c r="L239" s="653">
        <f>Petroleum!M264</f>
        <v>7393.6312058940111</v>
      </c>
      <c r="M239" s="653">
        <f>Petroleum!N264</f>
        <v>9379.6445237126318</v>
      </c>
      <c r="N239" s="653">
        <f>Petroleum!O264</f>
        <v>9947.2293939633018</v>
      </c>
      <c r="O239" s="653">
        <f>Petroleum!P264</f>
        <v>8783.592661665416</v>
      </c>
      <c r="P239" s="656">
        <f>Petroleum!Q264</f>
        <v>11122.824304796437</v>
      </c>
    </row>
    <row r="240" spans="2:16" s="216" customFormat="1" x14ac:dyDescent="0.3">
      <c r="B240" s="217" t="s">
        <v>160</v>
      </c>
      <c r="C240" s="654">
        <f>Petroleum!D265</f>
        <v>-5.5124999999999998E-4</v>
      </c>
      <c r="D240" s="653">
        <f>Petroleum!E265</f>
        <v>-5.5124999999999998E-4</v>
      </c>
      <c r="E240" s="653">
        <f>Petroleum!F265</f>
        <v>-5.5124999999999998E-4</v>
      </c>
      <c r="F240" s="653">
        <f>Petroleum!G265</f>
        <v>-5.5124999999999998E-4</v>
      </c>
      <c r="G240" s="653">
        <f>Petroleum!H265</f>
        <v>-5.5124999999999998E-4</v>
      </c>
      <c r="H240" s="653">
        <f>Petroleum!I265</f>
        <v>-5.5124999999999998E-4</v>
      </c>
      <c r="I240" s="653">
        <f>Petroleum!J265</f>
        <v>-5.5124999999999998E-4</v>
      </c>
      <c r="J240" s="653">
        <f>Petroleum!K265</f>
        <v>-5.5124999999999998E-4</v>
      </c>
      <c r="K240" s="653">
        <f>Petroleum!L265</f>
        <v>-5.5124999999999998E-4</v>
      </c>
      <c r="L240" s="653">
        <f>Petroleum!M265</f>
        <v>-5.5124999999999998E-4</v>
      </c>
      <c r="M240" s="653">
        <f>Petroleum!N265</f>
        <v>-5.5124999999999998E-4</v>
      </c>
      <c r="N240" s="653">
        <f>Petroleum!O265</f>
        <v>-5.5124999999999998E-4</v>
      </c>
      <c r="O240" s="653">
        <f>Petroleum!P265</f>
        <v>-5.5124999999999998E-4</v>
      </c>
      <c r="P240" s="656">
        <f>Petroleum!Q265</f>
        <v>-5.5124999999999998E-4</v>
      </c>
    </row>
    <row r="241" spans="1:16" s="216" customFormat="1" x14ac:dyDescent="0.3">
      <c r="B241" s="217" t="s">
        <v>161</v>
      </c>
      <c r="C241" s="654">
        <f>Petroleum!D266</f>
        <v>-5.5124999999999998E-4</v>
      </c>
      <c r="D241" s="653">
        <f>Petroleum!E266</f>
        <v>-5.5124999999999998E-4</v>
      </c>
      <c r="E241" s="653">
        <f>Petroleum!F266</f>
        <v>-5.5124999999999998E-4</v>
      </c>
      <c r="F241" s="653">
        <f>Petroleum!G266</f>
        <v>-5.5124999999999998E-4</v>
      </c>
      <c r="G241" s="653">
        <f>Petroleum!H266</f>
        <v>-5.5124999999999998E-4</v>
      </c>
      <c r="H241" s="653">
        <f>Petroleum!I266</f>
        <v>-5.5124999999999998E-4</v>
      </c>
      <c r="I241" s="653">
        <f>Petroleum!J266</f>
        <v>-5.5124999999999998E-4</v>
      </c>
      <c r="J241" s="653">
        <f>Petroleum!K266</f>
        <v>-5.5124999999999998E-4</v>
      </c>
      <c r="K241" s="653">
        <f>Petroleum!L266</f>
        <v>-5.5124999999999998E-4</v>
      </c>
      <c r="L241" s="653">
        <f>Petroleum!M266</f>
        <v>-5.5124999999999998E-4</v>
      </c>
      <c r="M241" s="653">
        <f>Petroleum!N266</f>
        <v>-5.5124999999999998E-4</v>
      </c>
      <c r="N241" s="653">
        <f>Petroleum!O266</f>
        <v>-5.5124999999999998E-4</v>
      </c>
      <c r="O241" s="653">
        <f>Petroleum!P266</f>
        <v>-5.5124999999999998E-4</v>
      </c>
      <c r="P241" s="656">
        <f>Petroleum!Q266</f>
        <v>-5.5124999999999998E-4</v>
      </c>
    </row>
    <row r="242" spans="1:16" s="216" customFormat="1" x14ac:dyDescent="0.3">
      <c r="B242" s="217" t="s">
        <v>162</v>
      </c>
      <c r="C242" s="654">
        <f>Petroleum!D267</f>
        <v>9257.844523415848</v>
      </c>
      <c r="D242" s="653">
        <f>Petroleum!E267</f>
        <v>9691.0833359800163</v>
      </c>
      <c r="E242" s="653">
        <f>Petroleum!F267</f>
        <v>9491.7441748956517</v>
      </c>
      <c r="F242" s="653">
        <f>Petroleum!G267</f>
        <v>8406.9606759560538</v>
      </c>
      <c r="G242" s="653">
        <f>Petroleum!H267</f>
        <v>8886.3625354252945</v>
      </c>
      <c r="H242" s="653">
        <f>Petroleum!I267</f>
        <v>10115.384422943564</v>
      </c>
      <c r="I242" s="653">
        <f>Petroleum!J267</f>
        <v>10073.632065488968</v>
      </c>
      <c r="J242" s="653">
        <f>Petroleum!K267</f>
        <v>9300.6996092646878</v>
      </c>
      <c r="K242" s="653">
        <f>Petroleum!L267</f>
        <v>9748.5971223392753</v>
      </c>
      <c r="L242" s="653">
        <f>Petroleum!M267</f>
        <v>10152.6261904653</v>
      </c>
      <c r="M242" s="653">
        <f>Petroleum!N267</f>
        <v>9430.2591953657684</v>
      </c>
      <c r="N242" s="653">
        <f>Petroleum!O267</f>
        <v>9531.791414387124</v>
      </c>
      <c r="O242" s="653">
        <f>Petroleum!P267</f>
        <v>10131.313505395541</v>
      </c>
      <c r="P242" s="656">
        <f>Petroleum!Q267</f>
        <v>10303.850038607648</v>
      </c>
    </row>
    <row r="243" spans="1:16" s="216" customFormat="1" x14ac:dyDescent="0.3">
      <c r="B243" s="217" t="s">
        <v>182</v>
      </c>
      <c r="C243" s="654">
        <f>Petroleum!D268</f>
        <v>-5.5124999999999998E-4</v>
      </c>
      <c r="D243" s="654">
        <f>Petroleum!E268</f>
        <v>-5.5124999999999998E-4</v>
      </c>
      <c r="E243" s="654">
        <f>Petroleum!F268</f>
        <v>-5.5124999999999998E-4</v>
      </c>
      <c r="F243" s="654">
        <f>Petroleum!G268</f>
        <v>-5.5124999999999998E-4</v>
      </c>
      <c r="G243" s="654">
        <f>Petroleum!H268</f>
        <v>-5.5124999999999998E-4</v>
      </c>
      <c r="H243" s="654">
        <f>Petroleum!I268</f>
        <v>-5.5124999999999998E-4</v>
      </c>
      <c r="I243" s="654">
        <f>Petroleum!J268</f>
        <v>-5.5124999999999998E-4</v>
      </c>
      <c r="J243" s="654">
        <f>Petroleum!K268</f>
        <v>-5.5124999999999998E-4</v>
      </c>
      <c r="K243" s="654">
        <f>Petroleum!L268</f>
        <v>-5.5124999999999998E-4</v>
      </c>
      <c r="L243" s="654">
        <f>Petroleum!M268</f>
        <v>-5.5124999999999998E-4</v>
      </c>
      <c r="M243" s="654">
        <f>Petroleum!N268</f>
        <v>-5.5124999999999998E-4</v>
      </c>
      <c r="N243" s="654">
        <f>Petroleum!O268</f>
        <v>-5.5124999999999998E-4</v>
      </c>
      <c r="O243" s="654">
        <f>Petroleum!P268</f>
        <v>-5.5124999999999998E-4</v>
      </c>
      <c r="P243" s="656">
        <f>Petroleum!Q268</f>
        <v>-5.5124999999999998E-4</v>
      </c>
    </row>
    <row r="244" spans="1:16" s="216" customFormat="1" x14ac:dyDescent="0.3">
      <c r="B244" s="217" t="s">
        <v>163</v>
      </c>
      <c r="C244" s="654">
        <f>Petroleum!D269</f>
        <v>-5.5124999999999998E-4</v>
      </c>
      <c r="D244" s="653">
        <f>Petroleum!E269</f>
        <v>-5.5124999999999998E-4</v>
      </c>
      <c r="E244" s="653">
        <f>Petroleum!F269</f>
        <v>-5.5124999999999998E-4</v>
      </c>
      <c r="F244" s="653">
        <f>Petroleum!G269</f>
        <v>-5.5124999999999998E-4</v>
      </c>
      <c r="G244" s="653">
        <f>Petroleum!H269</f>
        <v>-5.5124999999999998E-4</v>
      </c>
      <c r="H244" s="653">
        <f>Petroleum!I269</f>
        <v>-5.5124999999999998E-4</v>
      </c>
      <c r="I244" s="653">
        <f>Petroleum!J269</f>
        <v>-5.5124999999999998E-4</v>
      </c>
      <c r="J244" s="653">
        <f>Petroleum!K269</f>
        <v>-5.5124999999999998E-4</v>
      </c>
      <c r="K244" s="653">
        <f>Petroleum!L269</f>
        <v>-5.5124999999999998E-4</v>
      </c>
      <c r="L244" s="653">
        <f>Petroleum!M269</f>
        <v>-5.5124999999999998E-4</v>
      </c>
      <c r="M244" s="653">
        <f>Petroleum!N269</f>
        <v>-5.5124999999999998E-4</v>
      </c>
      <c r="N244" s="653">
        <f>Petroleum!O269</f>
        <v>-5.5124999999999998E-4</v>
      </c>
      <c r="O244" s="653">
        <f>Petroleum!P269</f>
        <v>-5.5124999999999998E-4</v>
      </c>
      <c r="P244" s="656">
        <f>Petroleum!Q269</f>
        <v>-5.5124999999999998E-4</v>
      </c>
    </row>
    <row r="245" spans="1:16" s="216" customFormat="1" x14ac:dyDescent="0.3">
      <c r="B245" s="217" t="s">
        <v>164</v>
      </c>
      <c r="C245" s="654">
        <f>Petroleum!D270</f>
        <v>6987.0747040054539</v>
      </c>
      <c r="D245" s="653">
        <f>Petroleum!E270</f>
        <v>8066.1632274372387</v>
      </c>
      <c r="E245" s="653">
        <f>Petroleum!F270</f>
        <v>7603.3120592150053</v>
      </c>
      <c r="F245" s="653">
        <f>Petroleum!G270</f>
        <v>6984.6132733902696</v>
      </c>
      <c r="G245" s="653">
        <f>Petroleum!H270</f>
        <v>7234.1981591883568</v>
      </c>
      <c r="H245" s="653">
        <f>Petroleum!I270</f>
        <v>8123.5991521476981</v>
      </c>
      <c r="I245" s="653">
        <f>Petroleum!J270</f>
        <v>7894.505280532293</v>
      </c>
      <c r="J245" s="653">
        <f>Petroleum!K270</f>
        <v>7922.298212813238</v>
      </c>
      <c r="K245" s="653">
        <f>Petroleum!L270</f>
        <v>6669.1143074422935</v>
      </c>
      <c r="L245" s="653">
        <f>Petroleum!M270</f>
        <v>7608.7236508972683</v>
      </c>
      <c r="M245" s="653">
        <f>Petroleum!N270</f>
        <v>8335.5628778810569</v>
      </c>
      <c r="N245" s="653">
        <f>Petroleum!O270</f>
        <v>8598.6385134819448</v>
      </c>
      <c r="O245" s="653">
        <f>Petroleum!P270</f>
        <v>8774.1949603922476</v>
      </c>
      <c r="P245" s="656">
        <f>Petroleum!Q270</f>
        <v>9242.6247262101115</v>
      </c>
    </row>
    <row r="246" spans="1:16" s="216" customFormat="1" x14ac:dyDescent="0.3">
      <c r="B246" s="217" t="s">
        <v>165</v>
      </c>
      <c r="C246" s="654">
        <f>Petroleum!D271</f>
        <v>-5.5124999999999998E-4</v>
      </c>
      <c r="D246" s="653">
        <f>Petroleum!E271</f>
        <v>-5.5124999999999998E-4</v>
      </c>
      <c r="E246" s="653">
        <f>Petroleum!F271</f>
        <v>-5.5124999999999998E-4</v>
      </c>
      <c r="F246" s="653">
        <f>Petroleum!G271</f>
        <v>-5.5124999999999998E-4</v>
      </c>
      <c r="G246" s="653">
        <f>Petroleum!H271</f>
        <v>-5.5124999999999998E-4</v>
      </c>
      <c r="H246" s="653">
        <f>Petroleum!I271</f>
        <v>-5.5124999999999998E-4</v>
      </c>
      <c r="I246" s="653">
        <f>Petroleum!J271</f>
        <v>-5.5124999999999998E-4</v>
      </c>
      <c r="J246" s="653">
        <f>Petroleum!K271</f>
        <v>-5.5124999999999998E-4</v>
      </c>
      <c r="K246" s="653">
        <f>Petroleum!L271</f>
        <v>-5.5124999999999998E-4</v>
      </c>
      <c r="L246" s="653">
        <f>Petroleum!M271</f>
        <v>-5.5124999999999998E-4</v>
      </c>
      <c r="M246" s="653">
        <f>Petroleum!N271</f>
        <v>-5.5124999999999998E-4</v>
      </c>
      <c r="N246" s="653">
        <f>Petroleum!O271</f>
        <v>-5.5124999999999998E-4</v>
      </c>
      <c r="O246" s="653">
        <f>Petroleum!P271</f>
        <v>-5.5124999999999998E-4</v>
      </c>
      <c r="P246" s="656">
        <f>Petroleum!Q271</f>
        <v>-5.5124999999999998E-4</v>
      </c>
    </row>
    <row r="247" spans="1:16" s="216" customFormat="1" x14ac:dyDescent="0.3">
      <c r="B247" s="217" t="s">
        <v>166</v>
      </c>
      <c r="C247" s="654">
        <f>Petroleum!D272</f>
        <v>5074.2468193421992</v>
      </c>
      <c r="D247" s="653">
        <f>Petroleum!E272</f>
        <v>5365.6442439724315</v>
      </c>
      <c r="E247" s="653">
        <f>Petroleum!F272</f>
        <v>5295.6897024219807</v>
      </c>
      <c r="F247" s="653">
        <f>Petroleum!G272</f>
        <v>4922.9714109987335</v>
      </c>
      <c r="G247" s="653">
        <f>Petroleum!H272</f>
        <v>5075.3892951869457</v>
      </c>
      <c r="H247" s="653">
        <f>Petroleum!I272</f>
        <v>6157.3478332359609</v>
      </c>
      <c r="I247" s="653">
        <f>Petroleum!J272</f>
        <v>7330.0636381852464</v>
      </c>
      <c r="J247" s="653">
        <f>Petroleum!K272</f>
        <v>7142.5643196543288</v>
      </c>
      <c r="K247" s="653">
        <f>Petroleum!L272</f>
        <v>7342.2520708505226</v>
      </c>
      <c r="L247" s="653">
        <f>Petroleum!M272</f>
        <v>7301.6178064133555</v>
      </c>
      <c r="M247" s="653">
        <f>Petroleum!N272</f>
        <v>7357.604676037131</v>
      </c>
      <c r="N247" s="653">
        <f>Petroleum!O272</f>
        <v>7256.999830878729</v>
      </c>
      <c r="O247" s="653">
        <f>Petroleum!P272</f>
        <v>7279.0120343118142</v>
      </c>
      <c r="P247" s="656">
        <f>Petroleum!Q272</f>
        <v>7583.6178655562508</v>
      </c>
    </row>
    <row r="248" spans="1:16" x14ac:dyDescent="0.3">
      <c r="A248" s="212"/>
      <c r="B248" s="221" t="s">
        <v>6</v>
      </c>
      <c r="C248" s="612">
        <f t="shared" ref="C248:K248" si="71">SUM(C249:C284)</f>
        <v>846278.99173124996</v>
      </c>
      <c r="D248" s="612">
        <f t="shared" si="71"/>
        <v>892804.49173124996</v>
      </c>
      <c r="E248" s="612">
        <f t="shared" si="71"/>
        <v>939991.49173124973</v>
      </c>
      <c r="F248" s="612">
        <f t="shared" si="71"/>
        <v>980122.49173124996</v>
      </c>
      <c r="G248" s="612">
        <f t="shared" si="71"/>
        <v>1017386.9917312498</v>
      </c>
      <c r="H248" s="612">
        <f t="shared" si="71"/>
        <v>1062368.9917312497</v>
      </c>
      <c r="I248" s="612">
        <f t="shared" si="71"/>
        <v>1114627.49173125</v>
      </c>
      <c r="J248" s="612">
        <f t="shared" si="71"/>
        <v>1157845.49173125</v>
      </c>
      <c r="K248" s="612">
        <f t="shared" si="71"/>
        <v>1202827.49173125</v>
      </c>
      <c r="L248" s="612">
        <f t="shared" ref="L248:P248" si="72">SUM(L249:L284)</f>
        <v>1271402.99173125</v>
      </c>
      <c r="M248" s="612">
        <f t="shared" si="72"/>
        <v>1351223.9917312497</v>
      </c>
      <c r="N248" s="612">
        <f t="shared" si="72"/>
        <v>1437027.4654312497</v>
      </c>
      <c r="O248" s="612">
        <f t="shared" si="72"/>
        <v>1531254.3698812497</v>
      </c>
      <c r="P248" s="613">
        <f t="shared" si="72"/>
        <v>1630808.5763812503</v>
      </c>
    </row>
    <row r="249" spans="1:16" s="216" customFormat="1" x14ac:dyDescent="0.3">
      <c r="B249" s="217" t="s">
        <v>132</v>
      </c>
      <c r="C249" s="653">
        <f>Dairy!D237</f>
        <v>-2.2968749999999999E-4</v>
      </c>
      <c r="D249" s="653">
        <f>Dairy!E237</f>
        <v>-2.2968749999999999E-4</v>
      </c>
      <c r="E249" s="653">
        <f>Dairy!F237</f>
        <v>-2.2968749999999999E-4</v>
      </c>
      <c r="F249" s="653">
        <f>Dairy!G237</f>
        <v>-2.2968749999999999E-4</v>
      </c>
      <c r="G249" s="653">
        <f>Dairy!H237</f>
        <v>-2.2968749999999999E-4</v>
      </c>
      <c r="H249" s="653">
        <f>Dairy!I237</f>
        <v>-2.2968749999999999E-4</v>
      </c>
      <c r="I249" s="653">
        <f>Dairy!J237</f>
        <v>-2.2968749999999999E-4</v>
      </c>
      <c r="J249" s="653">
        <f>Dairy!K237</f>
        <v>-2.2968749999999999E-4</v>
      </c>
      <c r="K249" s="653">
        <f>Dairy!L237</f>
        <v>-2.2968749999999999E-4</v>
      </c>
      <c r="L249" s="654">
        <f>Dairy!M237</f>
        <v>-2.2968749999999999E-4</v>
      </c>
      <c r="M249" s="653">
        <f>Dairy!N237</f>
        <v>-2.2968749999999999E-4</v>
      </c>
      <c r="N249" s="653">
        <f>Dairy!O237</f>
        <v>-2.2968749999999999E-4</v>
      </c>
      <c r="O249" s="653">
        <f>Dairy!P237</f>
        <v>-2.2968749999999999E-4</v>
      </c>
      <c r="P249" s="656">
        <f>Dairy!Q237</f>
        <v>-2.2968749999999999E-4</v>
      </c>
    </row>
    <row r="250" spans="1:16" s="216" customFormat="1" x14ac:dyDescent="0.3">
      <c r="B250" s="217" t="s">
        <v>133</v>
      </c>
      <c r="C250" s="653">
        <f>Dairy!D238</f>
        <v>55059.944331814986</v>
      </c>
      <c r="D250" s="653">
        <f>Dairy!E238</f>
        <v>58086.950142778238</v>
      </c>
      <c r="E250" s="653">
        <f>Dairy!F238</f>
        <v>61156.993951053781</v>
      </c>
      <c r="F250" s="653">
        <f>Dairy!G238</f>
        <v>63767.965787998408</v>
      </c>
      <c r="G250" s="653">
        <f>Dairy!H238</f>
        <v>66192.439636589828</v>
      </c>
      <c r="H250" s="653">
        <f>Dairy!I238</f>
        <v>69119.023453824469</v>
      </c>
      <c r="I250" s="653">
        <f>Dairy!J238</f>
        <v>72519.025241494106</v>
      </c>
      <c r="J250" s="653">
        <f>Dairy!K238</f>
        <v>75330.84106589602</v>
      </c>
      <c r="K250" s="653">
        <f>Dairy!L238</f>
        <v>78257.424883130632</v>
      </c>
      <c r="L250" s="653">
        <f>Dairy!M238</f>
        <v>64361.507069732797</v>
      </c>
      <c r="M250" s="653">
        <f>Dairy!N238</f>
        <v>62281.180839976303</v>
      </c>
      <c r="N250" s="653">
        <f>Dairy!O238</f>
        <v>66236.07039338554</v>
      </c>
      <c r="O250" s="653">
        <f>Dairy!P238</f>
        <v>70579.216235736138</v>
      </c>
      <c r="P250" s="656">
        <f>Dairy!Q238</f>
        <v>75167.910309607847</v>
      </c>
    </row>
    <row r="251" spans="1:16" s="216" customFormat="1" x14ac:dyDescent="0.3">
      <c r="B251" s="217" t="s">
        <v>134</v>
      </c>
      <c r="C251" s="653">
        <f>Dairy!D239</f>
        <v>-2.2968749999999999E-4</v>
      </c>
      <c r="D251" s="653">
        <f>Dairy!E239</f>
        <v>-2.2968749999999999E-4</v>
      </c>
      <c r="E251" s="653">
        <f>Dairy!F239</f>
        <v>-2.2968749999999999E-4</v>
      </c>
      <c r="F251" s="653">
        <f>Dairy!G239</f>
        <v>-2.2968749999999999E-4</v>
      </c>
      <c r="G251" s="653">
        <f>Dairy!H239</f>
        <v>-2.2968749999999999E-4</v>
      </c>
      <c r="H251" s="653">
        <f>Dairy!I239</f>
        <v>-2.2968749999999999E-4</v>
      </c>
      <c r="I251" s="653">
        <f>Dairy!J239</f>
        <v>-2.2968749999999999E-4</v>
      </c>
      <c r="J251" s="653">
        <f>Dairy!K239</f>
        <v>-2.2968749999999999E-4</v>
      </c>
      <c r="K251" s="653">
        <f>Dairy!L239</f>
        <v>-2.2968749999999999E-4</v>
      </c>
      <c r="L251" s="654">
        <f>Dairy!M239</f>
        <v>-2.2968749999999999E-4</v>
      </c>
      <c r="M251" s="653">
        <f>Dairy!N239</f>
        <v>-2.2968749999999999E-4</v>
      </c>
      <c r="N251" s="653">
        <f>Dairy!O239</f>
        <v>-2.2968749999999999E-4</v>
      </c>
      <c r="O251" s="653">
        <f>Dairy!P239</f>
        <v>-2.2968749999999999E-4</v>
      </c>
      <c r="P251" s="656">
        <f>Dairy!Q239</f>
        <v>-2.2968749999999999E-4</v>
      </c>
    </row>
    <row r="252" spans="1:16" s="216" customFormat="1" x14ac:dyDescent="0.3">
      <c r="B252" s="217" t="s">
        <v>135</v>
      </c>
      <c r="C252" s="653">
        <f>Dairy!D240</f>
        <v>-2.2968749999999999E-4</v>
      </c>
      <c r="D252" s="653">
        <f>Dairy!E240</f>
        <v>-2.2968749999999999E-4</v>
      </c>
      <c r="E252" s="653">
        <f>Dairy!F240</f>
        <v>-2.2968749999999999E-4</v>
      </c>
      <c r="F252" s="653">
        <f>Dairy!G240</f>
        <v>-2.2968749999999999E-4</v>
      </c>
      <c r="G252" s="653">
        <f>Dairy!H240</f>
        <v>-2.2968749999999999E-4</v>
      </c>
      <c r="H252" s="653">
        <f>Dairy!I240</f>
        <v>-2.2968749999999999E-4</v>
      </c>
      <c r="I252" s="653">
        <f>Dairy!J240</f>
        <v>-2.2968749999999999E-4</v>
      </c>
      <c r="J252" s="653">
        <f>Dairy!K240</f>
        <v>-2.2968749999999999E-4</v>
      </c>
      <c r="K252" s="653">
        <f>Dairy!L240</f>
        <v>-2.2968749999999999E-4</v>
      </c>
      <c r="L252" s="654">
        <f>Dairy!M240</f>
        <v>-2.2968749999999999E-4</v>
      </c>
      <c r="M252" s="653">
        <f>Dairy!N240</f>
        <v>-2.2968749999999999E-4</v>
      </c>
      <c r="N252" s="653">
        <f>Dairy!O240</f>
        <v>-2.2968749999999999E-4</v>
      </c>
      <c r="O252" s="653">
        <f>Dairy!P240</f>
        <v>-2.2968749999999999E-4</v>
      </c>
      <c r="P252" s="656">
        <f>Dairy!Q240</f>
        <v>-2.2968749999999999E-4</v>
      </c>
    </row>
    <row r="253" spans="1:16" s="216" customFormat="1" x14ac:dyDescent="0.3">
      <c r="B253" s="217" t="s">
        <v>136</v>
      </c>
      <c r="C253" s="653">
        <f>Dairy!D241</f>
        <v>7722.2921351796076</v>
      </c>
      <c r="D253" s="653">
        <f>Dairy!E241</f>
        <v>8146.8371297046087</v>
      </c>
      <c r="E253" s="653">
        <f>Dairy!F241</f>
        <v>8577.4183089858925</v>
      </c>
      <c r="F253" s="653">
        <f>Dairy!G241</f>
        <v>8943.6135175335239</v>
      </c>
      <c r="G253" s="653">
        <f>Dairy!H241</f>
        <v>9283.6519254706109</v>
      </c>
      <c r="H253" s="653">
        <f>Dairy!I241</f>
        <v>9694.1124888976301</v>
      </c>
      <c r="I253" s="653">
        <f>Dairy!J241</f>
        <v>10170.971084643721</v>
      </c>
      <c r="J253" s="653">
        <f>Dairy!K241</f>
        <v>10565.335155387325</v>
      </c>
      <c r="K253" s="653">
        <f>Dairy!L241</f>
        <v>10975.795718814341</v>
      </c>
      <c r="L253" s="654">
        <f>Dairy!M241</f>
        <v>11601.546871882001</v>
      </c>
      <c r="M253" s="653">
        <f>Dairy!N241</f>
        <v>12329.913165806411</v>
      </c>
      <c r="N253" s="653">
        <f>Dairy!O241</f>
        <v>13112.869507429663</v>
      </c>
      <c r="O253" s="653">
        <f>Dairy!P241</f>
        <v>13972.689619708592</v>
      </c>
      <c r="P253" s="656">
        <f>Dairy!Q241</f>
        <v>14881.12134109758</v>
      </c>
    </row>
    <row r="254" spans="1:16" s="216" customFormat="1" x14ac:dyDescent="0.3">
      <c r="B254" s="217" t="s">
        <v>137</v>
      </c>
      <c r="C254" s="654">
        <f>Dairy!D242</f>
        <v>-2.2968749999999999E-4</v>
      </c>
      <c r="D254" s="654">
        <f>Dairy!E242</f>
        <v>-2.2968749999999999E-4</v>
      </c>
      <c r="E254" s="654">
        <f>Dairy!F242</f>
        <v>-2.2968749999999999E-4</v>
      </c>
      <c r="F254" s="654">
        <f>Dairy!G242</f>
        <v>-2.2968749999999999E-4</v>
      </c>
      <c r="G254" s="654">
        <f>Dairy!H242</f>
        <v>-2.2968749999999999E-4</v>
      </c>
      <c r="H254" s="654">
        <f>Dairy!I242</f>
        <v>-2.2968749999999999E-4</v>
      </c>
      <c r="I254" s="654">
        <f>Dairy!J242</f>
        <v>-2.2968749999999999E-4</v>
      </c>
      <c r="J254" s="654">
        <f>Dairy!K242</f>
        <v>-2.2968749999999999E-4</v>
      </c>
      <c r="K254" s="654">
        <f>Dairy!L242</f>
        <v>-2.2968749999999999E-4</v>
      </c>
      <c r="L254" s="654">
        <f>Dairy!M242</f>
        <v>-2.2968749999999999E-4</v>
      </c>
      <c r="M254" s="653">
        <f>Dairy!N242</f>
        <v>-2.2968749999999999E-4</v>
      </c>
      <c r="N254" s="653">
        <f>Dairy!O242</f>
        <v>-2.2968749999999999E-4</v>
      </c>
      <c r="O254" s="653">
        <f>Dairy!P242</f>
        <v>-2.2968749999999999E-4</v>
      </c>
      <c r="P254" s="656">
        <f>Dairy!Q242</f>
        <v>-2.2968749999999999E-4</v>
      </c>
    </row>
    <row r="255" spans="1:16" s="216" customFormat="1" x14ac:dyDescent="0.3">
      <c r="B255" s="217" t="s">
        <v>138</v>
      </c>
      <c r="C255" s="654">
        <f>Dairy!D243</f>
        <v>702.02634893678237</v>
      </c>
      <c r="D255" s="654">
        <f>Dairy!E243</f>
        <v>740.62134843905528</v>
      </c>
      <c r="E255" s="654">
        <f>Dairy!F243</f>
        <v>779.76509201008116</v>
      </c>
      <c r="F255" s="654">
        <f>Dairy!G243</f>
        <v>813.05556551441134</v>
      </c>
      <c r="G255" s="654">
        <f>Dairy!H243</f>
        <v>843.96814805414647</v>
      </c>
      <c r="H255" s="654">
        <f>Dairy!I243</f>
        <v>881.28274472932981</v>
      </c>
      <c r="I255" s="654">
        <f>Dairy!J243</f>
        <v>924.6335261607926</v>
      </c>
      <c r="J255" s="654">
        <f>Dairy!K243</f>
        <v>960.48480531930215</v>
      </c>
      <c r="K255" s="654">
        <f>Dairy!L243</f>
        <v>997.79940199448572</v>
      </c>
      <c r="L255" s="654">
        <f>Dairy!M243</f>
        <v>1054.6858704551817</v>
      </c>
      <c r="M255" s="653">
        <f>Dairy!N243</f>
        <v>1120.9009880846738</v>
      </c>
      <c r="N255" s="653">
        <f>Dairy!O243</f>
        <v>1192.0788373231514</v>
      </c>
      <c r="O255" s="653">
        <f>Dairy!P243</f>
        <v>1270.2443020757812</v>
      </c>
      <c r="P255" s="656">
        <f>Dairy!Q243</f>
        <v>1352.8290040202348</v>
      </c>
    </row>
    <row r="256" spans="1:16" s="216" customFormat="1" x14ac:dyDescent="0.3">
      <c r="B256" s="217" t="s">
        <v>139</v>
      </c>
      <c r="C256" s="654">
        <f>Dairy!D244</f>
        <v>-2.2968749999999999E-4</v>
      </c>
      <c r="D256" s="654">
        <f>Dairy!E244</f>
        <v>-2.2968749999999999E-4</v>
      </c>
      <c r="E256" s="654">
        <f>Dairy!F244</f>
        <v>-2.2968749999999999E-4</v>
      </c>
      <c r="F256" s="654">
        <f>Dairy!G244</f>
        <v>-2.2968749999999999E-4</v>
      </c>
      <c r="G256" s="654">
        <f>Dairy!H244</f>
        <v>-2.2968749999999999E-4</v>
      </c>
      <c r="H256" s="654">
        <f>Dairy!I244</f>
        <v>-2.2968749999999999E-4</v>
      </c>
      <c r="I256" s="654">
        <f>Dairy!J244</f>
        <v>-2.2968749999999999E-4</v>
      </c>
      <c r="J256" s="654">
        <f>Dairy!K244</f>
        <v>-2.2968749999999999E-4</v>
      </c>
      <c r="K256" s="654">
        <f>Dairy!L244</f>
        <v>-2.2968749999999999E-4</v>
      </c>
      <c r="L256" s="654">
        <f>Dairy!M244</f>
        <v>-2.2968749999999999E-4</v>
      </c>
      <c r="M256" s="653">
        <f>Dairy!N244</f>
        <v>-2.2968749999999999E-4</v>
      </c>
      <c r="N256" s="653">
        <f>Dairy!O244</f>
        <v>-2.2968749999999999E-4</v>
      </c>
      <c r="O256" s="653">
        <f>Dairy!P244</f>
        <v>-2.2968749999999999E-4</v>
      </c>
      <c r="P256" s="656">
        <f>Dairy!Q244</f>
        <v>-2.2968749999999999E-4</v>
      </c>
    </row>
    <row r="257" spans="2:16" s="216" customFormat="1" x14ac:dyDescent="0.3">
      <c r="B257" s="217" t="s">
        <v>140</v>
      </c>
      <c r="C257" s="654">
        <f>Dairy!D245</f>
        <v>-2.2968749999999999E-4</v>
      </c>
      <c r="D257" s="654">
        <f>Dairy!E245</f>
        <v>-2.2968749999999999E-4</v>
      </c>
      <c r="E257" s="654">
        <f>Dairy!F245</f>
        <v>-2.2968749999999999E-4</v>
      </c>
      <c r="F257" s="654">
        <f>Dairy!G245</f>
        <v>-2.2968749999999999E-4</v>
      </c>
      <c r="G257" s="654">
        <f>Dairy!H245</f>
        <v>-2.2968749999999999E-4</v>
      </c>
      <c r="H257" s="654">
        <f>Dairy!I245</f>
        <v>-2.2968749999999999E-4</v>
      </c>
      <c r="I257" s="654">
        <f>Dairy!J245</f>
        <v>-2.2968749999999999E-4</v>
      </c>
      <c r="J257" s="654">
        <f>Dairy!K245</f>
        <v>-2.2968749999999999E-4</v>
      </c>
      <c r="K257" s="654">
        <f>Dairy!L245</f>
        <v>-2.2968749999999999E-4</v>
      </c>
      <c r="L257" s="654">
        <f>Dairy!M245</f>
        <v>-2.2968749999999999E-4</v>
      </c>
      <c r="M257" s="653">
        <f>Dairy!N245</f>
        <v>-2.2968749999999999E-4</v>
      </c>
      <c r="N257" s="653">
        <f>Dairy!O245</f>
        <v>-2.2968749999999999E-4</v>
      </c>
      <c r="O257" s="653">
        <f>Dairy!P245</f>
        <v>-2.2968749999999999E-4</v>
      </c>
      <c r="P257" s="656">
        <f>Dairy!Q245</f>
        <v>-2.2968749999999999E-4</v>
      </c>
    </row>
    <row r="258" spans="2:16" s="216" customFormat="1" x14ac:dyDescent="0.3">
      <c r="B258" s="217" t="s">
        <v>141</v>
      </c>
      <c r="C258" s="654">
        <f>Dairy!D246</f>
        <v>28081.062915283801</v>
      </c>
      <c r="D258" s="654">
        <f>Dairy!E246</f>
        <v>29624.862895374721</v>
      </c>
      <c r="E258" s="654">
        <f>Dairy!F246</f>
        <v>31190.612638215749</v>
      </c>
      <c r="F258" s="654">
        <f>Dairy!G246</f>
        <v>32522.231578388957</v>
      </c>
      <c r="G258" s="654">
        <f>Dairy!H246</f>
        <v>33758.734879978365</v>
      </c>
      <c r="H258" s="654">
        <f>Dairy!I246</f>
        <v>35251.318746985693</v>
      </c>
      <c r="I258" s="654">
        <f>Dairy!J246</f>
        <v>36985.350004244217</v>
      </c>
      <c r="J258" s="654">
        <f>Dairy!K246</f>
        <v>38419.401170584591</v>
      </c>
      <c r="K258" s="654">
        <f>Dairy!L246</f>
        <v>39911.985037591927</v>
      </c>
      <c r="L258" s="654">
        <f>Dairy!M246</f>
        <v>42187.443776019776</v>
      </c>
      <c r="M258" s="653">
        <f>Dairy!N246</f>
        <v>44836.048481199439</v>
      </c>
      <c r="N258" s="653">
        <f>Dairy!O246</f>
        <v>47683.162450738557</v>
      </c>
      <c r="O258" s="653">
        <f>Dairy!P246</f>
        <v>50809.781040843744</v>
      </c>
      <c r="P258" s="656">
        <f>Dairy!Q246</f>
        <v>54113.169118621903</v>
      </c>
    </row>
    <row r="259" spans="2:16" s="216" customFormat="1" x14ac:dyDescent="0.3">
      <c r="B259" s="217" t="s">
        <v>142</v>
      </c>
      <c r="C259" s="654">
        <f>Dairy!D247</f>
        <v>2106.0795061853478</v>
      </c>
      <c r="D259" s="654">
        <f>Dairy!E247</f>
        <v>2221.8645046921661</v>
      </c>
      <c r="E259" s="654">
        <f>Dairy!F247</f>
        <v>2339.2957354052432</v>
      </c>
      <c r="F259" s="654">
        <f>Dairy!G247</f>
        <v>2439.1671559182341</v>
      </c>
      <c r="G259" s="654">
        <f>Dairy!H247</f>
        <v>2531.9049035374396</v>
      </c>
      <c r="H259" s="654">
        <f>Dairy!I247</f>
        <v>2643.8486935629894</v>
      </c>
      <c r="I259" s="654">
        <f>Dairy!J247</f>
        <v>2773.901037857378</v>
      </c>
      <c r="J259" s="654">
        <f>Dairy!K247</f>
        <v>2881.4548753329063</v>
      </c>
      <c r="K259" s="654">
        <f>Dairy!L247</f>
        <v>2993.3986653584575</v>
      </c>
      <c r="L259" s="654">
        <f>Dairy!M247</f>
        <v>3164.0580707405452</v>
      </c>
      <c r="M259" s="653">
        <f>Dairy!N247</f>
        <v>3362.7034236290219</v>
      </c>
      <c r="N259" s="653">
        <f>Dairy!O247</f>
        <v>3576.2369713444541</v>
      </c>
      <c r="O259" s="653">
        <f>Dairy!P247</f>
        <v>3810.7333656023438</v>
      </c>
      <c r="P259" s="656">
        <f>Dairy!Q247</f>
        <v>4058.4874714357047</v>
      </c>
    </row>
    <row r="260" spans="2:16" s="216" customFormat="1" x14ac:dyDescent="0.3">
      <c r="B260" s="217" t="s">
        <v>143</v>
      </c>
      <c r="C260" s="654">
        <f>Dairy!D248</f>
        <v>101632.38755774988</v>
      </c>
      <c r="D260" s="654">
        <f>Dairy!E248</f>
        <v>107219.78563569393</v>
      </c>
      <c r="E260" s="654">
        <f>Dairy!F248</f>
        <v>112886.62539247134</v>
      </c>
      <c r="F260" s="654">
        <f>Dairy!G248</f>
        <v>117706.08724169324</v>
      </c>
      <c r="G260" s="654">
        <f>Dairy!H248</f>
        <v>122181.30181597067</v>
      </c>
      <c r="H260" s="654">
        <f>Dairy!I248</f>
        <v>127583.33597663697</v>
      </c>
      <c r="I260" s="654">
        <f>Dairy!J248</f>
        <v>133859.22860446983</v>
      </c>
      <c r="J260" s="654">
        <f>Dairy!K248</f>
        <v>139049.41828824728</v>
      </c>
      <c r="K260" s="654">
        <f>Dairy!L248</f>
        <v>144451.45244891357</v>
      </c>
      <c r="L260" s="654">
        <f>Dairy!M248</f>
        <v>152686.90648796855</v>
      </c>
      <c r="M260" s="653">
        <f>Dairy!N248</f>
        <v>162272.8690671901</v>
      </c>
      <c r="N260" s="653">
        <f>Dairy!O248</f>
        <v>172577.28630144452</v>
      </c>
      <c r="O260" s="653">
        <f>Dairy!P248</f>
        <v>183893.30063368267</v>
      </c>
      <c r="P260" s="656">
        <f>Dairy!Q248</f>
        <v>195849.08793418127</v>
      </c>
    </row>
    <row r="261" spans="2:16" s="216" customFormat="1" x14ac:dyDescent="0.3">
      <c r="B261" s="217" t="s">
        <v>144</v>
      </c>
      <c r="C261" s="654">
        <f>Dairy!D249</f>
        <v>20688.723042370104</v>
      </c>
      <c r="D261" s="654">
        <f>Dairy!E249</f>
        <v>21826.117677702085</v>
      </c>
      <c r="E261" s="654">
        <f>Dairy!F249</f>
        <v>22979.683800740215</v>
      </c>
      <c r="F261" s="654">
        <f>Dairy!G249</f>
        <v>23960.754054912828</v>
      </c>
      <c r="G261" s="654">
        <f>Dairy!H249</f>
        <v>24871.747862358825</v>
      </c>
      <c r="H261" s="654">
        <f>Dairy!I249</f>
        <v>25971.409026376474</v>
      </c>
      <c r="I261" s="654">
        <f>Dairy!J249</f>
        <v>27248.956555161691</v>
      </c>
      <c r="J261" s="654">
        <f>Dairy!K249</f>
        <v>28305.49375196296</v>
      </c>
      <c r="K261" s="654">
        <f>Dairy!L249</f>
        <v>29405.154915980616</v>
      </c>
      <c r="L261" s="654">
        <f>Dairy!M249</f>
        <v>31081.599141517334</v>
      </c>
      <c r="M261" s="653">
        <f>Dairy!N249</f>
        <v>33032.958658058458</v>
      </c>
      <c r="N261" s="653">
        <f>Dairy!O249</f>
        <v>35130.569875116395</v>
      </c>
      <c r="O261" s="653">
        <f>Dairy!P249</f>
        <v>37434.106121376397</v>
      </c>
      <c r="P261" s="656">
        <f>Dairy!Q249</f>
        <v>39867.877287679439</v>
      </c>
    </row>
    <row r="262" spans="2:16" s="216" customFormat="1" x14ac:dyDescent="0.3">
      <c r="B262" s="217" t="s">
        <v>145</v>
      </c>
      <c r="C262" s="654">
        <f>Dairy!D250</f>
        <v>4247.2605709894096</v>
      </c>
      <c r="D262" s="654">
        <f>Dairy!E250</f>
        <v>4480.7603179781599</v>
      </c>
      <c r="E262" s="654">
        <f>Dairy!F250</f>
        <v>4717.5799665828672</v>
      </c>
      <c r="F262" s="654">
        <f>Dairy!G250</f>
        <v>4918.9873312840637</v>
      </c>
      <c r="G262" s="654">
        <f>Dairy!H250</f>
        <v>5106.0084556494612</v>
      </c>
      <c r="H262" s="654">
        <f>Dairy!I250</f>
        <v>5331.7617655343211</v>
      </c>
      <c r="I262" s="654">
        <f>Dairy!J250</f>
        <v>5594.0339931946737</v>
      </c>
      <c r="J262" s="654">
        <f>Dairy!K250</f>
        <v>5810.9342321036547</v>
      </c>
      <c r="K262" s="654">
        <f>Dairy!L250</f>
        <v>6036.6875419885127</v>
      </c>
      <c r="L262" s="654">
        <f>Dairy!M250</f>
        <v>6380.8506761757253</v>
      </c>
      <c r="M262" s="653">
        <f>Dairy!N250</f>
        <v>6781.4521378341515</v>
      </c>
      <c r="N262" s="653">
        <f>Dairy!O250</f>
        <v>7212.0781257269409</v>
      </c>
      <c r="O262" s="653">
        <f>Dairy!P250</f>
        <v>7684.9791874803504</v>
      </c>
      <c r="P262" s="656">
        <f>Dairy!Q250</f>
        <v>8184.6166342442957</v>
      </c>
    </row>
    <row r="263" spans="2:16" s="216" customFormat="1" x14ac:dyDescent="0.3">
      <c r="B263" s="217" t="s">
        <v>146</v>
      </c>
      <c r="C263" s="654">
        <f>Dairy!D251</f>
        <v>210.60774389978474</v>
      </c>
      <c r="D263" s="654">
        <f>Dairy!E251</f>
        <v>222.18624375046664</v>
      </c>
      <c r="E263" s="654">
        <f>Dairy!F251</f>
        <v>233.92936682177438</v>
      </c>
      <c r="F263" s="654">
        <f>Dairy!G251</f>
        <v>243.91650887307344</v>
      </c>
      <c r="G263" s="654">
        <f>Dairy!H251</f>
        <v>253.19028363499399</v>
      </c>
      <c r="H263" s="654">
        <f>Dairy!I251</f>
        <v>264.38466263754901</v>
      </c>
      <c r="I263" s="654">
        <f>Dairy!J251</f>
        <v>277.38989706698788</v>
      </c>
      <c r="J263" s="654">
        <f>Dairy!K251</f>
        <v>288.1452808145408</v>
      </c>
      <c r="K263" s="654">
        <f>Dairy!L251</f>
        <v>299.33965981709571</v>
      </c>
      <c r="L263" s="654">
        <f>Dairy!M251</f>
        <v>316.40560035530456</v>
      </c>
      <c r="M263" s="653">
        <f>Dairy!N251</f>
        <v>336.27013564415216</v>
      </c>
      <c r="N263" s="653">
        <f>Dairy!O251</f>
        <v>357.62349041569547</v>
      </c>
      <c r="O263" s="653">
        <f>Dairy!P251</f>
        <v>381.07312984148439</v>
      </c>
      <c r="P263" s="656">
        <f>Dairy!Q251</f>
        <v>405.8485404248205</v>
      </c>
    </row>
    <row r="264" spans="2:16" s="216" customFormat="1" x14ac:dyDescent="0.3">
      <c r="B264" s="217" t="s">
        <v>147</v>
      </c>
      <c r="C264" s="654">
        <f>Dairy!D252</f>
        <v>-2.2968749999999999E-4</v>
      </c>
      <c r="D264" s="654">
        <f>Dairy!E252</f>
        <v>-2.2968749999999999E-4</v>
      </c>
      <c r="E264" s="654">
        <f>Dairy!F252</f>
        <v>-2.2968749999999999E-4</v>
      </c>
      <c r="F264" s="654">
        <f>Dairy!G252</f>
        <v>-2.2968749999999999E-4</v>
      </c>
      <c r="G264" s="654">
        <f>Dairy!H252</f>
        <v>-2.2968749999999999E-4</v>
      </c>
      <c r="H264" s="654">
        <f>Dairy!I252</f>
        <v>-2.2968749999999999E-4</v>
      </c>
      <c r="I264" s="654">
        <f>Dairy!J252</f>
        <v>-2.2968749999999999E-4</v>
      </c>
      <c r="J264" s="654">
        <f>Dairy!K252</f>
        <v>-2.2968749999999999E-4</v>
      </c>
      <c r="K264" s="654">
        <f>Dairy!L252</f>
        <v>-2.2968749999999999E-4</v>
      </c>
      <c r="L264" s="654">
        <f>Dairy!M252</f>
        <v>-2.2968749999999999E-4</v>
      </c>
      <c r="M264" s="653">
        <f>Dairy!N252</f>
        <v>-2.2968749999999999E-4</v>
      </c>
      <c r="N264" s="653">
        <f>Dairy!O252</f>
        <v>-2.2968749999999999E-4</v>
      </c>
      <c r="O264" s="653">
        <f>Dairy!P252</f>
        <v>-2.2968749999999999E-4</v>
      </c>
      <c r="P264" s="656">
        <f>Dairy!Q252</f>
        <v>-2.2968749999999999E-4</v>
      </c>
    </row>
    <row r="265" spans="2:16" s="216" customFormat="1" x14ac:dyDescent="0.3">
      <c r="B265" s="217" t="s">
        <v>148</v>
      </c>
      <c r="C265" s="654">
        <f>Dairy!D253</f>
        <v>33753.437670567997</v>
      </c>
      <c r="D265" s="654">
        <f>Dairy!E253</f>
        <v>35609.085246637289</v>
      </c>
      <c r="E265" s="654">
        <f>Dairy!F253</f>
        <v>37491.11643753219</v>
      </c>
      <c r="F265" s="654">
        <f>Dairy!G253</f>
        <v>39091.722403620392</v>
      </c>
      <c r="G265" s="654">
        <f>Dairy!H253</f>
        <v>40577.999372130864</v>
      </c>
      <c r="H265" s="654">
        <f>Dairy!I253</f>
        <v>42372.085180273687</v>
      </c>
      <c r="I265" s="654">
        <f>Dairy!J253</f>
        <v>44456.390751498438</v>
      </c>
      <c r="J265" s="654">
        <f>Dairy!K253</f>
        <v>46180.120253439556</v>
      </c>
      <c r="K265" s="654">
        <f>Dairy!L253</f>
        <v>47974.206061582379</v>
      </c>
      <c r="L265" s="654">
        <f>Dairy!M253</f>
        <v>50709.307465172649</v>
      </c>
      <c r="M265" s="653">
        <f>Dairy!N253</f>
        <v>53892.930320798616</v>
      </c>
      <c r="N265" s="653">
        <f>Dairy!O253</f>
        <v>57315.161312184624</v>
      </c>
      <c r="O265" s="653">
        <f>Dairy!P253</f>
        <v>61073.356857491061</v>
      </c>
      <c r="P265" s="656">
        <f>Dairy!Q253</f>
        <v>65044.02932698041</v>
      </c>
    </row>
    <row r="266" spans="2:16" s="216" customFormat="1" x14ac:dyDescent="0.3">
      <c r="B266" s="217" t="s">
        <v>149</v>
      </c>
      <c r="C266" s="654">
        <f>Dairy!D254</f>
        <v>11200.833832262924</v>
      </c>
      <c r="D266" s="654">
        <f>Dairy!E254</f>
        <v>11816.617049321691</v>
      </c>
      <c r="E266" s="654">
        <f>Dairy!F254</f>
        <v>12441.155477997407</v>
      </c>
      <c r="F266" s="654">
        <f>Dairy!G254</f>
        <v>12972.304982758997</v>
      </c>
      <c r="G266" s="654">
        <f>Dairy!H254</f>
        <v>13465.515237180469</v>
      </c>
      <c r="H266" s="654">
        <f>Dairy!I254</f>
        <v>14060.869627133025</v>
      </c>
      <c r="I266" s="654">
        <f>Dairy!J254</f>
        <v>14752.531344872008</v>
      </c>
      <c r="J266" s="654">
        <f>Dairy!K254</f>
        <v>15324.538503846032</v>
      </c>
      <c r="K266" s="654">
        <f>Dairy!L254</f>
        <v>15919.892893798578</v>
      </c>
      <c r="L266" s="654">
        <f>Dairy!M254</f>
        <v>16827.516498088989</v>
      </c>
      <c r="M266" s="653">
        <f>Dairy!N254</f>
        <v>17883.978699867534</v>
      </c>
      <c r="N266" s="653">
        <f>Dairy!O254</f>
        <v>19019.621284467445</v>
      </c>
      <c r="O266" s="653">
        <f>Dairy!P254</f>
        <v>20266.751274595645</v>
      </c>
      <c r="P266" s="656">
        <f>Dairy!Q254</f>
        <v>21584.390194119409</v>
      </c>
    </row>
    <row r="267" spans="2:16" s="216" customFormat="1" x14ac:dyDescent="0.3">
      <c r="B267" s="217" t="s">
        <v>150</v>
      </c>
      <c r="C267" s="654">
        <f>Dairy!D255</f>
        <v>-2.2968749999999999E-4</v>
      </c>
      <c r="D267" s="654">
        <f>Dairy!E255</f>
        <v>-2.2968749999999999E-4</v>
      </c>
      <c r="E267" s="654">
        <f>Dairy!F255</f>
        <v>-2.2968749999999999E-4</v>
      </c>
      <c r="F267" s="654">
        <f>Dairy!G255</f>
        <v>-2.2968749999999999E-4</v>
      </c>
      <c r="G267" s="654">
        <f>Dairy!H255</f>
        <v>-2.2968749999999999E-4</v>
      </c>
      <c r="H267" s="654">
        <f>Dairy!I255</f>
        <v>-2.2968749999999999E-4</v>
      </c>
      <c r="I267" s="654">
        <f>Dairy!J255</f>
        <v>-2.2968749999999999E-4</v>
      </c>
      <c r="J267" s="654">
        <f>Dairy!K255</f>
        <v>-2.2968749999999999E-4</v>
      </c>
      <c r="K267" s="654">
        <f>Dairy!L255</f>
        <v>-2.2968749999999999E-4</v>
      </c>
      <c r="L267" s="654">
        <f>Dairy!M255</f>
        <v>-2.2968749999999999E-4</v>
      </c>
      <c r="M267" s="653">
        <f>Dairy!N255</f>
        <v>-2.2968749999999999E-4</v>
      </c>
      <c r="N267" s="653">
        <f>Dairy!O255</f>
        <v>-2.2968749999999999E-4</v>
      </c>
      <c r="O267" s="653">
        <f>Dairy!P255</f>
        <v>-2.2968749999999999E-4</v>
      </c>
      <c r="P267" s="656">
        <f>Dairy!Q255</f>
        <v>-2.2968749999999999E-4</v>
      </c>
    </row>
    <row r="268" spans="2:16" s="216" customFormat="1" x14ac:dyDescent="0.3">
      <c r="B268" s="217" t="s">
        <v>151</v>
      </c>
      <c r="C268" s="654">
        <f>Dairy!D256</f>
        <v>35189.082023854651</v>
      </c>
      <c r="D268" s="654">
        <f>Dairy!E256</f>
        <v>37123.65637390608</v>
      </c>
      <c r="E268" s="654">
        <f>Dairy!F256</f>
        <v>39085.736520403756</v>
      </c>
      <c r="F268" s="654">
        <f>Dairy!G256</f>
        <v>40754.421504808299</v>
      </c>
      <c r="G268" s="654">
        <f>Dairy!H256</f>
        <v>42303.914704612522</v>
      </c>
      <c r="H268" s="654">
        <f>Dairy!I256</f>
        <v>44174.308862956095</v>
      </c>
      <c r="I268" s="654">
        <f>Dairy!J256</f>
        <v>46347.266782208178</v>
      </c>
      <c r="J268" s="654">
        <f>Dairy!K256</f>
        <v>48144.312150028476</v>
      </c>
      <c r="K268" s="654">
        <f>Dairy!L256</f>
        <v>50014.706308372028</v>
      </c>
      <c r="L268" s="654">
        <f>Dairy!M256</f>
        <v>52866.140539964435</v>
      </c>
      <c r="M268" s="653">
        <f>Dairy!N256</f>
        <v>56185.173311142702</v>
      </c>
      <c r="N268" s="653">
        <f>Dairy!O256</f>
        <v>59752.963004221405</v>
      </c>
      <c r="O268" s="653">
        <f>Dairy!P256</f>
        <v>63671.00692494696</v>
      </c>
      <c r="P268" s="656">
        <f>Dairy!Q256</f>
        <v>67810.565109912699</v>
      </c>
    </row>
    <row r="269" spans="2:16" s="216" customFormat="1" x14ac:dyDescent="0.3">
      <c r="B269" s="217" t="s">
        <v>152</v>
      </c>
      <c r="C269" s="654">
        <f>Dairy!D257</f>
        <v>186682.90755808167</v>
      </c>
      <c r="D269" s="654">
        <f>Dairy!E257</f>
        <v>196946.08982572611</v>
      </c>
      <c r="E269" s="654">
        <f>Dairy!F257</f>
        <v>207355.19411613327</v>
      </c>
      <c r="F269" s="654">
        <f>Dairy!G257</f>
        <v>216207.79683040481</v>
      </c>
      <c r="G269" s="654">
        <f>Dairy!H257</f>
        <v>224428.07077937113</v>
      </c>
      <c r="H269" s="654">
        <f>Dairy!I257</f>
        <v>234350.76832723588</v>
      </c>
      <c r="I269" s="654">
        <f>Dairy!J257</f>
        <v>245878.60812549054</v>
      </c>
      <c r="J269" s="654">
        <f>Dairy!K257</f>
        <v>255412.18027932136</v>
      </c>
      <c r="K269" s="654">
        <f>Dairy!L257</f>
        <v>265334.87782718614</v>
      </c>
      <c r="L269" s="654">
        <f>Dairy!M257</f>
        <v>280462.12752025441</v>
      </c>
      <c r="M269" s="653">
        <f>Dairy!N257</f>
        <v>298070.05160028895</v>
      </c>
      <c r="N269" s="653">
        <f>Dairy!O257</f>
        <v>316997.66526978492</v>
      </c>
      <c r="O269" s="653">
        <f>Dairy!P257</f>
        <v>337783.42565680417</v>
      </c>
      <c r="P269" s="656">
        <f>Dairy!Q257</f>
        <v>359744.3495978734</v>
      </c>
    </row>
    <row r="270" spans="2:16" s="216" customFormat="1" x14ac:dyDescent="0.3">
      <c r="B270" s="217" t="s">
        <v>153</v>
      </c>
      <c r="C270" s="654">
        <f>Dairy!D258</f>
        <v>-2.2968749999999999E-4</v>
      </c>
      <c r="D270" s="654">
        <f>Dairy!E258</f>
        <v>-2.2968749999999999E-4</v>
      </c>
      <c r="E270" s="654">
        <f>Dairy!F258</f>
        <v>-2.2968749999999999E-4</v>
      </c>
      <c r="F270" s="654">
        <f>Dairy!G258</f>
        <v>-2.2968749999999999E-4</v>
      </c>
      <c r="G270" s="654">
        <f>Dairy!H258</f>
        <v>-2.2968749999999999E-4</v>
      </c>
      <c r="H270" s="654">
        <f>Dairy!I258</f>
        <v>-2.2968749999999999E-4</v>
      </c>
      <c r="I270" s="654">
        <f>Dairy!J258</f>
        <v>-2.2968749999999999E-4</v>
      </c>
      <c r="J270" s="654">
        <f>Dairy!K258</f>
        <v>-2.2968749999999999E-4</v>
      </c>
      <c r="K270" s="654">
        <f>Dairy!L258</f>
        <v>-2.2968749999999999E-4</v>
      </c>
      <c r="L270" s="654">
        <f>Dairy!M258</f>
        <v>-2.2968749999999999E-4</v>
      </c>
      <c r="M270" s="653">
        <f>Dairy!N258</f>
        <v>-2.2968749999999999E-4</v>
      </c>
      <c r="N270" s="653">
        <f>Dairy!O258</f>
        <v>-2.2968749999999999E-4</v>
      </c>
      <c r="O270" s="653">
        <f>Dairy!P258</f>
        <v>-2.2968749999999999E-4</v>
      </c>
      <c r="P270" s="656">
        <f>Dairy!Q258</f>
        <v>-2.2968749999999999E-4</v>
      </c>
    </row>
    <row r="271" spans="2:16" s="216" customFormat="1" x14ac:dyDescent="0.3">
      <c r="B271" s="217" t="s">
        <v>154</v>
      </c>
      <c r="C271" s="654">
        <f>Dairy!D259</f>
        <v>-2.2968749999999999E-4</v>
      </c>
      <c r="D271" s="654">
        <f>Dairy!E259</f>
        <v>-2.2968749999999999E-4</v>
      </c>
      <c r="E271" s="654">
        <f>Dairy!F259</f>
        <v>-2.2968749999999999E-4</v>
      </c>
      <c r="F271" s="654">
        <f>Dairy!G259</f>
        <v>-2.2968749999999999E-4</v>
      </c>
      <c r="G271" s="654">
        <f>Dairy!H259</f>
        <v>-2.2968749999999999E-4</v>
      </c>
      <c r="H271" s="654">
        <f>Dairy!I259</f>
        <v>-2.2968749999999999E-4</v>
      </c>
      <c r="I271" s="654">
        <f>Dairy!J259</f>
        <v>-2.2968749999999999E-4</v>
      </c>
      <c r="J271" s="654">
        <f>Dairy!K259</f>
        <v>-2.2968749999999999E-4</v>
      </c>
      <c r="K271" s="654">
        <f>Dairy!L259</f>
        <v>-2.2968749999999999E-4</v>
      </c>
      <c r="L271" s="654">
        <f>Dairy!M259</f>
        <v>-2.2968749999999999E-4</v>
      </c>
      <c r="M271" s="653">
        <f>Dairy!N259</f>
        <v>-2.2968749999999999E-4</v>
      </c>
      <c r="N271" s="653">
        <f>Dairy!O259</f>
        <v>-2.2968749999999999E-4</v>
      </c>
      <c r="O271" s="653">
        <f>Dairy!P259</f>
        <v>-2.2968749999999999E-4</v>
      </c>
      <c r="P271" s="656">
        <f>Dairy!Q259</f>
        <v>-2.2968749999999999E-4</v>
      </c>
    </row>
    <row r="272" spans="2:16" s="216" customFormat="1" x14ac:dyDescent="0.3">
      <c r="B272" s="217" t="s">
        <v>155</v>
      </c>
      <c r="C272" s="654">
        <f>Dairy!D260</f>
        <v>-2.2968749999999999E-4</v>
      </c>
      <c r="D272" s="654">
        <f>Dairy!E260</f>
        <v>-2.2968749999999999E-4</v>
      </c>
      <c r="E272" s="654">
        <f>Dairy!F260</f>
        <v>-2.2968749999999999E-4</v>
      </c>
      <c r="F272" s="654">
        <f>Dairy!G260</f>
        <v>-2.2968749999999999E-4</v>
      </c>
      <c r="G272" s="654">
        <f>Dairy!H260</f>
        <v>-2.2968749999999999E-4</v>
      </c>
      <c r="H272" s="654">
        <f>Dairy!I260</f>
        <v>-2.2968749999999999E-4</v>
      </c>
      <c r="I272" s="654">
        <f>Dairy!J260</f>
        <v>-2.2968749999999999E-4</v>
      </c>
      <c r="J272" s="654">
        <f>Dairy!K260</f>
        <v>-2.2968749999999999E-4</v>
      </c>
      <c r="K272" s="654">
        <f>Dairy!L260</f>
        <v>-2.2968749999999999E-4</v>
      </c>
      <c r="L272" s="654">
        <f>Dairy!M260</f>
        <v>-2.2968749999999999E-4</v>
      </c>
      <c r="M272" s="653">
        <f>Dairy!N260</f>
        <v>-2.2968749999999999E-4</v>
      </c>
      <c r="N272" s="653">
        <f>Dairy!O260</f>
        <v>-2.2968749999999999E-4</v>
      </c>
      <c r="O272" s="653">
        <f>Dairy!P260</f>
        <v>-2.2968749999999999E-4</v>
      </c>
      <c r="P272" s="656">
        <f>Dairy!Q260</f>
        <v>-2.2968749999999999E-4</v>
      </c>
    </row>
    <row r="273" spans="1:17" s="216" customFormat="1" x14ac:dyDescent="0.3">
      <c r="B273" s="217" t="s">
        <v>156</v>
      </c>
      <c r="C273" s="654">
        <f>Dairy!D261</f>
        <v>-2.2968749999999999E-4</v>
      </c>
      <c r="D273" s="654">
        <f>Dairy!E261</f>
        <v>-2.2968749999999999E-4</v>
      </c>
      <c r="E273" s="654">
        <f>Dairy!F261</f>
        <v>-2.2968749999999999E-4</v>
      </c>
      <c r="F273" s="654">
        <f>Dairy!G261</f>
        <v>-2.2968749999999999E-4</v>
      </c>
      <c r="G273" s="654">
        <f>Dairy!H261</f>
        <v>-2.2968749999999999E-4</v>
      </c>
      <c r="H273" s="654">
        <f>Dairy!I261</f>
        <v>-2.2968749999999999E-4</v>
      </c>
      <c r="I273" s="654">
        <f>Dairy!J261</f>
        <v>-2.2968749999999999E-4</v>
      </c>
      <c r="J273" s="654">
        <f>Dairy!K261</f>
        <v>-2.2968749999999999E-4</v>
      </c>
      <c r="K273" s="654">
        <f>Dairy!L261</f>
        <v>-2.2968749999999999E-4</v>
      </c>
      <c r="L273" s="654">
        <f>Dairy!M261</f>
        <v>-2.2968749999999999E-4</v>
      </c>
      <c r="M273" s="653">
        <f>Dairy!N261</f>
        <v>-2.2968749999999999E-4</v>
      </c>
      <c r="N273" s="653">
        <f>Dairy!O261</f>
        <v>-2.2968749999999999E-4</v>
      </c>
      <c r="O273" s="653">
        <f>Dairy!P261</f>
        <v>-2.2968749999999999E-4</v>
      </c>
      <c r="P273" s="656">
        <f>Dairy!Q261</f>
        <v>-2.2968749999999999E-4</v>
      </c>
    </row>
    <row r="274" spans="1:17" s="216" customFormat="1" x14ac:dyDescent="0.3">
      <c r="B274" s="217" t="s">
        <v>157</v>
      </c>
      <c r="C274" s="654">
        <f>Dairy!D262</f>
        <v>4198.1187104857099</v>
      </c>
      <c r="D274" s="654">
        <f>Dairy!E262</f>
        <v>4428.916807509303</v>
      </c>
      <c r="E274" s="654">
        <f>Dairy!F262</f>
        <v>4662.9963940640355</v>
      </c>
      <c r="F274" s="654">
        <f>Dairy!G262</f>
        <v>4862.0734256199303</v>
      </c>
      <c r="G274" s="654">
        <f>Dairy!H262</f>
        <v>5046.9306692075461</v>
      </c>
      <c r="H274" s="654">
        <f>Dairy!I262</f>
        <v>5270.0719573251445</v>
      </c>
      <c r="I274" s="654">
        <f>Dairy!J262</f>
        <v>5529.3096302852928</v>
      </c>
      <c r="J274" s="654">
        <f>Dairy!K262</f>
        <v>5743.7002796531788</v>
      </c>
      <c r="K274" s="654">
        <f>Dairy!L262</f>
        <v>5966.8415677707744</v>
      </c>
      <c r="L274" s="654">
        <f>Dairy!M262</f>
        <v>6307.0226491657368</v>
      </c>
      <c r="M274" s="653">
        <f>Dairy!N262</f>
        <v>6702.989052590101</v>
      </c>
      <c r="N274" s="653">
        <f>Dairy!O262</f>
        <v>7128.6325910361975</v>
      </c>
      <c r="O274" s="653">
        <f>Dairy!P262</f>
        <v>7596.0620702569213</v>
      </c>
      <c r="P274" s="656">
        <f>Dairy!Q262</f>
        <v>8089.9185878847547</v>
      </c>
    </row>
    <row r="275" spans="1:17" s="216" customFormat="1" x14ac:dyDescent="0.3">
      <c r="B275" s="217" t="s">
        <v>158</v>
      </c>
      <c r="C275" s="654">
        <f>Dairy!D263</f>
        <v>351.0130596246413</v>
      </c>
      <c r="D275" s="654">
        <f>Dairy!E263</f>
        <v>370.3105593757777</v>
      </c>
      <c r="E275" s="654">
        <f>Dairy!F263</f>
        <v>389.88243116129064</v>
      </c>
      <c r="F275" s="654">
        <f>Dairy!G263</f>
        <v>406.52766791345567</v>
      </c>
      <c r="G275" s="654">
        <f>Dairy!H263</f>
        <v>421.98395918332324</v>
      </c>
      <c r="H275" s="654">
        <f>Dairy!I263</f>
        <v>440.64125752091496</v>
      </c>
      <c r="I275" s="654">
        <f>Dairy!J263</f>
        <v>462.31664823664642</v>
      </c>
      <c r="J275" s="654">
        <f>Dairy!K263</f>
        <v>480.24228781590114</v>
      </c>
      <c r="K275" s="654">
        <f>Dairy!L263</f>
        <v>498.89958615349292</v>
      </c>
      <c r="L275" s="654">
        <f>Dairy!M263</f>
        <v>527.34282038384083</v>
      </c>
      <c r="M275" s="653">
        <f>Dairy!N263</f>
        <v>560.45037919858692</v>
      </c>
      <c r="N275" s="653">
        <f>Dairy!O263</f>
        <v>596.03930381782573</v>
      </c>
      <c r="O275" s="653">
        <f>Dairy!P263</f>
        <v>635.12203619414061</v>
      </c>
      <c r="P275" s="656">
        <f>Dairy!Q263</f>
        <v>676.41438716636753</v>
      </c>
    </row>
    <row r="276" spans="1:17" s="216" customFormat="1" x14ac:dyDescent="0.3">
      <c r="B276" s="217" t="s">
        <v>159</v>
      </c>
      <c r="C276" s="654">
        <f>Dairy!D264</f>
        <v>58612.198819653844</v>
      </c>
      <c r="D276" s="654">
        <f>Dairy!E264</f>
        <v>61834.495328098616</v>
      </c>
      <c r="E276" s="654">
        <f>Dairy!F264</f>
        <v>65102.606478843547</v>
      </c>
      <c r="F276" s="654">
        <f>Dairy!G264</f>
        <v>67882.028111720079</v>
      </c>
      <c r="G276" s="654">
        <f>Dairy!H264</f>
        <v>70462.919627962576</v>
      </c>
      <c r="H276" s="654">
        <f>Dairy!I264</f>
        <v>73578.315304373638</v>
      </c>
      <c r="I276" s="654">
        <f>Dairy!J264</f>
        <v>77197.672046086474</v>
      </c>
      <c r="J276" s="654">
        <f>Dairy!K264</f>
        <v>80190.89534303041</v>
      </c>
      <c r="K276" s="654">
        <f>Dairy!L264</f>
        <v>83306.291019441473</v>
      </c>
      <c r="L276" s="654">
        <f>Dairy!M264</f>
        <v>88055.742271225026</v>
      </c>
      <c r="M276" s="653">
        <f>Dairy!N264</f>
        <v>93584.042442111284</v>
      </c>
      <c r="N276" s="653">
        <f>Dairy!O264</f>
        <v>99526.681075031767</v>
      </c>
      <c r="O276" s="653">
        <f>Dairy!P264</f>
        <v>106052.71572722885</v>
      </c>
      <c r="P276" s="656">
        <f>Dairy!Q264</f>
        <v>112947.71249257129</v>
      </c>
    </row>
    <row r="277" spans="1:17" s="216" customFormat="1" x14ac:dyDescent="0.3">
      <c r="B277" s="217" t="s">
        <v>160</v>
      </c>
      <c r="C277" s="653">
        <f>Dairy!D265</f>
        <v>40584.156280582269</v>
      </c>
      <c r="D277" s="653">
        <f>Dairy!E265</f>
        <v>42815.333201808673</v>
      </c>
      <c r="E277" s="653">
        <f>Dairy!F265</f>
        <v>45078.233017649676</v>
      </c>
      <c r="F277" s="653">
        <f>Dairy!G265</f>
        <v>47002.755290934991</v>
      </c>
      <c r="G277" s="653">
        <f>Dairy!H265</f>
        <v>48789.811687557092</v>
      </c>
      <c r="H277" s="653">
        <f>Dairy!I265</f>
        <v>50946.96852134943</v>
      </c>
      <c r="I277" s="653">
        <f>Dairy!J265</f>
        <v>53453.077195902304</v>
      </c>
      <c r="J277" s="653">
        <f>Dairy!K265</f>
        <v>55525.639644055751</v>
      </c>
      <c r="K277" s="653">
        <f>Dairy!L265</f>
        <v>57682.796477848096</v>
      </c>
      <c r="L277" s="654">
        <f>Dairy!M265</f>
        <v>60971.40321956094</v>
      </c>
      <c r="M277" s="653">
        <f>Dairy!N265</f>
        <v>64799.299169721868</v>
      </c>
      <c r="N277" s="653">
        <f>Dairy!O265</f>
        <v>68914.090634198263</v>
      </c>
      <c r="O277" s="653">
        <f>Dairy!P265</f>
        <v>73432.836151547774</v>
      </c>
      <c r="P277" s="656">
        <f>Dairy!Q265</f>
        <v>78207.057770956642</v>
      </c>
    </row>
    <row r="278" spans="1:17" s="216" customFormat="1" x14ac:dyDescent="0.3">
      <c r="B278" s="217" t="s">
        <v>161</v>
      </c>
      <c r="C278" s="653">
        <f>Dairy!D266</f>
        <v>175.50641496857062</v>
      </c>
      <c r="D278" s="653">
        <f>Dairy!E266</f>
        <v>185.15516484413882</v>
      </c>
      <c r="E278" s="653">
        <f>Dairy!F266</f>
        <v>194.94110073689529</v>
      </c>
      <c r="F278" s="653">
        <f>Dairy!G266</f>
        <v>203.26371911297787</v>
      </c>
      <c r="G278" s="653">
        <f>Dairy!H266</f>
        <v>210.99186474791165</v>
      </c>
      <c r="H278" s="653">
        <f>Dairy!I266</f>
        <v>220.32051391670745</v>
      </c>
      <c r="I278" s="653">
        <f>Dairy!J266</f>
        <v>231.15820927457318</v>
      </c>
      <c r="J278" s="653">
        <f>Dairy!K266</f>
        <v>240.1210290642006</v>
      </c>
      <c r="K278" s="653">
        <f>Dairy!L266</f>
        <v>249.44967823299646</v>
      </c>
      <c r="L278" s="654">
        <f>Dairy!M266</f>
        <v>263.67129534817042</v>
      </c>
      <c r="M278" s="653">
        <f>Dairy!N266</f>
        <v>280.22507475554346</v>
      </c>
      <c r="N278" s="653">
        <f>Dairy!O266</f>
        <v>298.01953706516287</v>
      </c>
      <c r="O278" s="653">
        <f>Dairy!P266</f>
        <v>317.5609032533203</v>
      </c>
      <c r="P278" s="656">
        <f>Dairy!Q266</f>
        <v>338.20707873943371</v>
      </c>
    </row>
    <row r="279" spans="1:17" s="216" customFormat="1" x14ac:dyDescent="0.3">
      <c r="B279" s="217" t="s">
        <v>162</v>
      </c>
      <c r="C279" s="653">
        <f>Dairy!D267</f>
        <v>65421.856632309384</v>
      </c>
      <c r="D279" s="653">
        <f>Dairy!E267</f>
        <v>69018.524635926195</v>
      </c>
      <c r="E279" s="653">
        <f>Dairy!F267</f>
        <v>72666.330099310071</v>
      </c>
      <c r="F279" s="653">
        <f>Dairy!G267</f>
        <v>75768.66932517862</v>
      </c>
      <c r="G279" s="653">
        <f>Dairy!H267</f>
        <v>78649.412892056527</v>
      </c>
      <c r="H279" s="653">
        <f>Dairy!I267</f>
        <v>82126.760156216857</v>
      </c>
      <c r="I279" s="653">
        <f>Dairy!J267</f>
        <v>86166.619477814907</v>
      </c>
      <c r="J279" s="653">
        <f>Dairy!K267</f>
        <v>89507.60018259639</v>
      </c>
      <c r="K279" s="653">
        <f>Dairy!L267</f>
        <v>92984.94744675672</v>
      </c>
      <c r="L279" s="654">
        <f>Dairy!M267</f>
        <v>98286.197442609002</v>
      </c>
      <c r="M279" s="653">
        <f>Dairy!N267</f>
        <v>104456.78425450137</v>
      </c>
      <c r="N279" s="653">
        <f>Dairy!O267</f>
        <v>111089.84802503508</v>
      </c>
      <c r="O279" s="653">
        <f>Dairy!P267</f>
        <v>118374.08768533268</v>
      </c>
      <c r="P279" s="656">
        <f>Dairy!Q267</f>
        <v>126070.1560595363</v>
      </c>
    </row>
    <row r="280" spans="1:17" s="216" customFormat="1" x14ac:dyDescent="0.3">
      <c r="B280" s="217" t="s">
        <v>182</v>
      </c>
      <c r="C280" s="653">
        <f>Dairy!D268</f>
        <v>-2.2968749999999999E-4</v>
      </c>
      <c r="D280" s="653">
        <f>Dairy!E268</f>
        <v>-2.2968749999999999E-4</v>
      </c>
      <c r="E280" s="653">
        <f>Dairy!F268</f>
        <v>-2.2968749999999999E-4</v>
      </c>
      <c r="F280" s="653">
        <f>Dairy!G268</f>
        <v>-2.2968749999999999E-4</v>
      </c>
      <c r="G280" s="653">
        <f>Dairy!H268</f>
        <v>-2.2968749999999999E-4</v>
      </c>
      <c r="H280" s="653">
        <f>Dairy!I268</f>
        <v>-2.2968749999999999E-4</v>
      </c>
      <c r="I280" s="653">
        <f>Dairy!J268</f>
        <v>-2.2968749999999999E-4</v>
      </c>
      <c r="J280" s="653">
        <f>Dairy!K268</f>
        <v>-2.2968749999999999E-4</v>
      </c>
      <c r="K280" s="653">
        <f>Dairy!L268</f>
        <v>-2.2968749999999999E-4</v>
      </c>
      <c r="L280" s="653">
        <f>Dairy!M268</f>
        <v>18357.523305082737</v>
      </c>
      <c r="M280" s="653">
        <f>Dairy!N268</f>
        <v>25631.101210520294</v>
      </c>
      <c r="N280" s="653">
        <f>Dairy!O268</f>
        <v>27258.69037288487</v>
      </c>
      <c r="O280" s="653">
        <f>Dairy!P268</f>
        <v>29046.061931083001</v>
      </c>
      <c r="P280" s="656">
        <f>Dairy!Q268</f>
        <v>30934.486030714816</v>
      </c>
    </row>
    <row r="281" spans="1:17" s="216" customFormat="1" x14ac:dyDescent="0.3">
      <c r="B281" s="217" t="s">
        <v>163</v>
      </c>
      <c r="C281" s="653">
        <f>Dairy!D269</f>
        <v>70.202428174928244</v>
      </c>
      <c r="D281" s="653">
        <f>Dairy!E269</f>
        <v>74.061928125155546</v>
      </c>
      <c r="E281" s="653">
        <f>Dairy!F269</f>
        <v>77.976302482258106</v>
      </c>
      <c r="F281" s="653">
        <f>Dairy!G269</f>
        <v>81.305349832691135</v>
      </c>
      <c r="G281" s="653">
        <f>Dairy!H269</f>
        <v>84.396608086664656</v>
      </c>
      <c r="H281" s="653">
        <f>Dairy!I269</f>
        <v>88.128067754182993</v>
      </c>
      <c r="I281" s="653">
        <f>Dairy!J269</f>
        <v>92.463145897329269</v>
      </c>
      <c r="J281" s="653">
        <f>Dairy!K269</f>
        <v>96.048273813180245</v>
      </c>
      <c r="K281" s="653">
        <f>Dairy!L269</f>
        <v>99.779733480698553</v>
      </c>
      <c r="L281" s="654">
        <f>Dairy!M269</f>
        <v>105.46838032676818</v>
      </c>
      <c r="M281" s="653">
        <f>Dairy!N269</f>
        <v>112.0898920897174</v>
      </c>
      <c r="N281" s="653">
        <f>Dairy!O269</f>
        <v>119.20767701356516</v>
      </c>
      <c r="O281" s="653">
        <f>Dairy!P269</f>
        <v>127.0242234888281</v>
      </c>
      <c r="P281" s="656">
        <f>Dairy!Q269</f>
        <v>135.28269368327346</v>
      </c>
    </row>
    <row r="282" spans="1:17" s="216" customFormat="1" x14ac:dyDescent="0.3">
      <c r="B282" s="217" t="s">
        <v>164</v>
      </c>
      <c r="C282" s="653">
        <f>Dairy!D270</f>
        <v>175822.55638676407</v>
      </c>
      <c r="D282" s="653">
        <f>Dairy!E270</f>
        <v>185488.67401210833</v>
      </c>
      <c r="E282" s="653">
        <f>Dairy!F270</f>
        <v>195292.22458947168</v>
      </c>
      <c r="F282" s="653">
        <f>Dairy!G270</f>
        <v>203629.82367863119</v>
      </c>
      <c r="G282" s="653">
        <f>Dairy!H270</f>
        <v>211371.87997570782</v>
      </c>
      <c r="H282" s="653">
        <f>Dairy!I270</f>
        <v>220717.32071300756</v>
      </c>
      <c r="I282" s="653">
        <f>Dairy!J270</f>
        <v>231574.52392251743</v>
      </c>
      <c r="J282" s="653">
        <f>Dairy!K270</f>
        <v>240553.47678776615</v>
      </c>
      <c r="K282" s="653">
        <f>Dairy!L270</f>
        <v>249898.91752506583</v>
      </c>
      <c r="L282" s="654">
        <f>Dairy!M270</f>
        <v>264146.13355104713</v>
      </c>
      <c r="M282" s="653">
        <f>Dairy!N270</f>
        <v>280729.70976135344</v>
      </c>
      <c r="N282" s="653">
        <f>Dairy!O270</f>
        <v>298556.20210313017</v>
      </c>
      <c r="O282" s="653">
        <f>Dairy!P270</f>
        <v>318132.74275042635</v>
      </c>
      <c r="P282" s="656">
        <f>Dairy!Q270</f>
        <v>338816.08135241468</v>
      </c>
    </row>
    <row r="283" spans="1:17" s="216" customFormat="1" x14ac:dyDescent="0.3">
      <c r="B283" s="217" t="s">
        <v>165</v>
      </c>
      <c r="C283" s="654">
        <f>Dairy!D271</f>
        <v>-2.2968749999999999E-4</v>
      </c>
      <c r="D283" s="654">
        <f>Dairy!E271</f>
        <v>-2.2968749999999999E-4</v>
      </c>
      <c r="E283" s="654">
        <f>Dairy!F271</f>
        <v>-2.2968749999999999E-4</v>
      </c>
      <c r="F283" s="654">
        <f>Dairy!G271</f>
        <v>-2.2968749999999999E-4</v>
      </c>
      <c r="G283" s="654">
        <f>Dairy!H271</f>
        <v>-2.2968749999999999E-4</v>
      </c>
      <c r="H283" s="654">
        <f>Dairy!I271</f>
        <v>-2.2968749999999999E-4</v>
      </c>
      <c r="I283" s="654">
        <f>Dairy!J271</f>
        <v>-2.2968749999999999E-4</v>
      </c>
      <c r="J283" s="654">
        <f>Dairy!K271</f>
        <v>-2.2968749999999999E-4</v>
      </c>
      <c r="K283" s="654">
        <f>Dairy!L271</f>
        <v>-2.2968749999999999E-4</v>
      </c>
      <c r="L283" s="654">
        <f>Dairy!M271</f>
        <v>-2.2968749999999999E-4</v>
      </c>
      <c r="M283" s="653">
        <f>Dairy!N271</f>
        <v>-2.2968749999999999E-4</v>
      </c>
      <c r="N283" s="653">
        <f>Dairy!O271</f>
        <v>-2.2968749999999999E-4</v>
      </c>
      <c r="O283" s="653">
        <f>Dairy!P271</f>
        <v>-2.2968749999999999E-4</v>
      </c>
      <c r="P283" s="656">
        <f>Dairy!Q271</f>
        <v>-2.2968749999999999E-4</v>
      </c>
    </row>
    <row r="284" spans="1:17" s="216" customFormat="1" x14ac:dyDescent="0.3">
      <c r="B284" s="217" t="s">
        <v>166</v>
      </c>
      <c r="C284" s="654">
        <f>Dairy!D272</f>
        <v>13766.740977134674</v>
      </c>
      <c r="D284" s="654">
        <f>Dairy!E272</f>
        <v>14523.588917374253</v>
      </c>
      <c r="E284" s="654">
        <f>Dairy!F272</f>
        <v>15291.197728802068</v>
      </c>
      <c r="F284" s="654">
        <f>Dairy!G272</f>
        <v>15944.023914221983</v>
      </c>
      <c r="G284" s="654">
        <f>Dairy!H272</f>
        <v>16550.219657826186</v>
      </c>
      <c r="H284" s="654">
        <f>Dairy!I272</f>
        <v>17281.95889862653</v>
      </c>
      <c r="I284" s="654">
        <f>Dairy!J272</f>
        <v>18132.067722497522</v>
      </c>
      <c r="J284" s="654">
        <f>Dairy!K272</f>
        <v>18835.11130679589</v>
      </c>
      <c r="K284" s="654">
        <f>Dairy!L272</f>
        <v>19566.850547596241</v>
      </c>
      <c r="L284" s="654">
        <f>Dairy!M272</f>
        <v>20682.394194110493</v>
      </c>
      <c r="M284" s="653">
        <f>Dairy!N272</f>
        <v>21980.872650824829</v>
      </c>
      <c r="N284" s="653">
        <f>Dairy!O272</f>
        <v>23376.670274391374</v>
      </c>
      <c r="O284" s="653">
        <f>Dairy!P272</f>
        <v>24909.495038190442</v>
      </c>
      <c r="P284" s="656">
        <f>Dairy!Q272</f>
        <v>26528.981043321182</v>
      </c>
    </row>
    <row r="285" spans="1:17" x14ac:dyDescent="0.3">
      <c r="A285" s="212"/>
      <c r="B285" s="222" t="s">
        <v>11</v>
      </c>
      <c r="C285" s="612">
        <f t="shared" ref="C285:K285" si="73">SUM(C286:C321)</f>
        <v>574027.01433000003</v>
      </c>
      <c r="D285" s="612">
        <f t="shared" si="73"/>
        <v>570320.62982999999</v>
      </c>
      <c r="E285" s="612">
        <f t="shared" si="73"/>
        <v>880435.18458000012</v>
      </c>
      <c r="F285" s="612">
        <f t="shared" si="73"/>
        <v>1035000.7548300002</v>
      </c>
      <c r="G285" s="612">
        <f t="shared" si="73"/>
        <v>1104121.07883</v>
      </c>
      <c r="H285" s="612">
        <f t="shared" si="73"/>
        <v>1177708.8430799998</v>
      </c>
      <c r="I285" s="612">
        <f t="shared" si="73"/>
        <v>1315237.5753299999</v>
      </c>
      <c r="J285" s="612">
        <f t="shared" si="73"/>
        <v>1434811.7800799997</v>
      </c>
      <c r="K285" s="612">
        <f t="shared" si="73"/>
        <v>1514392.78158</v>
      </c>
      <c r="L285" s="612">
        <f t="shared" ref="L285:P285" si="74">SUM(L286:L321)</f>
        <v>1616003.8593299999</v>
      </c>
      <c r="M285" s="612">
        <f t="shared" si="74"/>
        <v>1749376.57608</v>
      </c>
      <c r="N285" s="612">
        <f t="shared" si="74"/>
        <v>1825536.8193299999</v>
      </c>
      <c r="O285" s="612">
        <f t="shared" si="74"/>
        <v>1870557.6588299999</v>
      </c>
      <c r="P285" s="613">
        <f t="shared" si="74"/>
        <v>1965547.12158</v>
      </c>
      <c r="Q285" s="297"/>
    </row>
    <row r="286" spans="1:17" s="216" customFormat="1" x14ac:dyDescent="0.3">
      <c r="B286" s="217" t="s">
        <v>132</v>
      </c>
      <c r="C286" s="653">
        <f>Meat!D234</f>
        <v>85.993529999999993</v>
      </c>
      <c r="D286" s="653">
        <f>Meat!E234</f>
        <v>73.70853000000001</v>
      </c>
      <c r="E286" s="653">
        <f>Meat!F234</f>
        <v>73.70853000000001</v>
      </c>
      <c r="F286" s="653">
        <f>Meat!G234</f>
        <v>73.70853000000001</v>
      </c>
      <c r="G286" s="653">
        <f>Meat!H234</f>
        <v>92.136030000000005</v>
      </c>
      <c r="H286" s="653">
        <f>Meat!I234</f>
        <v>98.278530000000018</v>
      </c>
      <c r="I286" s="653">
        <f>Meat!J234</f>
        <v>100.12128000000001</v>
      </c>
      <c r="J286" s="653">
        <f>Meat!K234</f>
        <v>113.63477999999999</v>
      </c>
      <c r="K286" s="653">
        <f>Meat!L234</f>
        <v>342.75002999999992</v>
      </c>
      <c r="L286" s="653">
        <f>Meat!M234</f>
        <v>981.57002999999997</v>
      </c>
      <c r="M286" s="653">
        <f>Meat!N234</f>
        <v>1195.3290300000003</v>
      </c>
      <c r="N286" s="653">
        <f>Meat!O234</f>
        <v>1231.5697800000003</v>
      </c>
      <c r="O286" s="653">
        <f>Meat!P234</f>
        <v>1270.2675299999999</v>
      </c>
      <c r="P286" s="656">
        <f>Meat!Q234</f>
        <v>1320.6360299999999</v>
      </c>
    </row>
    <row r="287" spans="1:17" s="216" customFormat="1" x14ac:dyDescent="0.3">
      <c r="B287" s="217" t="s">
        <v>133</v>
      </c>
      <c r="C287" s="653">
        <f>Meat!D235</f>
        <v>111916.34852999999</v>
      </c>
      <c r="D287" s="653">
        <f>Meat!E235</f>
        <v>117260.32352999999</v>
      </c>
      <c r="E287" s="653">
        <f>Meat!F235</f>
        <v>132186.59852999999</v>
      </c>
      <c r="F287" s="653">
        <f>Meat!G235</f>
        <v>145454.39853000001</v>
      </c>
      <c r="G287" s="653">
        <f>Meat!H235</f>
        <v>162223.42352999997</v>
      </c>
      <c r="H287" s="653">
        <f>Meat!I235</f>
        <v>179360.99853000001</v>
      </c>
      <c r="I287" s="653">
        <f>Meat!J235</f>
        <v>197660.73452999999</v>
      </c>
      <c r="J287" s="653">
        <f>Meat!K235</f>
        <v>217587.61877999999</v>
      </c>
      <c r="K287" s="653">
        <f>Meat!L235</f>
        <v>227916.23253000001</v>
      </c>
      <c r="L287" s="653">
        <f>Meat!M235</f>
        <v>154655.24927999999</v>
      </c>
      <c r="M287" s="653">
        <f>Meat!N235</f>
        <v>136763.98952999999</v>
      </c>
      <c r="N287" s="653">
        <f>Meat!O235</f>
        <v>151339.52777999997</v>
      </c>
      <c r="O287" s="653">
        <f>Meat!P235</f>
        <v>169460.51702999999</v>
      </c>
      <c r="P287" s="656">
        <f>Meat!Q235</f>
        <v>187383.10352999999</v>
      </c>
    </row>
    <row r="288" spans="1:17" s="216" customFormat="1" x14ac:dyDescent="0.3">
      <c r="B288" s="217" t="s">
        <v>134</v>
      </c>
      <c r="C288" s="653">
        <f>Meat!D236</f>
        <v>4176.8985300000004</v>
      </c>
      <c r="D288" s="653">
        <f>Meat!E236</f>
        <v>5098.2735299999986</v>
      </c>
      <c r="E288" s="653">
        <f>Meat!F236</f>
        <v>4975.42353</v>
      </c>
      <c r="F288" s="653">
        <f>Meat!G236</f>
        <v>4913.9985299999998</v>
      </c>
      <c r="G288" s="653">
        <f>Meat!H236</f>
        <v>5098.2735299999986</v>
      </c>
      <c r="H288" s="653">
        <f>Meat!I236</f>
        <v>5159.6985299999988</v>
      </c>
      <c r="I288" s="653">
        <f>Meat!J236</f>
        <v>4822.4752799999997</v>
      </c>
      <c r="J288" s="653">
        <f>Meat!K236</f>
        <v>4428.1267799999996</v>
      </c>
      <c r="K288" s="653">
        <f>Meat!L236</f>
        <v>4407.85653</v>
      </c>
      <c r="L288" s="653">
        <f>Meat!M236</f>
        <v>4557.7335300000004</v>
      </c>
      <c r="M288" s="653">
        <f>Meat!N236</f>
        <v>4721.1240299999999</v>
      </c>
      <c r="N288" s="653">
        <f>Meat!O236</f>
        <v>4962.5242799999996</v>
      </c>
      <c r="O288" s="653">
        <f>Meat!P236</f>
        <v>5199.0105299999987</v>
      </c>
      <c r="P288" s="656">
        <f>Meat!Q236</f>
        <v>5343.9735299999984</v>
      </c>
    </row>
    <row r="289" spans="2:16" s="216" customFormat="1" x14ac:dyDescent="0.3">
      <c r="B289" s="217" t="s">
        <v>135</v>
      </c>
      <c r="C289" s="653">
        <f>Meat!D237</f>
        <v>6511.04853</v>
      </c>
      <c r="D289" s="653">
        <f>Meat!E237</f>
        <v>7002.4485299999997</v>
      </c>
      <c r="E289" s="653">
        <f>Meat!F237</f>
        <v>7309.5735299999997</v>
      </c>
      <c r="F289" s="653">
        <f>Meat!G237</f>
        <v>7555.2735299999995</v>
      </c>
      <c r="G289" s="653">
        <f>Meat!H237</f>
        <v>7800.9735299999993</v>
      </c>
      <c r="H289" s="653">
        <f>Meat!I237</f>
        <v>8230.9485299999997</v>
      </c>
      <c r="I289" s="653">
        <f>Meat!J237</f>
        <v>8390.6535299999996</v>
      </c>
      <c r="J289" s="653">
        <f>Meat!K237</f>
        <v>8845.1985299999997</v>
      </c>
      <c r="K289" s="653">
        <f>Meat!L237</f>
        <v>9305.8860299999997</v>
      </c>
      <c r="L289" s="653">
        <f>Meat!M237</f>
        <v>10199.005529999999</v>
      </c>
      <c r="M289" s="653">
        <f>Meat!N237</f>
        <v>10863.624029999997</v>
      </c>
      <c r="N289" s="653">
        <f>Meat!O237</f>
        <v>11384.508030000001</v>
      </c>
      <c r="O289" s="653">
        <f>Meat!P237</f>
        <v>11788.07028</v>
      </c>
      <c r="P289" s="656">
        <f>Meat!Q237</f>
        <v>12257.357280000002</v>
      </c>
    </row>
    <row r="290" spans="2:16" s="216" customFormat="1" x14ac:dyDescent="0.3">
      <c r="B290" s="217" t="s">
        <v>136</v>
      </c>
      <c r="C290" s="653">
        <f>Meat!D238</f>
        <v>43181.773529999991</v>
      </c>
      <c r="D290" s="653">
        <f>Meat!E238</f>
        <v>43611.74852999999</v>
      </c>
      <c r="E290" s="653">
        <f>Meat!F238</f>
        <v>48341.473530000003</v>
      </c>
      <c r="F290" s="653">
        <f>Meat!G238</f>
        <v>50982.748529999997</v>
      </c>
      <c r="G290" s="653">
        <f>Meat!H238</f>
        <v>53009.773529999999</v>
      </c>
      <c r="H290" s="653">
        <f>Meat!I238</f>
        <v>54483.973530000003</v>
      </c>
      <c r="I290" s="653">
        <f>Meat!J238</f>
        <v>55671.933030000007</v>
      </c>
      <c r="J290" s="653">
        <f>Meat!K238</f>
        <v>56057.682030000004</v>
      </c>
      <c r="K290" s="653">
        <f>Meat!L238</f>
        <v>67881.994529999996</v>
      </c>
      <c r="L290" s="653">
        <f>Meat!M238</f>
        <v>72190.958279999992</v>
      </c>
      <c r="M290" s="653">
        <f>Meat!N238</f>
        <v>73682.357279999997</v>
      </c>
      <c r="N290" s="653">
        <f>Meat!O238</f>
        <v>78655.939529999989</v>
      </c>
      <c r="O290" s="653">
        <f>Meat!P238</f>
        <v>83246.844029999993</v>
      </c>
      <c r="P290" s="656">
        <f>Meat!Q238</f>
        <v>88301.507279999991</v>
      </c>
    </row>
    <row r="291" spans="2:16" s="216" customFormat="1" x14ac:dyDescent="0.3">
      <c r="B291" s="217" t="s">
        <v>137</v>
      </c>
      <c r="C291" s="653">
        <f>Meat!D239</f>
        <v>245.69853000000001</v>
      </c>
      <c r="D291" s="653">
        <f>Meat!E239</f>
        <v>245.69853000000001</v>
      </c>
      <c r="E291" s="653">
        <f>Meat!F239</f>
        <v>245.69853000000001</v>
      </c>
      <c r="F291" s="653">
        <f>Meat!G239</f>
        <v>245.69853000000001</v>
      </c>
      <c r="G291" s="653">
        <f>Meat!H239</f>
        <v>245.69853000000001</v>
      </c>
      <c r="H291" s="653">
        <f>Meat!I239</f>
        <v>245.69853000000001</v>
      </c>
      <c r="I291" s="653">
        <f>Meat!J239</f>
        <v>232.79928000000001</v>
      </c>
      <c r="J291" s="653">
        <f>Meat!K239</f>
        <v>219.28578000000002</v>
      </c>
      <c r="K291" s="653">
        <f>Meat!L239</f>
        <v>221.74277999999998</v>
      </c>
      <c r="L291" s="653">
        <f>Meat!M239</f>
        <v>242.01303000000001</v>
      </c>
      <c r="M291" s="653">
        <f>Meat!N239</f>
        <v>242.62727999999998</v>
      </c>
      <c r="N291" s="653">
        <f>Meat!O239</f>
        <v>233.41353000000004</v>
      </c>
      <c r="O291" s="653">
        <f>Meat!P239</f>
        <v>254.91228000000001</v>
      </c>
      <c r="P291" s="656">
        <f>Meat!Q239</f>
        <v>240.78453000000002</v>
      </c>
    </row>
    <row r="292" spans="2:16" s="216" customFormat="1" x14ac:dyDescent="0.3">
      <c r="B292" s="217" t="s">
        <v>138</v>
      </c>
      <c r="C292" s="653">
        <f>Meat!D240</f>
        <v>982.79853000000003</v>
      </c>
      <c r="D292" s="653">
        <f>Meat!E240</f>
        <v>982.79853000000003</v>
      </c>
      <c r="E292" s="653">
        <f>Meat!F240</f>
        <v>3562.6485300000004</v>
      </c>
      <c r="F292" s="653">
        <f>Meat!G240</f>
        <v>4791.1485299999995</v>
      </c>
      <c r="G292" s="653">
        <f>Meat!H240</f>
        <v>5835.3735299999998</v>
      </c>
      <c r="H292" s="653">
        <f>Meat!I240</f>
        <v>6511.04853</v>
      </c>
      <c r="I292" s="653">
        <f>Meat!J240</f>
        <v>7109.3280299999997</v>
      </c>
      <c r="J292" s="653">
        <f>Meat!K240</f>
        <v>8074.9290299999993</v>
      </c>
      <c r="K292" s="653">
        <f>Meat!L240</f>
        <v>7453.9222799999989</v>
      </c>
      <c r="L292" s="653">
        <f>Meat!M240</f>
        <v>8738.3190300000006</v>
      </c>
      <c r="M292" s="653">
        <f>Meat!N240</f>
        <v>9941.6347800000003</v>
      </c>
      <c r="N292" s="653">
        <f>Meat!O240</f>
        <v>11598.881280000001</v>
      </c>
      <c r="O292" s="653">
        <f>Meat!P240</f>
        <v>13185.489030000001</v>
      </c>
      <c r="P292" s="656">
        <f>Meat!Q240</f>
        <v>14607.477780000001</v>
      </c>
    </row>
    <row r="293" spans="2:16" s="216" customFormat="1" x14ac:dyDescent="0.3">
      <c r="B293" s="217" t="s">
        <v>139</v>
      </c>
      <c r="C293" s="653">
        <f>Meat!D241</f>
        <v>14.126280000000001</v>
      </c>
      <c r="D293" s="653">
        <f>Meat!E241</f>
        <v>-1.47E-3</v>
      </c>
      <c r="E293" s="653">
        <f>Meat!F241</f>
        <v>55.281030000000008</v>
      </c>
      <c r="F293" s="653">
        <f>Meat!G241</f>
        <v>55.281030000000008</v>
      </c>
      <c r="G293" s="653">
        <f>Meat!H241</f>
        <v>49.138529999999996</v>
      </c>
      <c r="H293" s="653">
        <f>Meat!I241</f>
        <v>49.138529999999996</v>
      </c>
      <c r="I293" s="653">
        <f>Meat!J241</f>
        <v>50.981279999999991</v>
      </c>
      <c r="J293" s="653">
        <f>Meat!K241</f>
        <v>51.595530000000004</v>
      </c>
      <c r="K293" s="653">
        <f>Meat!L241</f>
        <v>90.29328000000001</v>
      </c>
      <c r="L293" s="653">
        <f>Meat!M241</f>
        <v>25.797030000000003</v>
      </c>
      <c r="M293" s="653">
        <f>Meat!N241</f>
        <v>-1.47E-3</v>
      </c>
      <c r="N293" s="653">
        <f>Meat!O241</f>
        <v>-1.47E-3</v>
      </c>
      <c r="O293" s="653">
        <f>Meat!P241</f>
        <v>-1.47E-3</v>
      </c>
      <c r="P293" s="656">
        <f>Meat!Q241</f>
        <v>-1.47E-3</v>
      </c>
    </row>
    <row r="294" spans="2:16" s="216" customFormat="1" x14ac:dyDescent="0.3">
      <c r="B294" s="217" t="s">
        <v>140</v>
      </c>
      <c r="C294" s="653">
        <f>Meat!D242</f>
        <v>-1.47E-3</v>
      </c>
      <c r="D294" s="653">
        <f>Meat!E242</f>
        <v>-1.47E-3</v>
      </c>
      <c r="E294" s="653">
        <f>Meat!F242</f>
        <v>-1.47E-3</v>
      </c>
      <c r="F294" s="653">
        <f>Meat!G242</f>
        <v>18.426029999999997</v>
      </c>
      <c r="G294" s="653">
        <f>Meat!H242</f>
        <v>24.568530000000003</v>
      </c>
      <c r="H294" s="653">
        <f>Meat!I242</f>
        <v>24.568530000000003</v>
      </c>
      <c r="I294" s="653">
        <f>Meat!J242</f>
        <v>22.725780000000004</v>
      </c>
      <c r="J294" s="653">
        <f>Meat!K242</f>
        <v>22.111530000000002</v>
      </c>
      <c r="K294" s="653">
        <f>Meat!L242</f>
        <v>22.111530000000002</v>
      </c>
      <c r="L294" s="653">
        <f>Meat!M242</f>
        <v>164.00327999999999</v>
      </c>
      <c r="M294" s="653">
        <f>Meat!N242</f>
        <v>148.64703</v>
      </c>
      <c r="N294" s="653">
        <f>Meat!O242</f>
        <v>190.41603000000001</v>
      </c>
      <c r="O294" s="653">
        <f>Meat!P242</f>
        <v>95.207280000000011</v>
      </c>
      <c r="P294" s="656">
        <f>Meat!Q242</f>
        <v>47.295779999999993</v>
      </c>
    </row>
    <row r="295" spans="2:16" s="216" customFormat="1" x14ac:dyDescent="0.3">
      <c r="B295" s="217" t="s">
        <v>141</v>
      </c>
      <c r="C295" s="653">
        <f>Meat!D243</f>
        <v>7616.6985299999997</v>
      </c>
      <c r="D295" s="653">
        <f>Meat!E243</f>
        <v>7985.2485299999998</v>
      </c>
      <c r="E295" s="653">
        <f>Meat!F243</f>
        <v>7923.8235299999997</v>
      </c>
      <c r="F295" s="653">
        <f>Meat!G243</f>
        <v>6756.7485299999998</v>
      </c>
      <c r="G295" s="653">
        <f>Meat!H243</f>
        <v>6388.1985299999997</v>
      </c>
      <c r="H295" s="653">
        <f>Meat!I243</f>
        <v>9336.5985299999993</v>
      </c>
      <c r="I295" s="653">
        <f>Meat!J243</f>
        <v>10872.223529999999</v>
      </c>
      <c r="J295" s="653">
        <f>Meat!K243</f>
        <v>17673.813780000004</v>
      </c>
      <c r="K295" s="653">
        <f>Meat!L243</f>
        <v>19173.812280000002</v>
      </c>
      <c r="L295" s="653">
        <f>Meat!M243</f>
        <v>17602.560780000003</v>
      </c>
      <c r="M295" s="653">
        <f>Meat!N243</f>
        <v>17153.544030000001</v>
      </c>
      <c r="N295" s="653">
        <f>Meat!O243</f>
        <v>16531.308779999999</v>
      </c>
      <c r="O295" s="653">
        <f>Meat!P243</f>
        <v>16324.30653</v>
      </c>
      <c r="P295" s="656">
        <f>Meat!Q243</f>
        <v>4081.0755300000005</v>
      </c>
    </row>
    <row r="296" spans="2:16" s="216" customFormat="1" x14ac:dyDescent="0.3">
      <c r="B296" s="217" t="s">
        <v>142</v>
      </c>
      <c r="C296" s="653">
        <f>Meat!D244</f>
        <v>-1.47E-3</v>
      </c>
      <c r="D296" s="653">
        <f>Meat!E244</f>
        <v>368.54852999999997</v>
      </c>
      <c r="E296" s="653">
        <f>Meat!F244</f>
        <v>1044.22353</v>
      </c>
      <c r="F296" s="653">
        <f>Meat!G244</f>
        <v>1412.7735300000002</v>
      </c>
      <c r="G296" s="653">
        <f>Meat!H244</f>
        <v>1474.1985300000001</v>
      </c>
      <c r="H296" s="653">
        <f>Meat!I244</f>
        <v>1658.47353</v>
      </c>
      <c r="I296" s="653">
        <f>Meat!J244</f>
        <v>2287.4655300000004</v>
      </c>
      <c r="J296" s="653">
        <f>Meat!K244</f>
        <v>2146.8022800000003</v>
      </c>
      <c r="K296" s="653">
        <f>Meat!L244</f>
        <v>1452.6997800000001</v>
      </c>
      <c r="L296" s="653">
        <f>Meat!M244</f>
        <v>1761.0532800000003</v>
      </c>
      <c r="M296" s="653">
        <f>Meat!N244</f>
        <v>1934.27178</v>
      </c>
      <c r="N296" s="653">
        <f>Meat!O244</f>
        <v>1810.80753</v>
      </c>
      <c r="O296" s="653">
        <f>Meat!P244</f>
        <v>1990.1685300000001</v>
      </c>
      <c r="P296" s="656">
        <f>Meat!Q244</f>
        <v>1975.4265300000002</v>
      </c>
    </row>
    <row r="297" spans="2:16" s="216" customFormat="1" x14ac:dyDescent="0.3">
      <c r="B297" s="217" t="s">
        <v>143</v>
      </c>
      <c r="C297" s="653">
        <f>Meat!D245</f>
        <v>4115.4735300000002</v>
      </c>
      <c r="D297" s="653">
        <f>Meat!E245</f>
        <v>4422.5985300000002</v>
      </c>
      <c r="E297" s="653">
        <f>Meat!F245</f>
        <v>4238.3235300000006</v>
      </c>
      <c r="F297" s="653">
        <f>Meat!G245</f>
        <v>4545.4485299999997</v>
      </c>
      <c r="G297" s="653">
        <f>Meat!H245</f>
        <v>5036.8485299999984</v>
      </c>
      <c r="H297" s="653">
        <f>Meat!I245</f>
        <v>5343.9735299999984</v>
      </c>
      <c r="I297" s="653">
        <f>Meat!J245</f>
        <v>7852.5705299999991</v>
      </c>
      <c r="J297" s="653">
        <f>Meat!K245</f>
        <v>8524.5600299999987</v>
      </c>
      <c r="K297" s="653">
        <f>Meat!L245</f>
        <v>8233.40553</v>
      </c>
      <c r="L297" s="653">
        <f>Meat!M245</f>
        <v>8305.2727799999993</v>
      </c>
      <c r="M297" s="653">
        <f>Meat!N245</f>
        <v>8341.5135300000002</v>
      </c>
      <c r="N297" s="653">
        <f>Meat!O245</f>
        <v>8226.0345300000008</v>
      </c>
      <c r="O297" s="653">
        <f>Meat!P245</f>
        <v>8187.3367799999996</v>
      </c>
      <c r="P297" s="656">
        <f>Meat!Q245</f>
        <v>8188.5652799999998</v>
      </c>
    </row>
    <row r="298" spans="2:16" s="216" customFormat="1" x14ac:dyDescent="0.3">
      <c r="B298" s="217" t="s">
        <v>144</v>
      </c>
      <c r="C298" s="653">
        <f>Meat!D246</f>
        <v>1842.7485300000001</v>
      </c>
      <c r="D298" s="653">
        <f>Meat!E246</f>
        <v>1904.17353</v>
      </c>
      <c r="E298" s="653">
        <f>Meat!F246</f>
        <v>36222.321029999999</v>
      </c>
      <c r="F298" s="653">
        <f>Meat!G246</f>
        <v>54293.556030000007</v>
      </c>
      <c r="G298" s="653">
        <f>Meat!H246</f>
        <v>58538.023529999999</v>
      </c>
      <c r="H298" s="653">
        <f>Meat!I246</f>
        <v>73587.148529999991</v>
      </c>
      <c r="I298" s="653">
        <f>Meat!J246</f>
        <v>81684.192029999977</v>
      </c>
      <c r="J298" s="653">
        <f>Meat!K246</f>
        <v>84752.370779999983</v>
      </c>
      <c r="K298" s="653">
        <f>Meat!L246</f>
        <v>88909.00052999999</v>
      </c>
      <c r="L298" s="653">
        <f>Meat!M246</f>
        <v>92801.502779999995</v>
      </c>
      <c r="M298" s="653">
        <f>Meat!N246</f>
        <v>97653.463529999994</v>
      </c>
      <c r="N298" s="653">
        <f>Meat!O246</f>
        <v>103515.86552999998</v>
      </c>
      <c r="O298" s="653">
        <f>Meat!P246</f>
        <v>112937.23203</v>
      </c>
      <c r="P298" s="656">
        <f>Meat!Q246</f>
        <v>123240.04727999998</v>
      </c>
    </row>
    <row r="299" spans="2:16" s="216" customFormat="1" x14ac:dyDescent="0.3">
      <c r="B299" s="217" t="s">
        <v>145</v>
      </c>
      <c r="C299" s="653">
        <f>Meat!D247</f>
        <v>737.09852999999998</v>
      </c>
      <c r="D299" s="653">
        <f>Meat!E247</f>
        <v>737.09852999999998</v>
      </c>
      <c r="E299" s="653">
        <f>Meat!F247</f>
        <v>921.37352999999996</v>
      </c>
      <c r="F299" s="653">
        <f>Meat!G247</f>
        <v>982.79853000000003</v>
      </c>
      <c r="G299" s="653">
        <f>Meat!H247</f>
        <v>982.79853000000003</v>
      </c>
      <c r="H299" s="653">
        <f>Meat!I247</f>
        <v>798.52352999999994</v>
      </c>
      <c r="I299" s="653">
        <f>Meat!J247</f>
        <v>915.84528</v>
      </c>
      <c r="J299" s="653">
        <f>Meat!K247</f>
        <v>980.95578000000012</v>
      </c>
      <c r="K299" s="653">
        <f>Meat!L247</f>
        <v>980.95578000000012</v>
      </c>
      <c r="L299" s="653">
        <f>Meat!M247</f>
        <v>982.18427999999994</v>
      </c>
      <c r="M299" s="653">
        <f>Meat!N247</f>
        <v>984.64128000000005</v>
      </c>
      <c r="N299" s="653">
        <f>Meat!O247</f>
        <v>1057.1227799999999</v>
      </c>
      <c r="O299" s="653">
        <f>Meat!P247</f>
        <v>1097.66328</v>
      </c>
      <c r="P299" s="656">
        <f>Meat!Q247</f>
        <v>1123.4617800000001</v>
      </c>
    </row>
    <row r="300" spans="2:16" s="216" customFormat="1" x14ac:dyDescent="0.3">
      <c r="B300" s="217" t="s">
        <v>146</v>
      </c>
      <c r="C300" s="653">
        <f>Meat!D248</f>
        <v>4975.42353</v>
      </c>
      <c r="D300" s="653">
        <f>Meat!E248</f>
        <v>6633.8985299999995</v>
      </c>
      <c r="E300" s="653">
        <f>Meat!F248</f>
        <v>6818.17353</v>
      </c>
      <c r="F300" s="653">
        <f>Meat!G248</f>
        <v>6879.5985299999993</v>
      </c>
      <c r="G300" s="653">
        <f>Meat!H248</f>
        <v>7248.1485299999995</v>
      </c>
      <c r="H300" s="653">
        <f>Meat!I248</f>
        <v>7555.2735299999995</v>
      </c>
      <c r="I300" s="653">
        <f>Meat!J248</f>
        <v>7883.8972800000001</v>
      </c>
      <c r="J300" s="653">
        <f>Meat!K248</f>
        <v>8271.4890300000006</v>
      </c>
      <c r="K300" s="653">
        <f>Meat!L248</f>
        <v>8179.3515299999999</v>
      </c>
      <c r="L300" s="653">
        <f>Meat!M248</f>
        <v>10313.870279999999</v>
      </c>
      <c r="M300" s="653">
        <f>Meat!N248</f>
        <v>16597.033530000001</v>
      </c>
      <c r="N300" s="653">
        <f>Meat!O248</f>
        <v>20293.590029999999</v>
      </c>
      <c r="O300" s="653">
        <f>Meat!P248</f>
        <v>21342.11478</v>
      </c>
      <c r="P300" s="656">
        <f>Meat!Q248</f>
        <v>22253.047530000007</v>
      </c>
    </row>
    <row r="301" spans="2:16" s="216" customFormat="1" x14ac:dyDescent="0.3">
      <c r="B301" s="217" t="s">
        <v>147</v>
      </c>
      <c r="C301" s="653">
        <f>Meat!D249</f>
        <v>10565.098529999997</v>
      </c>
      <c r="D301" s="653">
        <f>Meat!E249</f>
        <v>10749.373529999999</v>
      </c>
      <c r="E301" s="653">
        <f>Meat!F249</f>
        <v>11363.623530000001</v>
      </c>
      <c r="F301" s="653">
        <f>Meat!G249</f>
        <v>11547.89853</v>
      </c>
      <c r="G301" s="653">
        <f>Meat!H249</f>
        <v>11547.89853</v>
      </c>
      <c r="H301" s="653">
        <f>Meat!I249</f>
        <v>10995.073529999998</v>
      </c>
      <c r="I301" s="653">
        <f>Meat!J249</f>
        <v>11168.292030000001</v>
      </c>
      <c r="J301" s="653">
        <f>Meat!K249</f>
        <v>11025.786030000001</v>
      </c>
      <c r="K301" s="653">
        <f>Meat!L249</f>
        <v>11109.938280000002</v>
      </c>
      <c r="L301" s="653">
        <f>Meat!M249</f>
        <v>11607.480780000002</v>
      </c>
      <c r="M301" s="653">
        <f>Meat!N249</f>
        <v>12283.155780000001</v>
      </c>
      <c r="N301" s="653">
        <f>Meat!O249</f>
        <v>13200.231030000001</v>
      </c>
      <c r="O301" s="653">
        <f>Meat!P249</f>
        <v>13966.815030000002</v>
      </c>
      <c r="P301" s="656">
        <f>Meat!Q249</f>
        <v>15031.924530000002</v>
      </c>
    </row>
    <row r="302" spans="2:16" s="216" customFormat="1" x14ac:dyDescent="0.3">
      <c r="B302" s="217" t="s">
        <v>148</v>
      </c>
      <c r="C302" s="653">
        <f>Meat!D250</f>
        <v>24423.80703</v>
      </c>
      <c r="D302" s="653">
        <f>Meat!E250</f>
        <v>25841.496030000002</v>
      </c>
      <c r="E302" s="653">
        <f>Meat!F250</f>
        <v>26842.723530000003</v>
      </c>
      <c r="F302" s="653">
        <f>Meat!G250</f>
        <v>27859.921530000003</v>
      </c>
      <c r="G302" s="653">
        <f>Meat!H250</f>
        <v>29009.183280000005</v>
      </c>
      <c r="H302" s="653">
        <f>Meat!I250</f>
        <v>30147.388530000004</v>
      </c>
      <c r="I302" s="653">
        <f>Meat!J250</f>
        <v>33328.58928</v>
      </c>
      <c r="J302" s="653">
        <f>Meat!K250</f>
        <v>39174.406530000007</v>
      </c>
      <c r="K302" s="653">
        <f>Meat!L250</f>
        <v>41503.028279999991</v>
      </c>
      <c r="L302" s="653">
        <f>Meat!M250</f>
        <v>43872.804779999991</v>
      </c>
      <c r="M302" s="653">
        <f>Meat!N250</f>
        <v>47374.644030000003</v>
      </c>
      <c r="N302" s="653">
        <f>Meat!O250</f>
        <v>50600.685030000001</v>
      </c>
      <c r="O302" s="653">
        <f>Meat!P250</f>
        <v>54858.051780000002</v>
      </c>
      <c r="P302" s="656">
        <f>Meat!Q250</f>
        <v>60737.652780000004</v>
      </c>
    </row>
    <row r="303" spans="2:16" s="216" customFormat="1" x14ac:dyDescent="0.3">
      <c r="B303" s="217" t="s">
        <v>149</v>
      </c>
      <c r="C303" s="653">
        <f>Meat!D251</f>
        <v>15643.71753</v>
      </c>
      <c r="D303" s="653">
        <f>Meat!E251</f>
        <v>17440.39878</v>
      </c>
      <c r="E303" s="653">
        <f>Meat!F251</f>
        <v>28255.498530000004</v>
      </c>
      <c r="F303" s="653">
        <f>Meat!G251</f>
        <v>30758.567280000003</v>
      </c>
      <c r="G303" s="653">
        <f>Meat!H251</f>
        <v>29328.593280000005</v>
      </c>
      <c r="H303" s="653">
        <f>Meat!I251</f>
        <v>30152.302530000004</v>
      </c>
      <c r="I303" s="653">
        <f>Meat!J251</f>
        <v>86061.951779999989</v>
      </c>
      <c r="J303" s="653">
        <f>Meat!K251</f>
        <v>100033.06802999999</v>
      </c>
      <c r="K303" s="653">
        <f>Meat!L251</f>
        <v>101300.26578</v>
      </c>
      <c r="L303" s="653">
        <f>Meat!M251</f>
        <v>107711.80727999999</v>
      </c>
      <c r="M303" s="653">
        <f>Meat!N251</f>
        <v>113264.62728</v>
      </c>
      <c r="N303" s="653">
        <f>Meat!O251</f>
        <v>115021.99652999999</v>
      </c>
      <c r="O303" s="653">
        <f>Meat!P251</f>
        <v>115201.35752999999</v>
      </c>
      <c r="P303" s="656">
        <f>Meat!Q251</f>
        <v>113090.18027999999</v>
      </c>
    </row>
    <row r="304" spans="2:16" s="216" customFormat="1" x14ac:dyDescent="0.3">
      <c r="B304" s="217" t="s">
        <v>150</v>
      </c>
      <c r="C304" s="653">
        <f>Meat!D252</f>
        <v>14.740530000000001</v>
      </c>
      <c r="D304" s="653">
        <f>Meat!E252</f>
        <v>-1.47E-3</v>
      </c>
      <c r="E304" s="653">
        <f>Meat!F252</f>
        <v>55.281030000000008</v>
      </c>
      <c r="F304" s="653">
        <f>Meat!G252</f>
        <v>81.079529999999991</v>
      </c>
      <c r="G304" s="653">
        <f>Meat!H252</f>
        <v>96.435779999999994</v>
      </c>
      <c r="H304" s="653">
        <f>Meat!I252</f>
        <v>100.73553000000001</v>
      </c>
      <c r="I304" s="653">
        <f>Meat!J252</f>
        <v>102.57828000000001</v>
      </c>
      <c r="J304" s="653">
        <f>Meat!K252</f>
        <v>95.82153000000001</v>
      </c>
      <c r="K304" s="653">
        <f>Meat!L252</f>
        <v>104.42103</v>
      </c>
      <c r="L304" s="653">
        <f>Meat!M252</f>
        <v>106.26378</v>
      </c>
      <c r="M304" s="653">
        <f>Meat!N252</f>
        <v>136.97628</v>
      </c>
      <c r="N304" s="653">
        <f>Meat!O252</f>
        <v>114.24903</v>
      </c>
      <c r="O304" s="653">
        <f>Meat!P252</f>
        <v>101.34978</v>
      </c>
      <c r="P304" s="656">
        <f>Meat!Q252</f>
        <v>102.57828000000001</v>
      </c>
    </row>
    <row r="305" spans="2:16" s="216" customFormat="1" x14ac:dyDescent="0.3">
      <c r="B305" s="217" t="s">
        <v>151</v>
      </c>
      <c r="C305" s="653">
        <f>Meat!D253</f>
        <v>4484.0235299999995</v>
      </c>
      <c r="D305" s="653">
        <f>Meat!E253</f>
        <v>4852.5735299999997</v>
      </c>
      <c r="E305" s="653">
        <f>Meat!F253</f>
        <v>7862.3985299999995</v>
      </c>
      <c r="F305" s="653">
        <f>Meat!G253</f>
        <v>8476.6485300000004</v>
      </c>
      <c r="G305" s="653">
        <f>Meat!H253</f>
        <v>8722.3485299999993</v>
      </c>
      <c r="H305" s="653">
        <f>Meat!I253</f>
        <v>9213.7485300000008</v>
      </c>
      <c r="I305" s="653">
        <f>Meat!J253</f>
        <v>9592.7407800000001</v>
      </c>
      <c r="J305" s="653">
        <f>Meat!K253</f>
        <v>10323.084029999998</v>
      </c>
      <c r="K305" s="653">
        <f>Meat!L253</f>
        <v>11418.90603</v>
      </c>
      <c r="L305" s="653">
        <f>Meat!M253</f>
        <v>13780.08303</v>
      </c>
      <c r="M305" s="653">
        <f>Meat!N253</f>
        <v>16485.240030000001</v>
      </c>
      <c r="N305" s="653">
        <f>Meat!O253</f>
        <v>18780.692280000003</v>
      </c>
      <c r="O305" s="653">
        <f>Meat!P253</f>
        <v>21275.161529999998</v>
      </c>
      <c r="P305" s="656">
        <f>Meat!Q253</f>
        <v>23424.422280000003</v>
      </c>
    </row>
    <row r="306" spans="2:16" s="216" customFormat="1" x14ac:dyDescent="0.3">
      <c r="B306" s="217" t="s">
        <v>152</v>
      </c>
      <c r="C306" s="653">
        <f>Meat!D254</f>
        <v>57616.648529999999</v>
      </c>
      <c r="D306" s="653">
        <f>Meat!E254</f>
        <v>59275.123529999997</v>
      </c>
      <c r="E306" s="653">
        <f>Meat!F254</f>
        <v>111670.64852999999</v>
      </c>
      <c r="F306" s="653">
        <f>Meat!G254</f>
        <v>131019.52352999999</v>
      </c>
      <c r="G306" s="653">
        <f>Meat!H254</f>
        <v>133353.67353</v>
      </c>
      <c r="H306" s="653">
        <f>Meat!I254</f>
        <v>137223.44852999999</v>
      </c>
      <c r="I306" s="653">
        <f>Meat!J254</f>
        <v>142320.49502999999</v>
      </c>
      <c r="J306" s="653">
        <f>Meat!K254</f>
        <v>144760.29603</v>
      </c>
      <c r="K306" s="653">
        <f>Meat!L254</f>
        <v>147700.71077999999</v>
      </c>
      <c r="L306" s="653">
        <f>Meat!M254</f>
        <v>153346.89677999998</v>
      </c>
      <c r="M306" s="653">
        <f>Meat!N254</f>
        <v>163139.88452999998</v>
      </c>
      <c r="N306" s="653">
        <f>Meat!O254</f>
        <v>197182.23378000001</v>
      </c>
      <c r="O306" s="653">
        <f>Meat!P254</f>
        <v>222346.21352999998</v>
      </c>
      <c r="P306" s="656">
        <f>Meat!Q254</f>
        <v>244884.88878000001</v>
      </c>
    </row>
    <row r="307" spans="2:16" s="216" customFormat="1" x14ac:dyDescent="0.3">
      <c r="B307" s="217" t="s">
        <v>153</v>
      </c>
      <c r="C307" s="653">
        <f>Meat!D255</f>
        <v>5651.0985299999993</v>
      </c>
      <c r="D307" s="653">
        <f>Meat!E255</f>
        <v>5651.0985299999993</v>
      </c>
      <c r="E307" s="653">
        <f>Meat!F255</f>
        <v>5761.6635300000007</v>
      </c>
      <c r="F307" s="653">
        <f>Meat!G255</f>
        <v>5706.3810299999996</v>
      </c>
      <c r="G307" s="653">
        <f>Meat!H255</f>
        <v>5841.5160299999989</v>
      </c>
      <c r="H307" s="653">
        <f>Meat!I255</f>
        <v>5896.79853</v>
      </c>
      <c r="I307" s="653">
        <f>Meat!J255</f>
        <v>5976.0367799999995</v>
      </c>
      <c r="J307" s="653">
        <f>Meat!K255</f>
        <v>6111.1717799999997</v>
      </c>
      <c r="K307" s="653">
        <f>Meat!L255</f>
        <v>6145.5697800000007</v>
      </c>
      <c r="L307" s="653">
        <f>Meat!M255</f>
        <v>6430.5817800000004</v>
      </c>
      <c r="M307" s="653">
        <f>Meat!N255</f>
        <v>6472.3507799999998</v>
      </c>
      <c r="N307" s="653">
        <f>Meat!O255</f>
        <v>6675.6675300000006</v>
      </c>
      <c r="O307" s="653">
        <f>Meat!P255</f>
        <v>6791.7607799999996</v>
      </c>
      <c r="P307" s="656">
        <f>Meat!Q255</f>
        <v>6870.3847800000003</v>
      </c>
    </row>
    <row r="308" spans="2:16" s="216" customFormat="1" x14ac:dyDescent="0.3">
      <c r="B308" s="217" t="s">
        <v>154</v>
      </c>
      <c r="C308" s="653">
        <f>Meat!D256</f>
        <v>9029.4735299999993</v>
      </c>
      <c r="D308" s="653">
        <f>Meat!E256</f>
        <v>8906.6235300000008</v>
      </c>
      <c r="E308" s="653">
        <f>Meat!F256</f>
        <v>9029.4735299999993</v>
      </c>
      <c r="F308" s="653">
        <f>Meat!G256</f>
        <v>9090.8985300000004</v>
      </c>
      <c r="G308" s="653">
        <f>Meat!H256</f>
        <v>9090.8985300000004</v>
      </c>
      <c r="H308" s="653">
        <f>Meat!I256</f>
        <v>9275.17353</v>
      </c>
      <c r="I308" s="653">
        <f>Meat!J256</f>
        <v>9380.8245299999999</v>
      </c>
      <c r="J308" s="653">
        <f>Meat!K256</f>
        <v>9447.1635299999998</v>
      </c>
      <c r="K308" s="653">
        <f>Meat!L256</f>
        <v>9799.7430299999996</v>
      </c>
      <c r="L308" s="653">
        <f>Meat!M256</f>
        <v>10092.126029999999</v>
      </c>
      <c r="M308" s="653">
        <f>Meat!N256</f>
        <v>10117.310279999998</v>
      </c>
      <c r="N308" s="653">
        <f>Meat!O256</f>
        <v>28509.183780000003</v>
      </c>
      <c r="O308" s="653">
        <f>Meat!P256</f>
        <v>16601.333280000003</v>
      </c>
      <c r="P308" s="656">
        <f>Meat!Q256</f>
        <v>10985.245529999998</v>
      </c>
    </row>
    <row r="309" spans="2:16" s="216" customFormat="1" x14ac:dyDescent="0.3">
      <c r="B309" s="217" t="s">
        <v>155</v>
      </c>
      <c r="C309" s="653">
        <f>Meat!D257</f>
        <v>2211.29853</v>
      </c>
      <c r="D309" s="653">
        <f>Meat!E257</f>
        <v>2395.5735300000001</v>
      </c>
      <c r="E309" s="653">
        <f>Meat!F257</f>
        <v>2641.2735299999999</v>
      </c>
      <c r="F309" s="653">
        <f>Meat!G257</f>
        <v>3071.2485300000008</v>
      </c>
      <c r="G309" s="653">
        <f>Meat!H257</f>
        <v>2641.2735299999999</v>
      </c>
      <c r="H309" s="653">
        <f>Meat!I257</f>
        <v>2456.9985300000003</v>
      </c>
      <c r="I309" s="653">
        <f>Meat!J257</f>
        <v>3039.3075300000005</v>
      </c>
      <c r="J309" s="653">
        <f>Meat!K257</f>
        <v>3034.3935300000003</v>
      </c>
      <c r="K309" s="653">
        <f>Meat!L257</f>
        <v>2988.3247800000004</v>
      </c>
      <c r="L309" s="653">
        <f>Meat!M257</f>
        <v>3063.2632800000001</v>
      </c>
      <c r="M309" s="653">
        <f>Meat!N257</f>
        <v>3268.4227800000003</v>
      </c>
      <c r="N309" s="653">
        <f>Meat!O257</f>
        <v>3557.7345300000006</v>
      </c>
      <c r="O309" s="653">
        <f>Meat!P257</f>
        <v>3797.9062800000006</v>
      </c>
      <c r="P309" s="656">
        <f>Meat!Q257</f>
        <v>3931.8127800000002</v>
      </c>
    </row>
    <row r="310" spans="2:16" s="216" customFormat="1" x14ac:dyDescent="0.3">
      <c r="B310" s="217" t="s">
        <v>156</v>
      </c>
      <c r="C310" s="653">
        <f>Meat!D258</f>
        <v>15356.248530000001</v>
      </c>
      <c r="D310" s="653">
        <f>Meat!E258</f>
        <v>15479.098530000001</v>
      </c>
      <c r="E310" s="653">
        <f>Meat!F258</f>
        <v>7923.8235299999997</v>
      </c>
      <c r="F310" s="653">
        <f>Meat!G258</f>
        <v>12960.67353</v>
      </c>
      <c r="G310" s="653">
        <f>Meat!H258</f>
        <v>16031.92353</v>
      </c>
      <c r="H310" s="653">
        <f>Meat!I258</f>
        <v>16031.92353</v>
      </c>
      <c r="I310" s="653">
        <f>Meat!J258</f>
        <v>18347.646030000004</v>
      </c>
      <c r="J310" s="653">
        <f>Meat!K258</f>
        <v>17802.192030000002</v>
      </c>
      <c r="K310" s="653">
        <f>Meat!L258</f>
        <v>16773.937530000003</v>
      </c>
      <c r="L310" s="653">
        <f>Meat!M258</f>
        <v>16487.697030000003</v>
      </c>
      <c r="M310" s="653">
        <f>Meat!N258</f>
        <v>10735.245779999999</v>
      </c>
      <c r="N310" s="653">
        <f>Meat!O258</f>
        <v>7987.7055299999993</v>
      </c>
      <c r="O310" s="653">
        <f>Meat!P258</f>
        <v>7897.4107800000002</v>
      </c>
      <c r="P310" s="656">
        <f>Meat!Q258</f>
        <v>7938.5655299999999</v>
      </c>
    </row>
    <row r="311" spans="2:16" s="216" customFormat="1" x14ac:dyDescent="0.3">
      <c r="B311" s="217" t="s">
        <v>157</v>
      </c>
      <c r="C311" s="653">
        <f>Meat!D259</f>
        <v>12714.973530000001</v>
      </c>
      <c r="D311" s="653">
        <f>Meat!E259</f>
        <v>13329.223530000001</v>
      </c>
      <c r="E311" s="653">
        <f>Meat!F259</f>
        <v>23648.623530000004</v>
      </c>
      <c r="F311" s="653">
        <f>Meat!G259</f>
        <v>28501.198530000005</v>
      </c>
      <c r="G311" s="653">
        <f>Meat!H259</f>
        <v>30835.348530000003</v>
      </c>
      <c r="H311" s="653">
        <f>Meat!I259</f>
        <v>33292.348530000003</v>
      </c>
      <c r="I311" s="653">
        <f>Meat!J259</f>
        <v>33886.328280000002</v>
      </c>
      <c r="J311" s="653">
        <f>Meat!K259</f>
        <v>34425.025530000006</v>
      </c>
      <c r="K311" s="653">
        <f>Meat!L259</f>
        <v>36978.462780000002</v>
      </c>
      <c r="L311" s="653">
        <f>Meat!M259</f>
        <v>39386.937030000008</v>
      </c>
      <c r="M311" s="653">
        <f>Meat!N259</f>
        <v>40340.867279999999</v>
      </c>
      <c r="N311" s="653">
        <f>Meat!O259</f>
        <v>42647.990279999991</v>
      </c>
      <c r="O311" s="653">
        <f>Meat!P259</f>
        <v>44642.460030000002</v>
      </c>
      <c r="P311" s="656">
        <f>Meat!Q259</f>
        <v>48456.952530000002</v>
      </c>
    </row>
    <row r="312" spans="2:16" s="216" customFormat="1" x14ac:dyDescent="0.3">
      <c r="B312" s="217" t="s">
        <v>158</v>
      </c>
      <c r="C312" s="653">
        <f>Meat!D260</f>
        <v>1474.1985300000001</v>
      </c>
      <c r="D312" s="653">
        <f>Meat!E260</f>
        <v>2088.4485300000001</v>
      </c>
      <c r="E312" s="653">
        <f>Meat!F260</f>
        <v>2027.0235300000002</v>
      </c>
      <c r="F312" s="653">
        <f>Meat!G260</f>
        <v>2149.8735300000003</v>
      </c>
      <c r="G312" s="653">
        <f>Meat!H260</f>
        <v>2579.8485299999998</v>
      </c>
      <c r="H312" s="653">
        <f>Meat!I260</f>
        <v>3071.2485300000008</v>
      </c>
      <c r="I312" s="653">
        <f>Meat!J260</f>
        <v>3302.8207800000005</v>
      </c>
      <c r="J312" s="653">
        <f>Meat!K260</f>
        <v>3418.2997800000003</v>
      </c>
      <c r="K312" s="653">
        <f>Meat!L260</f>
        <v>3498.1522800000002</v>
      </c>
      <c r="L312" s="653">
        <f>Meat!M260</f>
        <v>3512.2800300000008</v>
      </c>
      <c r="M312" s="653">
        <f>Meat!N260</f>
        <v>3570.01953</v>
      </c>
      <c r="N312" s="653">
        <f>Meat!O260</f>
        <v>3589.6755300000004</v>
      </c>
      <c r="O312" s="653">
        <f>Meat!P260</f>
        <v>3589.6755300000004</v>
      </c>
      <c r="P312" s="656">
        <f>Meat!Q260</f>
        <v>3593.3610300000005</v>
      </c>
    </row>
    <row r="313" spans="2:16" s="216" customFormat="1" x14ac:dyDescent="0.3">
      <c r="B313" s="217" t="s">
        <v>159</v>
      </c>
      <c r="C313" s="653">
        <f>Meat!D261</f>
        <v>982.79853000000003</v>
      </c>
      <c r="D313" s="653">
        <f>Meat!E261</f>
        <v>13144.94853</v>
      </c>
      <c r="E313" s="653">
        <f>Meat!F261</f>
        <v>24385.723530000003</v>
      </c>
      <c r="F313" s="653">
        <f>Meat!G261</f>
        <v>26597.023530000006</v>
      </c>
      <c r="G313" s="653">
        <f>Meat!H261</f>
        <v>33722.323530000001</v>
      </c>
      <c r="H313" s="653">
        <f>Meat!I261</f>
        <v>41277.598529999996</v>
      </c>
      <c r="I313" s="653">
        <f>Meat!J261</f>
        <v>44060.76528</v>
      </c>
      <c r="J313" s="653">
        <f>Meat!K261</f>
        <v>50195.894280000008</v>
      </c>
      <c r="K313" s="653">
        <f>Meat!L261</f>
        <v>56340.851280000003</v>
      </c>
      <c r="L313" s="653">
        <f>Meat!M261</f>
        <v>58085.935530000002</v>
      </c>
      <c r="M313" s="653">
        <f>Meat!N261</f>
        <v>60601.903530000003</v>
      </c>
      <c r="N313" s="653">
        <f>Meat!O261</f>
        <v>61168.856280000007</v>
      </c>
      <c r="O313" s="653">
        <f>Meat!P261</f>
        <v>66200.792280000009</v>
      </c>
      <c r="P313" s="656">
        <f>Meat!Q261</f>
        <v>59602.518780000006</v>
      </c>
    </row>
    <row r="314" spans="2:16" s="216" customFormat="1" x14ac:dyDescent="0.3">
      <c r="B314" s="217" t="s">
        <v>160</v>
      </c>
      <c r="C314" s="653">
        <f>Meat!D262</f>
        <v>16461.898530000002</v>
      </c>
      <c r="D314" s="653">
        <f>Meat!E262</f>
        <v>16891.873530000001</v>
      </c>
      <c r="E314" s="653">
        <f>Meat!F262</f>
        <v>18980.323530000005</v>
      </c>
      <c r="F314" s="653">
        <f>Meat!G262</f>
        <v>20393.098529999999</v>
      </c>
      <c r="G314" s="653">
        <f>Meat!H262</f>
        <v>22112.998530000004</v>
      </c>
      <c r="H314" s="653">
        <f>Meat!I262</f>
        <v>25368.523530000006</v>
      </c>
      <c r="I314" s="653">
        <f>Meat!J262</f>
        <v>29094.564030000005</v>
      </c>
      <c r="J314" s="653">
        <f>Meat!K262</f>
        <v>35465.565029999998</v>
      </c>
      <c r="K314" s="653">
        <f>Meat!L262</f>
        <v>41547.254279999994</v>
      </c>
      <c r="L314" s="653">
        <f>Meat!M262</f>
        <v>44020.839029999988</v>
      </c>
      <c r="M314" s="653">
        <f>Meat!N262</f>
        <v>44249.340030000007</v>
      </c>
      <c r="N314" s="653">
        <f>Meat!O262</f>
        <v>44240.126280000004</v>
      </c>
      <c r="O314" s="653">
        <f>Meat!P262</f>
        <v>45796.635780000011</v>
      </c>
      <c r="P314" s="656">
        <f>Meat!Q262</f>
        <v>46896.143279999997</v>
      </c>
    </row>
    <row r="315" spans="2:16" s="216" customFormat="1" x14ac:dyDescent="0.3">
      <c r="B315" s="217" t="s">
        <v>161</v>
      </c>
      <c r="C315" s="653">
        <f>Meat!D263</f>
        <v>12530.69853</v>
      </c>
      <c r="D315" s="653">
        <f>Meat!E263</f>
        <v>4176.8985300000004</v>
      </c>
      <c r="E315" s="653">
        <f>Meat!F263</f>
        <v>368.54852999999997</v>
      </c>
      <c r="F315" s="653">
        <f>Meat!G263</f>
        <v>307.12353000000002</v>
      </c>
      <c r="G315" s="653">
        <f>Meat!H263</f>
        <v>614.24852999999996</v>
      </c>
      <c r="H315" s="653">
        <f>Meat!I263</f>
        <v>737.09852999999998</v>
      </c>
      <c r="I315" s="653">
        <f>Meat!J263</f>
        <v>737.09852999999998</v>
      </c>
      <c r="J315" s="653">
        <f>Meat!K263</f>
        <v>737.09852999999998</v>
      </c>
      <c r="K315" s="653">
        <f>Meat!L263</f>
        <v>737.09852999999998</v>
      </c>
      <c r="L315" s="653">
        <f>Meat!M263</f>
        <v>737.09852999999998</v>
      </c>
      <c r="M315" s="653">
        <f>Meat!N263</f>
        <v>1260.4395299999999</v>
      </c>
      <c r="N315" s="653">
        <f>Meat!O263</f>
        <v>1169.5305300000002</v>
      </c>
      <c r="O315" s="653">
        <f>Meat!P263</f>
        <v>1081.07853</v>
      </c>
      <c r="P315" s="656">
        <f>Meat!Q263</f>
        <v>955.77152999999998</v>
      </c>
    </row>
    <row r="316" spans="2:16" s="216" customFormat="1" x14ac:dyDescent="0.3">
      <c r="B316" s="217" t="s">
        <v>162</v>
      </c>
      <c r="C316" s="653">
        <f>Meat!D264</f>
        <v>27149.848530000003</v>
      </c>
      <c r="D316" s="653">
        <f>Meat!E264</f>
        <v>47850.073530000001</v>
      </c>
      <c r="E316" s="653">
        <f>Meat!F264</f>
        <v>92567.473529999988</v>
      </c>
      <c r="F316" s="653">
        <f>Meat!G264</f>
        <v>110564.99853</v>
      </c>
      <c r="G316" s="653">
        <f>Meat!H264</f>
        <v>120577.27352999999</v>
      </c>
      <c r="H316" s="653">
        <f>Meat!I264</f>
        <v>116707.49853</v>
      </c>
      <c r="I316" s="653">
        <f>Meat!J264</f>
        <v>113456.88752999999</v>
      </c>
      <c r="J316" s="653">
        <f>Meat!K264</f>
        <v>113475.31502999998</v>
      </c>
      <c r="K316" s="653">
        <f>Meat!L264</f>
        <v>113996.81328</v>
      </c>
      <c r="L316" s="653">
        <f>Meat!M264</f>
        <v>119182.92602999999</v>
      </c>
      <c r="M316" s="653">
        <f>Meat!N264</f>
        <v>130549.00803</v>
      </c>
      <c r="N316" s="653">
        <f>Meat!O264</f>
        <v>139004.15927999999</v>
      </c>
      <c r="O316" s="653">
        <f>Meat!P264</f>
        <v>146369.01677999998</v>
      </c>
      <c r="P316" s="656">
        <f>Meat!Q264</f>
        <v>153854.26728</v>
      </c>
    </row>
    <row r="317" spans="2:16" s="216" customFormat="1" x14ac:dyDescent="0.3">
      <c r="B317" s="217" t="s">
        <v>182</v>
      </c>
      <c r="C317" s="653">
        <f>Meat!D265</f>
        <v>-1.47E-3</v>
      </c>
      <c r="D317" s="653">
        <f>Meat!E265</f>
        <v>-1.47E-3</v>
      </c>
      <c r="E317" s="653">
        <f>Meat!F265</f>
        <v>-1.47E-3</v>
      </c>
      <c r="F317" s="653">
        <f>Meat!G265</f>
        <v>-1.47E-3</v>
      </c>
      <c r="G317" s="653">
        <f>Meat!H265</f>
        <v>-1.47E-3</v>
      </c>
      <c r="H317" s="653">
        <f>Meat!I265</f>
        <v>-1.47E-3</v>
      </c>
      <c r="I317" s="653">
        <f>Meat!J265</f>
        <v>-1.47E-3</v>
      </c>
      <c r="J317" s="653">
        <f>Meat!K265</f>
        <v>-1.47E-3</v>
      </c>
      <c r="K317" s="653">
        <f>Meat!L265</f>
        <v>-1.47E-3</v>
      </c>
      <c r="L317" s="653">
        <f>Meat!M265</f>
        <v>93068.087279999978</v>
      </c>
      <c r="M317" s="653">
        <f>Meat!N265</f>
        <v>130908.95852999999</v>
      </c>
      <c r="N317" s="653">
        <f>Meat!O265</f>
        <v>142209.31577999998</v>
      </c>
      <c r="O317" s="653">
        <f>Meat!P265</f>
        <v>155167.53378</v>
      </c>
      <c r="P317" s="656">
        <f>Meat!Q265</f>
        <v>178575.37277999998</v>
      </c>
    </row>
    <row r="318" spans="2:16" s="216" customFormat="1" x14ac:dyDescent="0.3">
      <c r="B318" s="217" t="s">
        <v>163</v>
      </c>
      <c r="C318" s="653">
        <f>Meat!D266</f>
        <v>2764.1235300000008</v>
      </c>
      <c r="D318" s="653">
        <f>Meat!E266</f>
        <v>3132.6735300000005</v>
      </c>
      <c r="E318" s="653">
        <f>Meat!F266</f>
        <v>3378.3735300000008</v>
      </c>
      <c r="F318" s="653">
        <f>Meat!G266</f>
        <v>4361.17353</v>
      </c>
      <c r="G318" s="653">
        <f>Meat!H266</f>
        <v>5036.8485299999984</v>
      </c>
      <c r="H318" s="653">
        <f>Meat!I266</f>
        <v>5528.2485299999998</v>
      </c>
      <c r="I318" s="653">
        <f>Meat!J266</f>
        <v>6019.6485299999995</v>
      </c>
      <c r="J318" s="653">
        <f>Meat!K266</f>
        <v>7393.7257799999998</v>
      </c>
      <c r="K318" s="653">
        <f>Meat!L266</f>
        <v>7902.9390299999995</v>
      </c>
      <c r="L318" s="653">
        <f>Meat!M266</f>
        <v>8294.8305299999993</v>
      </c>
      <c r="M318" s="653">
        <f>Meat!N266</f>
        <v>8986.4760299999998</v>
      </c>
      <c r="N318" s="653">
        <f>Meat!O266</f>
        <v>9608.0970300000008</v>
      </c>
      <c r="O318" s="653">
        <f>Meat!P266</f>
        <v>10778.243279999999</v>
      </c>
      <c r="P318" s="656">
        <f>Meat!Q266</f>
        <v>11592.124530000001</v>
      </c>
    </row>
    <row r="319" spans="2:16" s="216" customFormat="1" x14ac:dyDescent="0.3">
      <c r="B319" s="217" t="s">
        <v>164</v>
      </c>
      <c r="C319" s="653">
        <f>Meat!D267</f>
        <v>48157.198530000001</v>
      </c>
      <c r="D319" s="653">
        <f>Meat!E267</f>
        <v>49017.148529999999</v>
      </c>
      <c r="E319" s="653">
        <f>Meat!F267</f>
        <v>140540.39853000001</v>
      </c>
      <c r="F319" s="653">
        <f>Meat!G267</f>
        <v>184090.72353000002</v>
      </c>
      <c r="G319" s="653">
        <f>Meat!H267</f>
        <v>194532.97353000002</v>
      </c>
      <c r="H319" s="653">
        <f>Meat!I267</f>
        <v>204852.37353000001</v>
      </c>
      <c r="I319" s="653">
        <f>Meat!J267</f>
        <v>227997.31352999998</v>
      </c>
      <c r="J319" s="653">
        <f>Meat!K267</f>
        <v>268190.76228000002</v>
      </c>
      <c r="K319" s="653">
        <f>Meat!L267</f>
        <v>294876.85353000002</v>
      </c>
      <c r="L319" s="653">
        <f>Meat!M267</f>
        <v>332482.46703</v>
      </c>
      <c r="M319" s="653">
        <f>Meat!N267</f>
        <v>347102.23128000001</v>
      </c>
      <c r="N319" s="653">
        <f>Meat!O267</f>
        <v>335147.69777999999</v>
      </c>
      <c r="O319" s="653">
        <f>Meat!P267</f>
        <v>294807.44328000001</v>
      </c>
      <c r="P319" s="656">
        <f>Meat!Q267</f>
        <v>296829.55428000004</v>
      </c>
    </row>
    <row r="320" spans="2:16" s="216" customFormat="1" x14ac:dyDescent="0.3">
      <c r="B320" s="217" t="s">
        <v>165</v>
      </c>
      <c r="C320" s="653">
        <f>Meat!D268</f>
        <v>1474.1985300000001</v>
      </c>
      <c r="D320" s="653">
        <f>Meat!E268</f>
        <v>1658.47353</v>
      </c>
      <c r="E320" s="653">
        <f>Meat!F268</f>
        <v>2088.4485300000001</v>
      </c>
      <c r="F320" s="653">
        <f>Meat!G268</f>
        <v>2395.5735300000001</v>
      </c>
      <c r="G320" s="653">
        <f>Meat!H268</f>
        <v>2456.9985300000003</v>
      </c>
      <c r="H320" s="653">
        <f>Meat!I268</f>
        <v>3194.0985300000007</v>
      </c>
      <c r="I320" s="653">
        <f>Meat!J268</f>
        <v>3762.2797800000008</v>
      </c>
      <c r="J320" s="653">
        <f>Meat!K268</f>
        <v>4942.2540300000001</v>
      </c>
      <c r="K320" s="653">
        <f>Meat!L268</f>
        <v>5681.1967800000002</v>
      </c>
      <c r="L320" s="653">
        <f>Meat!M268</f>
        <v>6248.7637800000002</v>
      </c>
      <c r="M320" s="653">
        <f>Meat!N268</f>
        <v>51463.706280000006</v>
      </c>
      <c r="N320" s="653">
        <f>Meat!O268</f>
        <v>21855.013529999997</v>
      </c>
      <c r="O320" s="653">
        <f>Meat!P268</f>
        <v>7171.3672799999995</v>
      </c>
      <c r="P320" s="656">
        <f>Meat!Q268</f>
        <v>7186.1092799999997</v>
      </c>
    </row>
    <row r="321" spans="1:16" s="216" customFormat="1" x14ac:dyDescent="0.3">
      <c r="B321" s="217" t="s">
        <v>166</v>
      </c>
      <c r="C321" s="653">
        <f>Meat!D269</f>
        <v>118918.79853</v>
      </c>
      <c r="D321" s="653">
        <f>Meat!E269</f>
        <v>72112.948529999994</v>
      </c>
      <c r="E321" s="653">
        <f>Meat!F269</f>
        <v>107125.19852999999</v>
      </c>
      <c r="F321" s="653">
        <f>Meat!G269</f>
        <v>126105.52352999999</v>
      </c>
      <c r="G321" s="653">
        <f>Meat!H269</f>
        <v>131940.89853000001</v>
      </c>
      <c r="H321" s="653">
        <f>Meat!I269</f>
        <v>139741.87353000001</v>
      </c>
      <c r="I321" s="653">
        <f>Meat!J269</f>
        <v>148043.46227999998</v>
      </c>
      <c r="J321" s="653">
        <f>Meat!K269</f>
        <v>157010.28378</v>
      </c>
      <c r="K321" s="653">
        <f>Meat!L269</f>
        <v>159416.30103</v>
      </c>
      <c r="L321" s="653">
        <f>Meat!M269</f>
        <v>160963.59677999999</v>
      </c>
      <c r="M321" s="653">
        <f>Meat!N269</f>
        <v>166841.96927999996</v>
      </c>
      <c r="N321" s="653">
        <f>Meat!O269</f>
        <v>172234.47003</v>
      </c>
      <c r="O321" s="653">
        <f>Meat!P269</f>
        <v>185736.91352999999</v>
      </c>
      <c r="P321" s="656">
        <f>Meat!Q269</f>
        <v>200643.53253</v>
      </c>
    </row>
    <row r="322" spans="1:16" x14ac:dyDescent="0.3">
      <c r="A322" s="212"/>
      <c r="B322" s="222" t="s">
        <v>7</v>
      </c>
      <c r="C322" s="612">
        <f t="shared" ref="C322:K322" si="75">SUM(C323:C358)</f>
        <v>30587706.257454719</v>
      </c>
      <c r="D322" s="612">
        <f t="shared" si="75"/>
        <v>32540113.04322331</v>
      </c>
      <c r="E322" s="612">
        <f t="shared" si="75"/>
        <v>34617141.538721822</v>
      </c>
      <c r="F322" s="612">
        <f t="shared" si="75"/>
        <v>36826746.321167037</v>
      </c>
      <c r="G322" s="612">
        <f t="shared" si="75"/>
        <v>39177389.706747055</v>
      </c>
      <c r="H322" s="612">
        <f t="shared" si="75"/>
        <v>41678074.15949177</v>
      </c>
      <c r="I322" s="612">
        <f t="shared" si="75"/>
        <v>44071557.631512076</v>
      </c>
      <c r="J322" s="612">
        <f t="shared" si="75"/>
        <v>48093109.575082436</v>
      </c>
      <c r="K322" s="612">
        <f t="shared" si="75"/>
        <v>51171080.711758897</v>
      </c>
      <c r="L322" s="612">
        <f t="shared" ref="L322:P322" si="76">SUM(L323:L358)</f>
        <v>54334752.844346114</v>
      </c>
      <c r="M322" s="612">
        <f t="shared" si="76"/>
        <v>24841727.494876537</v>
      </c>
      <c r="N322" s="612">
        <f t="shared" si="76"/>
        <v>24625876.130645271</v>
      </c>
      <c r="O322" s="612">
        <f t="shared" si="76"/>
        <v>26261162.497080013</v>
      </c>
      <c r="P322" s="613">
        <f t="shared" si="76"/>
        <v>27218104.147080008</v>
      </c>
    </row>
    <row r="323" spans="1:16" s="216" customFormat="1" x14ac:dyDescent="0.3">
      <c r="B323" s="217" t="s">
        <v>132</v>
      </c>
      <c r="C323" s="653">
        <f>'Pulp &amp; Paper'!D237</f>
        <v>-1.47E-3</v>
      </c>
      <c r="D323" s="653">
        <f>'Pulp &amp; Paper'!E237</f>
        <v>-1.47E-3</v>
      </c>
      <c r="E323" s="653">
        <f>'Pulp &amp; Paper'!F237</f>
        <v>-1.47E-3</v>
      </c>
      <c r="F323" s="653">
        <f>'Pulp &amp; Paper'!G237</f>
        <v>-1.47E-3</v>
      </c>
      <c r="G323" s="653">
        <f>'Pulp &amp; Paper'!H237</f>
        <v>-1.47E-3</v>
      </c>
      <c r="H323" s="653">
        <f>'Pulp &amp; Paper'!I237</f>
        <v>-1.47E-3</v>
      </c>
      <c r="I323" s="653">
        <f>'Pulp &amp; Paper'!J237</f>
        <v>-1.47E-3</v>
      </c>
      <c r="J323" s="653">
        <f>'Pulp &amp; Paper'!K237</f>
        <v>-1.47E-3</v>
      </c>
      <c r="K323" s="653">
        <f>'Pulp &amp; Paper'!L237</f>
        <v>-1.47E-3</v>
      </c>
      <c r="L323" s="653">
        <f>'Pulp &amp; Paper'!M237</f>
        <v>-1.47E-3</v>
      </c>
      <c r="M323" s="653">
        <f>'Pulp &amp; Paper'!N237</f>
        <v>-1.47E-3</v>
      </c>
      <c r="N323" s="653">
        <f>'Pulp &amp; Paper'!O237</f>
        <v>-1.47E-3</v>
      </c>
      <c r="O323" s="653">
        <f>'Pulp &amp; Paper'!P237</f>
        <v>-1.47E-3</v>
      </c>
      <c r="P323" s="656">
        <f>'Pulp &amp; Paper'!Q237</f>
        <v>-1.47E-3</v>
      </c>
    </row>
    <row r="324" spans="1:16" s="216" customFormat="1" x14ac:dyDescent="0.3">
      <c r="B324" s="217" t="s">
        <v>133</v>
      </c>
      <c r="C324" s="653">
        <f>'Pulp &amp; Paper'!D238</f>
        <v>3014036.1563939769</v>
      </c>
      <c r="D324" s="653">
        <f>'Pulp &amp; Paper'!E238</f>
        <v>3190548.7608235348</v>
      </c>
      <c r="E324" s="653">
        <f>'Pulp &amp; Paper'!F238</f>
        <v>3394200.8094805679</v>
      </c>
      <c r="F324" s="653">
        <f>'Pulp &amp; Paper'!G238</f>
        <v>3610851.9250731575</v>
      </c>
      <c r="G324" s="653">
        <f>'Pulp &amp; Paper'!H238</f>
        <v>3841331.8352780393</v>
      </c>
      <c r="H324" s="653">
        <f>'Pulp &amp; Paper'!I238</f>
        <v>4000710.6806367096</v>
      </c>
      <c r="I324" s="653">
        <f>'Pulp &amp; Paper'!J238</f>
        <v>4145134.4907551254</v>
      </c>
      <c r="J324" s="653">
        <f>'Pulp &amp; Paper'!K238</f>
        <v>4853305.3827063758</v>
      </c>
      <c r="K324" s="653">
        <f>'Pulp &amp; Paper'!L238</f>
        <v>5159079.4022801258</v>
      </c>
      <c r="L324" s="653">
        <f>'Pulp &amp; Paper'!M238</f>
        <v>4684088.4080550009</v>
      </c>
      <c r="M324" s="653">
        <f>'Pulp &amp; Paper'!N238</f>
        <v>1957021.9456200001</v>
      </c>
      <c r="N324" s="653">
        <f>'Pulp &amp; Paper'!O238</f>
        <v>2154549.7999996766</v>
      </c>
      <c r="O324" s="653">
        <f>'Pulp &amp; Paper'!P238</f>
        <v>2384059.1185539928</v>
      </c>
      <c r="P324" s="656">
        <f>'Pulp &amp; Paper'!Q238</f>
        <v>2470932.8608595594</v>
      </c>
    </row>
    <row r="325" spans="1:16" s="216" customFormat="1" x14ac:dyDescent="0.3">
      <c r="B325" s="217" t="s">
        <v>134</v>
      </c>
      <c r="C325" s="653">
        <f>'Pulp &amp; Paper'!D239</f>
        <v>-1.47E-3</v>
      </c>
      <c r="D325" s="653">
        <f>'Pulp &amp; Paper'!E239</f>
        <v>-1.47E-3</v>
      </c>
      <c r="E325" s="653">
        <f>'Pulp &amp; Paper'!F239</f>
        <v>-1.47E-3</v>
      </c>
      <c r="F325" s="653">
        <f>'Pulp &amp; Paper'!G239</f>
        <v>-1.47E-3</v>
      </c>
      <c r="G325" s="653">
        <f>'Pulp &amp; Paper'!H239</f>
        <v>-1.47E-3</v>
      </c>
      <c r="H325" s="653">
        <f>'Pulp &amp; Paper'!I239</f>
        <v>-1.47E-3</v>
      </c>
      <c r="I325" s="653">
        <f>'Pulp &amp; Paper'!J239</f>
        <v>-1.47E-3</v>
      </c>
      <c r="J325" s="653">
        <f>'Pulp &amp; Paper'!K239</f>
        <v>-1.47E-3</v>
      </c>
      <c r="K325" s="653">
        <f>'Pulp &amp; Paper'!L239</f>
        <v>-1.47E-3</v>
      </c>
      <c r="L325" s="653">
        <f>'Pulp &amp; Paper'!M239</f>
        <v>-1.47E-3</v>
      </c>
      <c r="M325" s="653">
        <f>'Pulp &amp; Paper'!N239</f>
        <v>-1.47E-3</v>
      </c>
      <c r="N325" s="653">
        <f>'Pulp &amp; Paper'!O239</f>
        <v>-1.47E-3</v>
      </c>
      <c r="O325" s="653">
        <f>'Pulp &amp; Paper'!P239</f>
        <v>-1.47E-3</v>
      </c>
      <c r="P325" s="656">
        <f>'Pulp &amp; Paper'!Q239</f>
        <v>-1.47E-3</v>
      </c>
    </row>
    <row r="326" spans="1:16" s="216" customFormat="1" x14ac:dyDescent="0.3">
      <c r="B326" s="217" t="s">
        <v>135</v>
      </c>
      <c r="C326" s="183">
        <f>'Pulp &amp; Paper'!D240</f>
        <v>480452.86096977815</v>
      </c>
      <c r="D326" s="183">
        <f>'Pulp &amp; Paper'!E240</f>
        <v>498075.03933826485</v>
      </c>
      <c r="E326" s="183">
        <f>'Pulp &amp; Paper'!F240</f>
        <v>529867.06321964331</v>
      </c>
      <c r="F326" s="183">
        <f>'Pulp &amp; Paper'!G240</f>
        <v>563688.36522111006</v>
      </c>
      <c r="G326" s="183">
        <f>'Pulp &amp; Paper'!H240</f>
        <v>599668.47373330849</v>
      </c>
      <c r="H326" s="183">
        <f>'Pulp &amp; Paper'!I240</f>
        <v>595509.79009937693</v>
      </c>
      <c r="I326" s="183">
        <f>'Pulp &amp; Paper'!J240</f>
        <v>622786.78977506259</v>
      </c>
      <c r="J326" s="183">
        <f>'Pulp &amp; Paper'!K240</f>
        <v>752426.44166366255</v>
      </c>
      <c r="K326" s="183">
        <f>'Pulp &amp; Paper'!L240</f>
        <v>858163.06052452512</v>
      </c>
      <c r="L326" s="183">
        <f>'Pulp &amp; Paper'!M240</f>
        <v>1031355.8491425001</v>
      </c>
      <c r="M326" s="183">
        <f>'Pulp &amp; Paper'!N240</f>
        <v>484611.49338</v>
      </c>
      <c r="N326" s="653">
        <f>'Pulp &amp; Paper'!O240</f>
        <v>441955.44346293312</v>
      </c>
      <c r="O326" s="653">
        <f>'Pulp &amp; Paper'!P240</f>
        <v>457721.16904540936</v>
      </c>
      <c r="P326" s="656">
        <f>'Pulp &amp; Paper'!Q240</f>
        <v>474400.2650800572</v>
      </c>
    </row>
    <row r="327" spans="1:16" s="216" customFormat="1" x14ac:dyDescent="0.3">
      <c r="B327" s="217" t="s">
        <v>136</v>
      </c>
      <c r="C327" s="654">
        <f>'Pulp &amp; Paper'!D241</f>
        <v>-1.47E-3</v>
      </c>
      <c r="D327" s="653">
        <f>'Pulp &amp; Paper'!E241</f>
        <v>-1.47E-3</v>
      </c>
      <c r="E327" s="653">
        <f>'Pulp &amp; Paper'!F241</f>
        <v>-1.47E-3</v>
      </c>
      <c r="F327" s="653">
        <f>'Pulp &amp; Paper'!G241</f>
        <v>-1.47E-3</v>
      </c>
      <c r="G327" s="653">
        <f>'Pulp &amp; Paper'!H241</f>
        <v>-1.47E-3</v>
      </c>
      <c r="H327" s="653">
        <f>'Pulp &amp; Paper'!I241</f>
        <v>-1.47E-3</v>
      </c>
      <c r="I327" s="653">
        <f>'Pulp &amp; Paper'!J241</f>
        <v>-1.47E-3</v>
      </c>
      <c r="J327" s="653">
        <f>'Pulp &amp; Paper'!K241</f>
        <v>-1.47E-3</v>
      </c>
      <c r="K327" s="653">
        <f>'Pulp &amp; Paper'!L241</f>
        <v>-1.47E-3</v>
      </c>
      <c r="L327" s="653">
        <f>'Pulp &amp; Paper'!M241</f>
        <v>-1.47E-3</v>
      </c>
      <c r="M327" s="653">
        <f>'Pulp &amp; Paper'!N241</f>
        <v>-1.47E-3</v>
      </c>
      <c r="N327" s="653">
        <f>'Pulp &amp; Paper'!O241</f>
        <v>-1.47E-3</v>
      </c>
      <c r="O327" s="653">
        <f>'Pulp &amp; Paper'!P241</f>
        <v>-1.47E-3</v>
      </c>
      <c r="P327" s="656">
        <f>'Pulp &amp; Paper'!Q241</f>
        <v>-1.47E-3</v>
      </c>
    </row>
    <row r="328" spans="1:16" s="216" customFormat="1" x14ac:dyDescent="0.3">
      <c r="B328" s="217" t="s">
        <v>137</v>
      </c>
      <c r="C328" s="654">
        <f>'Pulp &amp; Paper'!D242</f>
        <v>-1.47E-3</v>
      </c>
      <c r="D328" s="653">
        <f>'Pulp &amp; Paper'!E242</f>
        <v>-1.47E-3</v>
      </c>
      <c r="E328" s="653">
        <f>'Pulp &amp; Paper'!F242</f>
        <v>-1.47E-3</v>
      </c>
      <c r="F328" s="653">
        <f>'Pulp &amp; Paper'!G242</f>
        <v>-1.47E-3</v>
      </c>
      <c r="G328" s="653">
        <f>'Pulp &amp; Paper'!H242</f>
        <v>-1.47E-3</v>
      </c>
      <c r="H328" s="653">
        <f>'Pulp &amp; Paper'!I242</f>
        <v>-1.47E-3</v>
      </c>
      <c r="I328" s="653">
        <f>'Pulp &amp; Paper'!J242</f>
        <v>-1.47E-3</v>
      </c>
      <c r="J328" s="653">
        <f>'Pulp &amp; Paper'!K242</f>
        <v>-1.47E-3</v>
      </c>
      <c r="K328" s="653">
        <f>'Pulp &amp; Paper'!L242</f>
        <v>-1.47E-3</v>
      </c>
      <c r="L328" s="653">
        <f>'Pulp &amp; Paper'!M242</f>
        <v>-1.47E-3</v>
      </c>
      <c r="M328" s="653">
        <f>'Pulp &amp; Paper'!N242</f>
        <v>-1.47E-3</v>
      </c>
      <c r="N328" s="653">
        <f>'Pulp &amp; Paper'!O242</f>
        <v>-1.47E-3</v>
      </c>
      <c r="O328" s="653">
        <f>'Pulp &amp; Paper'!P242</f>
        <v>-1.47E-3</v>
      </c>
      <c r="P328" s="656">
        <f>'Pulp &amp; Paper'!Q242</f>
        <v>-1.47E-3</v>
      </c>
    </row>
    <row r="329" spans="1:16" s="216" customFormat="1" x14ac:dyDescent="0.3">
      <c r="B329" s="217" t="s">
        <v>138</v>
      </c>
      <c r="C329" s="120">
        <f>'Pulp &amp; Paper'!D243</f>
        <v>77993.816159819035</v>
      </c>
      <c r="D329" s="183">
        <f>'Pulp &amp; Paper'!E243</f>
        <v>81464.981469285995</v>
      </c>
      <c r="E329" s="183">
        <f>'Pulp &amp; Paper'!F243</f>
        <v>86664.8739973255</v>
      </c>
      <c r="F329" s="183">
        <f>'Pulp &amp; Paper'!G243</f>
        <v>92196.674559069696</v>
      </c>
      <c r="G329" s="183">
        <f>'Pulp &amp; Paper'!H243</f>
        <v>98081.568773691164</v>
      </c>
      <c r="H329" s="183">
        <f>'Pulp &amp; Paper'!I243</f>
        <v>95128.371584236331</v>
      </c>
      <c r="I329" s="183">
        <f>'Pulp &amp; Paper'!J243</f>
        <v>98385.271529999998</v>
      </c>
      <c r="J329" s="183">
        <f>'Pulp &amp; Paper'!K243</f>
        <v>130783.85155500002</v>
      </c>
      <c r="K329" s="183">
        <f>'Pulp &amp; Paper'!L243</f>
        <v>140099.48988000004</v>
      </c>
      <c r="L329" s="183">
        <f>'Pulp &amp; Paper'!M243</f>
        <v>134922.73105500001</v>
      </c>
      <c r="M329" s="183">
        <f>'Pulp &amp; Paper'!N243</f>
        <v>52477.831140000009</v>
      </c>
      <c r="N329" s="653">
        <f>'Pulp &amp; Paper'!O243</f>
        <v>57432.982734488425</v>
      </c>
      <c r="O329" s="653">
        <f>'Pulp &amp; Paper'!P243</f>
        <v>64089.473774465652</v>
      </c>
      <c r="P329" s="656">
        <f>'Pulp &amp; Paper'!Q243</f>
        <v>66424.85736882496</v>
      </c>
    </row>
    <row r="330" spans="1:16" s="216" customFormat="1" x14ac:dyDescent="0.3">
      <c r="B330" s="217" t="s">
        <v>139</v>
      </c>
      <c r="C330" s="654">
        <f>'Pulp &amp; Paper'!D244</f>
        <v>-1.47E-3</v>
      </c>
      <c r="D330" s="653">
        <f>'Pulp &amp; Paper'!E244</f>
        <v>-1.47E-3</v>
      </c>
      <c r="E330" s="653">
        <f>'Pulp &amp; Paper'!F244</f>
        <v>-1.47E-3</v>
      </c>
      <c r="F330" s="653">
        <f>'Pulp &amp; Paper'!G244</f>
        <v>-1.47E-3</v>
      </c>
      <c r="G330" s="653">
        <f>'Pulp &amp; Paper'!H244</f>
        <v>-1.47E-3</v>
      </c>
      <c r="H330" s="653">
        <f>'Pulp &amp; Paper'!I244</f>
        <v>-1.47E-3</v>
      </c>
      <c r="I330" s="653">
        <f>'Pulp &amp; Paper'!J244</f>
        <v>-1.47E-3</v>
      </c>
      <c r="J330" s="653">
        <f>'Pulp &amp; Paper'!K244</f>
        <v>-1.47E-3</v>
      </c>
      <c r="K330" s="653">
        <f>'Pulp &amp; Paper'!L244</f>
        <v>-1.47E-3</v>
      </c>
      <c r="L330" s="653">
        <f>'Pulp &amp; Paper'!M244</f>
        <v>-1.47E-3</v>
      </c>
      <c r="M330" s="653">
        <f>'Pulp &amp; Paper'!N244</f>
        <v>-1.47E-3</v>
      </c>
      <c r="N330" s="653">
        <f>'Pulp &amp; Paper'!O244</f>
        <v>-1.47E-3</v>
      </c>
      <c r="O330" s="653">
        <f>'Pulp &amp; Paper'!P244</f>
        <v>-1.47E-3</v>
      </c>
      <c r="P330" s="656">
        <f>'Pulp &amp; Paper'!Q244</f>
        <v>-1.47E-3</v>
      </c>
    </row>
    <row r="331" spans="1:16" s="216" customFormat="1" x14ac:dyDescent="0.3">
      <c r="B331" s="217" t="s">
        <v>140</v>
      </c>
      <c r="C331" s="654">
        <f>'Pulp &amp; Paper'!D245</f>
        <v>-1.47E-3</v>
      </c>
      <c r="D331" s="653">
        <f>'Pulp &amp; Paper'!E245</f>
        <v>-1.47E-3</v>
      </c>
      <c r="E331" s="653">
        <f>'Pulp &amp; Paper'!F245</f>
        <v>-1.47E-3</v>
      </c>
      <c r="F331" s="653">
        <f>'Pulp &amp; Paper'!G245</f>
        <v>-1.47E-3</v>
      </c>
      <c r="G331" s="653">
        <f>'Pulp &amp; Paper'!H245</f>
        <v>-1.47E-3</v>
      </c>
      <c r="H331" s="653">
        <f>'Pulp &amp; Paper'!I245</f>
        <v>-1.47E-3</v>
      </c>
      <c r="I331" s="653">
        <f>'Pulp &amp; Paper'!J245</f>
        <v>-1.47E-3</v>
      </c>
      <c r="J331" s="653">
        <f>'Pulp &amp; Paper'!K245</f>
        <v>-1.47E-3</v>
      </c>
      <c r="K331" s="653">
        <f>'Pulp &amp; Paper'!L245</f>
        <v>-1.47E-3</v>
      </c>
      <c r="L331" s="653">
        <f>'Pulp &amp; Paper'!M245</f>
        <v>-1.47E-3</v>
      </c>
      <c r="M331" s="653">
        <f>'Pulp &amp; Paper'!N245</f>
        <v>-1.47E-3</v>
      </c>
      <c r="N331" s="653">
        <f>'Pulp &amp; Paper'!O245</f>
        <v>-1.47E-3</v>
      </c>
      <c r="O331" s="653">
        <f>'Pulp &amp; Paper'!P245</f>
        <v>-1.47E-3</v>
      </c>
      <c r="P331" s="656">
        <f>'Pulp &amp; Paper'!Q245</f>
        <v>-1.47E-3</v>
      </c>
    </row>
    <row r="332" spans="1:16" s="216" customFormat="1" x14ac:dyDescent="0.3">
      <c r="B332" s="217" t="s">
        <v>141</v>
      </c>
      <c r="C332" s="654">
        <f>'Pulp &amp; Paper'!D246</f>
        <v>-1.47E-3</v>
      </c>
      <c r="D332" s="653">
        <f>'Pulp &amp; Paper'!E246</f>
        <v>-1.47E-3</v>
      </c>
      <c r="E332" s="653">
        <f>'Pulp &amp; Paper'!F246</f>
        <v>-1.47E-3</v>
      </c>
      <c r="F332" s="653">
        <f>'Pulp &amp; Paper'!G246</f>
        <v>-1.47E-3</v>
      </c>
      <c r="G332" s="653">
        <f>'Pulp &amp; Paper'!H246</f>
        <v>-1.47E-3</v>
      </c>
      <c r="H332" s="653">
        <f>'Pulp &amp; Paper'!I246</f>
        <v>-1.47E-3</v>
      </c>
      <c r="I332" s="653">
        <f>'Pulp &amp; Paper'!J246</f>
        <v>-1.47E-3</v>
      </c>
      <c r="J332" s="653">
        <f>'Pulp &amp; Paper'!K246</f>
        <v>-1.47E-3</v>
      </c>
      <c r="K332" s="653">
        <f>'Pulp &amp; Paper'!L246</f>
        <v>-1.47E-3</v>
      </c>
      <c r="L332" s="653">
        <f>'Pulp &amp; Paper'!M246</f>
        <v>-1.47E-3</v>
      </c>
      <c r="M332" s="653">
        <f>'Pulp &amp; Paper'!N246</f>
        <v>-1.47E-3</v>
      </c>
      <c r="N332" s="653">
        <f>'Pulp &amp; Paper'!O246</f>
        <v>-1.47E-3</v>
      </c>
      <c r="O332" s="653">
        <f>'Pulp &amp; Paper'!P246</f>
        <v>-1.47E-3</v>
      </c>
      <c r="P332" s="656">
        <f>'Pulp &amp; Paper'!Q246</f>
        <v>-1.47E-3</v>
      </c>
    </row>
    <row r="333" spans="1:16" s="216" customFormat="1" x14ac:dyDescent="0.3">
      <c r="B333" s="217" t="s">
        <v>142</v>
      </c>
      <c r="C333" s="654">
        <f>'Pulp &amp; Paper'!D247</f>
        <v>-1.47E-3</v>
      </c>
      <c r="D333" s="653">
        <f>'Pulp &amp; Paper'!E247</f>
        <v>-1.47E-3</v>
      </c>
      <c r="E333" s="653">
        <f>'Pulp &amp; Paper'!F247</f>
        <v>-1.47E-3</v>
      </c>
      <c r="F333" s="653">
        <f>'Pulp &amp; Paper'!G247</f>
        <v>-1.47E-3</v>
      </c>
      <c r="G333" s="653">
        <f>'Pulp &amp; Paper'!H247</f>
        <v>-1.47E-3</v>
      </c>
      <c r="H333" s="653">
        <f>'Pulp &amp; Paper'!I247</f>
        <v>-1.47E-3</v>
      </c>
      <c r="I333" s="653">
        <f>'Pulp &amp; Paper'!J247</f>
        <v>-1.47E-3</v>
      </c>
      <c r="J333" s="653">
        <f>'Pulp &amp; Paper'!K247</f>
        <v>-1.47E-3</v>
      </c>
      <c r="K333" s="653">
        <f>'Pulp &amp; Paper'!L247</f>
        <v>-1.47E-3</v>
      </c>
      <c r="L333" s="653">
        <f>'Pulp &amp; Paper'!M247</f>
        <v>-1.47E-3</v>
      </c>
      <c r="M333" s="653">
        <f>'Pulp &amp; Paper'!N247</f>
        <v>-1.47E-3</v>
      </c>
      <c r="N333" s="653">
        <f>'Pulp &amp; Paper'!O247</f>
        <v>-1.47E-3</v>
      </c>
      <c r="O333" s="653">
        <f>'Pulp &amp; Paper'!P247</f>
        <v>-1.47E-3</v>
      </c>
      <c r="P333" s="656">
        <f>'Pulp &amp; Paper'!Q247</f>
        <v>-1.47E-3</v>
      </c>
    </row>
    <row r="334" spans="1:16" s="216" customFormat="1" x14ac:dyDescent="0.3">
      <c r="B334" s="217" t="s">
        <v>143</v>
      </c>
      <c r="C334" s="120">
        <f>'Pulp &amp; Paper'!D248</f>
        <v>5448105.1497761458</v>
      </c>
      <c r="D334" s="183">
        <f>'Pulp &amp; Paper'!E248</f>
        <v>5775638.5129426531</v>
      </c>
      <c r="E334" s="183">
        <f>'Pulp &amp; Paper'!F248</f>
        <v>6144296.2904583551</v>
      </c>
      <c r="F334" s="183">
        <f>'Pulp &amp; Paper'!G248</f>
        <v>6536485.4154750565</v>
      </c>
      <c r="G334" s="183">
        <f>'Pulp &amp; Paper'!H248</f>
        <v>6953707.8888970828</v>
      </c>
      <c r="H334" s="183">
        <f>'Pulp &amp; Paper'!I248</f>
        <v>7555914.3323707767</v>
      </c>
      <c r="I334" s="183">
        <f>'Pulp &amp; Paper'!J248</f>
        <v>7557398.1728337752</v>
      </c>
      <c r="J334" s="183">
        <f>'Pulp &amp; Paper'!K248</f>
        <v>8500183.4783992879</v>
      </c>
      <c r="K334" s="183">
        <f>'Pulp &amp; Paper'!L248</f>
        <v>9207016.9064475019</v>
      </c>
      <c r="L334" s="183">
        <f>'Pulp &amp; Paper'!M248</f>
        <v>9659018.1666969396</v>
      </c>
      <c r="M334" s="183">
        <f>'Pulp &amp; Paper'!N248</f>
        <v>4355625.2986144498</v>
      </c>
      <c r="N334" s="653">
        <f>'Pulp &amp; Paper'!O248</f>
        <v>4327298.4249143321</v>
      </c>
      <c r="O334" s="653">
        <f>'Pulp &amp; Paper'!P248</f>
        <v>4623088.9151029997</v>
      </c>
      <c r="P334" s="656">
        <f>'Pulp &amp; Paper'!Q248</f>
        <v>4791551.6146312067</v>
      </c>
    </row>
    <row r="335" spans="1:16" s="216" customFormat="1" x14ac:dyDescent="0.3">
      <c r="B335" s="217" t="s">
        <v>144</v>
      </c>
      <c r="C335" s="120">
        <f>'Pulp &amp; Paper'!D249</f>
        <v>368946.65573922032</v>
      </c>
      <c r="D335" s="183">
        <f>'Pulp &amp; Paper'!E249</f>
        <v>403407.89518378349</v>
      </c>
      <c r="E335" s="183">
        <f>'Pulp &amp; Paper'!F249</f>
        <v>429157.33539572725</v>
      </c>
      <c r="F335" s="183">
        <f>'Pulp &amp; Paper'!G249</f>
        <v>456550.35689779482</v>
      </c>
      <c r="G335" s="183">
        <f>'Pulp &amp; Paper'!H249</f>
        <v>485691.86913403712</v>
      </c>
      <c r="H335" s="183">
        <f>'Pulp &amp; Paper'!I249</f>
        <v>549854.66700665921</v>
      </c>
      <c r="I335" s="183">
        <f>'Pulp &amp; Paper'!J249</f>
        <v>580063.17059250013</v>
      </c>
      <c r="J335" s="183">
        <f>'Pulp &amp; Paper'!K249</f>
        <v>592118.84193</v>
      </c>
      <c r="K335" s="183">
        <f>'Pulp &amp; Paper'!L249</f>
        <v>575876.89934250002</v>
      </c>
      <c r="L335" s="183">
        <f>'Pulp &amp; Paper'!M249</f>
        <v>567607.82883000013</v>
      </c>
      <c r="M335" s="183">
        <f>'Pulp &amp; Paper'!N249</f>
        <v>246457.31901000006</v>
      </c>
      <c r="N335" s="653">
        <f>'Pulp &amp; Paper'!O249</f>
        <v>266225.58530965989</v>
      </c>
      <c r="O335" s="653">
        <f>'Pulp &amp; Paper'!P249</f>
        <v>292849.26202331437</v>
      </c>
      <c r="P335" s="656">
        <f>'Pulp &amp; Paper'!Q249</f>
        <v>303520.52065000369</v>
      </c>
    </row>
    <row r="336" spans="1:16" s="216" customFormat="1" x14ac:dyDescent="0.3">
      <c r="B336" s="217" t="s">
        <v>145</v>
      </c>
      <c r="C336" s="120">
        <f>'Pulp &amp; Paper'!D250</f>
        <v>319129.56871960755</v>
      </c>
      <c r="D336" s="183">
        <f>'Pulp &amp; Paper'!E250</f>
        <v>344665.71700575144</v>
      </c>
      <c r="E336" s="183">
        <f>'Pulp &amp; Paper'!F250</f>
        <v>366665.65648292715</v>
      </c>
      <c r="F336" s="183">
        <f>'Pulp &amp; Paper'!G250</f>
        <v>390069.84741609264</v>
      </c>
      <c r="G336" s="183">
        <f>'Pulp &amp; Paper'!H250</f>
        <v>414967.92287690716</v>
      </c>
      <c r="H336" s="183">
        <f>'Pulp &amp; Paper'!I250</f>
        <v>454790.04038412496</v>
      </c>
      <c r="I336" s="183">
        <f>'Pulp &amp; Paper'!J250</f>
        <v>489509.66073187505</v>
      </c>
      <c r="J336" s="183">
        <f>'Pulp &amp; Paper'!K250</f>
        <v>504416.07378960022</v>
      </c>
      <c r="K336" s="183">
        <f>'Pulp &amp; Paper'!L250</f>
        <v>512453.73196657508</v>
      </c>
      <c r="L336" s="183">
        <f>'Pulp &amp; Paper'!M250</f>
        <v>531298.6395675001</v>
      </c>
      <c r="M336" s="183">
        <f>'Pulp &amp; Paper'!N250</f>
        <v>232806.95245499999</v>
      </c>
      <c r="N336" s="653">
        <f>'Pulp &amp; Paper'!O250</f>
        <v>241960.96232238031</v>
      </c>
      <c r="O336" s="653">
        <f>'Pulp &amp; Paper'!P250</f>
        <v>263117.39150440163</v>
      </c>
      <c r="P336" s="656">
        <f>'Pulp &amp; Paper'!Q250</f>
        <v>272705.23788009927</v>
      </c>
    </row>
    <row r="337" spans="2:16" s="216" customFormat="1" x14ac:dyDescent="0.3">
      <c r="B337" s="217" t="s">
        <v>146</v>
      </c>
      <c r="C337" s="120">
        <f>'Pulp &amp; Paper'!D251</f>
        <v>68189.184222741998</v>
      </c>
      <c r="D337" s="183">
        <f>'Pulp &amp; Paper'!E251</f>
        <v>73934.785364346841</v>
      </c>
      <c r="E337" s="183">
        <f>'Pulp &amp; Paper'!F251</f>
        <v>78654.027077177481</v>
      </c>
      <c r="F337" s="183">
        <f>'Pulp &amp; Paper'!G251</f>
        <v>83674.496984444151</v>
      </c>
      <c r="G337" s="183">
        <f>'Pulp &amp; Paper'!H251</f>
        <v>89015.422417706519</v>
      </c>
      <c r="H337" s="183">
        <f>'Pulp &amp; Paper'!I251</f>
        <v>97661.277709620947</v>
      </c>
      <c r="I337" s="183">
        <f>'Pulp &amp; Paper'!J251</f>
        <v>106347.08553</v>
      </c>
      <c r="J337" s="183">
        <f>'Pulp &amp; Paper'!K251</f>
        <v>108432.32252999999</v>
      </c>
      <c r="K337" s="183">
        <f>'Pulp &amp; Paper'!L251</f>
        <v>108432.32252999999</v>
      </c>
      <c r="L337" s="183">
        <f>'Pulp &amp; Paper'!M251</f>
        <v>111560.17802999998</v>
      </c>
      <c r="M337" s="183">
        <f>'Pulp &amp; Paper'!N251</f>
        <v>48242.56983</v>
      </c>
      <c r="N337" s="653">
        <f>'Pulp &amp; Paper'!O251</f>
        <v>50916.334383896559</v>
      </c>
      <c r="O337" s="653">
        <f>'Pulp &amp; Paper'!P251</f>
        <v>55703.264045664691</v>
      </c>
      <c r="P337" s="656">
        <f>'Pulp &amp; Paper'!Q251</f>
        <v>57733.058983777519</v>
      </c>
    </row>
    <row r="338" spans="2:16" s="216" customFormat="1" x14ac:dyDescent="0.3">
      <c r="B338" s="217" t="s">
        <v>147</v>
      </c>
      <c r="C338" s="654">
        <f>'Pulp &amp; Paper'!D252</f>
        <v>-1.47E-3</v>
      </c>
      <c r="D338" s="653">
        <f>'Pulp &amp; Paper'!E252</f>
        <v>-1.47E-3</v>
      </c>
      <c r="E338" s="653">
        <f>'Pulp &amp; Paper'!F252</f>
        <v>-1.47E-3</v>
      </c>
      <c r="F338" s="653">
        <f>'Pulp &amp; Paper'!G252</f>
        <v>-1.47E-3</v>
      </c>
      <c r="G338" s="653">
        <f>'Pulp &amp; Paper'!H252</f>
        <v>-1.47E-3</v>
      </c>
      <c r="H338" s="653">
        <f>'Pulp &amp; Paper'!I252</f>
        <v>-1.47E-3</v>
      </c>
      <c r="I338" s="653">
        <f>'Pulp &amp; Paper'!J252</f>
        <v>-1.47E-3</v>
      </c>
      <c r="J338" s="653">
        <f>'Pulp &amp; Paper'!K252</f>
        <v>-1.47E-3</v>
      </c>
      <c r="K338" s="653">
        <f>'Pulp &amp; Paper'!L252</f>
        <v>-1.47E-3</v>
      </c>
      <c r="L338" s="653">
        <f>'Pulp &amp; Paper'!M252</f>
        <v>-1.47E-3</v>
      </c>
      <c r="M338" s="653">
        <f>'Pulp &amp; Paper'!N252</f>
        <v>-1.47E-3</v>
      </c>
      <c r="N338" s="653">
        <f>'Pulp &amp; Paper'!O252</f>
        <v>-1.47E-3</v>
      </c>
      <c r="O338" s="653">
        <f>'Pulp &amp; Paper'!P252</f>
        <v>-1.47E-3</v>
      </c>
      <c r="P338" s="656">
        <f>'Pulp &amp; Paper'!Q252</f>
        <v>-1.47E-3</v>
      </c>
    </row>
    <row r="339" spans="2:16" s="216" customFormat="1" x14ac:dyDescent="0.3">
      <c r="B339" s="217" t="s">
        <v>148</v>
      </c>
      <c r="C339" s="120">
        <f>'Pulp &amp; Paper'!D253</f>
        <v>1397681.8922051813</v>
      </c>
      <c r="D339" s="183">
        <f>'Pulp &amp; Paper'!E253</f>
        <v>1502405.8166936636</v>
      </c>
      <c r="E339" s="183">
        <f>'Pulp &amp; Paper'!F253</f>
        <v>1598304.0604062378</v>
      </c>
      <c r="F339" s="183">
        <f>'Pulp &amp; Paper'!G253</f>
        <v>1700323.4686111044</v>
      </c>
      <c r="G339" s="183">
        <f>'Pulp &amp; Paper'!H253</f>
        <v>1808854.75393543</v>
      </c>
      <c r="H339" s="183">
        <f>'Pulp &amp; Paper'!I253</f>
        <v>1901112.6633822666</v>
      </c>
      <c r="I339" s="183">
        <f>'Pulp &amp; Paper'!J253</f>
        <v>2107802.5802925001</v>
      </c>
      <c r="J339" s="183">
        <f>'Pulp &amp; Paper'!K253</f>
        <v>2259190.7864925</v>
      </c>
      <c r="K339" s="183">
        <f>'Pulp &amp; Paper'!L253</f>
        <v>2288902.2542924997</v>
      </c>
      <c r="L339" s="183">
        <f>'Pulp &amp; Paper'!M253</f>
        <v>2265953.5892175003</v>
      </c>
      <c r="M339" s="183">
        <f>'Pulp &amp; Paper'!N253</f>
        <v>1040365.0672800001</v>
      </c>
      <c r="N339" s="653">
        <f>'Pulp &amp; Paper'!O253</f>
        <v>1077034.1787010259</v>
      </c>
      <c r="O339" s="653">
        <f>'Pulp &amp; Paper'!P253</f>
        <v>1162260.6304442789</v>
      </c>
      <c r="P339" s="656">
        <f>'Pulp &amp; Paper'!Q253</f>
        <v>1204612.7389892256</v>
      </c>
    </row>
    <row r="340" spans="2:16" s="216" customFormat="1" x14ac:dyDescent="0.3">
      <c r="B340" s="217" t="s">
        <v>149</v>
      </c>
      <c r="C340" s="120">
        <f>'Pulp &amp; Paper'!D254</f>
        <v>485407.09393228916</v>
      </c>
      <c r="D340" s="183">
        <f>'Pulp &amp; Paper'!E254</f>
        <v>526339.75652764342</v>
      </c>
      <c r="E340" s="183">
        <f>'Pulp &amp; Paper'!F254</f>
        <v>559935.91129345028</v>
      </c>
      <c r="F340" s="183">
        <f>'Pulp &amp; Paper'!G254</f>
        <v>595676.50146984064</v>
      </c>
      <c r="G340" s="183">
        <f>'Pulp &amp; Paper'!H254</f>
        <v>633698.40591280931</v>
      </c>
      <c r="H340" s="183">
        <f>'Pulp &amp; Paper'!I254</f>
        <v>722000.49992671551</v>
      </c>
      <c r="I340" s="183">
        <f>'Pulp &amp; Paper'!J254</f>
        <v>738907.67879250005</v>
      </c>
      <c r="J340" s="183">
        <f>'Pulp &amp; Paper'!K254</f>
        <v>761786.83596749988</v>
      </c>
      <c r="K340" s="183">
        <f>'Pulp &amp; Paper'!L254</f>
        <v>771397.88286750019</v>
      </c>
      <c r="L340" s="183">
        <f>'Pulp &amp; Paper'!M254</f>
        <v>775925.37471750006</v>
      </c>
      <c r="M340" s="183">
        <f>'Pulp &amp; Paper'!N254</f>
        <v>322947.67785000009</v>
      </c>
      <c r="N340" s="653">
        <f>'Pulp &amp; Paper'!O254</f>
        <v>348291.41080053867</v>
      </c>
      <c r="O340" s="653">
        <f>'Pulp &amp; Paper'!P254</f>
        <v>384768.05767613719</v>
      </c>
      <c r="P340" s="656">
        <f>'Pulp &amp; Paper'!Q254</f>
        <v>398788.78431706817</v>
      </c>
    </row>
    <row r="341" spans="2:16" s="216" customFormat="1" x14ac:dyDescent="0.3">
      <c r="B341" s="217" t="s">
        <v>150</v>
      </c>
      <c r="C341" s="657">
        <f>'Pulp &amp; Paper'!D255</f>
        <v>-1.47E-3</v>
      </c>
      <c r="D341" s="658">
        <f>'Pulp &amp; Paper'!E255</f>
        <v>-1.47E-3</v>
      </c>
      <c r="E341" s="658">
        <f>'Pulp &amp; Paper'!F255</f>
        <v>-1.47E-3</v>
      </c>
      <c r="F341" s="658">
        <f>'Pulp &amp; Paper'!G255</f>
        <v>-1.47E-3</v>
      </c>
      <c r="G341" s="658">
        <f>'Pulp &amp; Paper'!H255</f>
        <v>-1.47E-3</v>
      </c>
      <c r="H341" s="658">
        <f>'Pulp &amp; Paper'!I255</f>
        <v>-1.47E-3</v>
      </c>
      <c r="I341" s="658">
        <f>'Pulp &amp; Paper'!J255</f>
        <v>-1.47E-3</v>
      </c>
      <c r="J341" s="658">
        <f>'Pulp &amp; Paper'!K255</f>
        <v>-1.47E-3</v>
      </c>
      <c r="K341" s="658">
        <f>'Pulp &amp; Paper'!L255</f>
        <v>-1.47E-3</v>
      </c>
      <c r="L341" s="658">
        <f>'Pulp &amp; Paper'!M255</f>
        <v>-1.47E-3</v>
      </c>
      <c r="M341" s="658">
        <f>'Pulp &amp; Paper'!N255</f>
        <v>-1.47E-3</v>
      </c>
      <c r="N341" s="653">
        <f>'Pulp &amp; Paper'!O255</f>
        <v>-1.47E-3</v>
      </c>
      <c r="O341" s="653">
        <f>'Pulp &amp; Paper'!P255</f>
        <v>-1.47E-3</v>
      </c>
      <c r="P341" s="656">
        <f>'Pulp &amp; Paper'!Q255</f>
        <v>-1.47E-3</v>
      </c>
    </row>
    <row r="342" spans="2:16" s="216" customFormat="1" x14ac:dyDescent="0.3">
      <c r="B342" s="217" t="s">
        <v>151</v>
      </c>
      <c r="C342" s="120">
        <f>'Pulp &amp; Paper'!D256</f>
        <v>417201.01117263146</v>
      </c>
      <c r="D342" s="183">
        <f>'Pulp &amp; Paper'!E256</f>
        <v>448449.75219199056</v>
      </c>
      <c r="E342" s="183">
        <f>'Pulp &amp; Paper'!F256</f>
        <v>477074.20455339423</v>
      </c>
      <c r="F342" s="183">
        <f>'Pulp &amp; Paper'!G256</f>
        <v>507525.74961871724</v>
      </c>
      <c r="G342" s="183">
        <f>'Pulp &amp; Paper'!H256</f>
        <v>539921.01032650773</v>
      </c>
      <c r="H342" s="183">
        <f>'Pulp &amp; Paper'!I256</f>
        <v>582814.43676356797</v>
      </c>
      <c r="I342" s="183">
        <f>'Pulp &amp; Paper'!J256</f>
        <v>622522.22928000009</v>
      </c>
      <c r="J342" s="183">
        <f>'Pulp &amp; Paper'!K256</f>
        <v>665459.15477999998</v>
      </c>
      <c r="K342" s="183">
        <f>'Pulp &amp; Paper'!L256</f>
        <v>681607.89359250013</v>
      </c>
      <c r="L342" s="183">
        <f>'Pulp &amp; Paper'!M256</f>
        <v>1286564.3722049999</v>
      </c>
      <c r="M342" s="183">
        <f>'Pulp &amp; Paper'!N256</f>
        <v>697668.72535500012</v>
      </c>
      <c r="N342" s="653">
        <f>'Pulp &amp; Paper'!O256</f>
        <v>540321.99308986089</v>
      </c>
      <c r="O342" s="653">
        <f>'Pulp &amp; Paper'!P256</f>
        <v>518333.01530792756</v>
      </c>
      <c r="P342" s="656">
        <f>'Pulp &amp; Paper'!Q256</f>
        <v>537220.77213821094</v>
      </c>
    </row>
    <row r="343" spans="2:16" s="216" customFormat="1" x14ac:dyDescent="0.3">
      <c r="B343" s="217" t="s">
        <v>152</v>
      </c>
      <c r="C343" s="120">
        <f>'Pulp &amp; Paper'!D257</f>
        <v>2772221.7450201977</v>
      </c>
      <c r="D343" s="183">
        <f>'Pulp &amp; Paper'!E257</f>
        <v>2988847.079630787</v>
      </c>
      <c r="E343" s="183">
        <f>'Pulp &amp; Paper'!F257</f>
        <v>3179624.5528925387</v>
      </c>
      <c r="F343" s="183">
        <f>'Pulp &amp; Paper'!G257</f>
        <v>3382579.3116816371</v>
      </c>
      <c r="G343" s="183">
        <f>'Pulp &amp; Paper'!H257</f>
        <v>3598488.6295423801</v>
      </c>
      <c r="H343" s="183">
        <f>'Pulp &amp; Paper'!I257</f>
        <v>3928907.892382083</v>
      </c>
      <c r="I343" s="183">
        <f>'Pulp &amp; Paper'!J257</f>
        <v>4196297.9961144375</v>
      </c>
      <c r="J343" s="183">
        <f>'Pulp &amp; Paper'!K257</f>
        <v>4400688.3772464385</v>
      </c>
      <c r="K343" s="183">
        <f>'Pulp &amp; Paper'!L257</f>
        <v>4483202.443840838</v>
      </c>
      <c r="L343" s="183">
        <f>'Pulp &amp; Paper'!M257</f>
        <v>4887927.4335675007</v>
      </c>
      <c r="M343" s="183">
        <f>'Pulp &amp; Paper'!N257</f>
        <v>2266591.5100500002</v>
      </c>
      <c r="N343" s="653">
        <f>'Pulp &amp; Paper'!O257</f>
        <v>2239832.633374332</v>
      </c>
      <c r="O343" s="653">
        <f>'Pulp &amp; Paper'!P257</f>
        <v>2385216.3272172711</v>
      </c>
      <c r="P343" s="656">
        <f>'Pulp &amp; Paper'!Q257</f>
        <v>2472132.2375405529</v>
      </c>
    </row>
    <row r="344" spans="2:16" s="216" customFormat="1" x14ac:dyDescent="0.3">
      <c r="B344" s="217" t="s">
        <v>153</v>
      </c>
      <c r="C344" s="654">
        <f>'Pulp &amp; Paper'!D258</f>
        <v>-1.47E-3</v>
      </c>
      <c r="D344" s="653">
        <f>'Pulp &amp; Paper'!E258</f>
        <v>-1.47E-3</v>
      </c>
      <c r="E344" s="653">
        <f>'Pulp &amp; Paper'!F258</f>
        <v>-1.47E-3</v>
      </c>
      <c r="F344" s="653">
        <f>'Pulp &amp; Paper'!G258</f>
        <v>-1.47E-3</v>
      </c>
      <c r="G344" s="653">
        <f>'Pulp &amp; Paper'!H258</f>
        <v>-1.47E-3</v>
      </c>
      <c r="H344" s="653">
        <f>'Pulp &amp; Paper'!I258</f>
        <v>-1.47E-3</v>
      </c>
      <c r="I344" s="653">
        <f>'Pulp &amp; Paper'!J258</f>
        <v>-1.47E-3</v>
      </c>
      <c r="J344" s="653">
        <f>'Pulp &amp; Paper'!K258</f>
        <v>-1.47E-3</v>
      </c>
      <c r="K344" s="653">
        <f>'Pulp &amp; Paper'!L258</f>
        <v>-1.47E-3</v>
      </c>
      <c r="L344" s="653">
        <f>'Pulp &amp; Paper'!M258</f>
        <v>-1.47E-3</v>
      </c>
      <c r="M344" s="653">
        <f>'Pulp &amp; Paper'!N258</f>
        <v>-1.47E-3</v>
      </c>
      <c r="N344" s="653">
        <f>'Pulp &amp; Paper'!O258</f>
        <v>-1.47E-3</v>
      </c>
      <c r="O344" s="653">
        <f>'Pulp &amp; Paper'!P258</f>
        <v>-1.47E-3</v>
      </c>
      <c r="P344" s="656">
        <f>'Pulp &amp; Paper'!Q258</f>
        <v>-1.47E-3</v>
      </c>
    </row>
    <row r="345" spans="2:16" s="216" customFormat="1" x14ac:dyDescent="0.3">
      <c r="B345" s="217" t="s">
        <v>154</v>
      </c>
      <c r="C345" s="654">
        <f>'Pulp &amp; Paper'!D259</f>
        <v>-1.47E-3</v>
      </c>
      <c r="D345" s="653">
        <f>'Pulp &amp; Paper'!E259</f>
        <v>-1.47E-3</v>
      </c>
      <c r="E345" s="653">
        <f>'Pulp &amp; Paper'!F259</f>
        <v>-1.47E-3</v>
      </c>
      <c r="F345" s="653">
        <f>'Pulp &amp; Paper'!G259</f>
        <v>-1.47E-3</v>
      </c>
      <c r="G345" s="653">
        <f>'Pulp &amp; Paper'!H259</f>
        <v>-1.47E-3</v>
      </c>
      <c r="H345" s="653">
        <f>'Pulp &amp; Paper'!I259</f>
        <v>-1.47E-3</v>
      </c>
      <c r="I345" s="653">
        <f>'Pulp &amp; Paper'!J259</f>
        <v>-1.47E-3</v>
      </c>
      <c r="J345" s="653">
        <f>'Pulp &amp; Paper'!K259</f>
        <v>-1.47E-3</v>
      </c>
      <c r="K345" s="653">
        <f>'Pulp &amp; Paper'!L259</f>
        <v>-1.47E-3</v>
      </c>
      <c r="L345" s="653">
        <f>'Pulp &amp; Paper'!M259</f>
        <v>-1.47E-3</v>
      </c>
      <c r="M345" s="653">
        <f>'Pulp &amp; Paper'!N259</f>
        <v>-1.47E-3</v>
      </c>
      <c r="N345" s="653">
        <f>'Pulp &amp; Paper'!O259</f>
        <v>-1.47E-3</v>
      </c>
      <c r="O345" s="653">
        <f>'Pulp &amp; Paper'!P259</f>
        <v>-1.47E-3</v>
      </c>
      <c r="P345" s="656">
        <f>'Pulp &amp; Paper'!Q259</f>
        <v>-1.47E-3</v>
      </c>
    </row>
    <row r="346" spans="2:16" s="216" customFormat="1" x14ac:dyDescent="0.3">
      <c r="B346" s="217" t="s">
        <v>155</v>
      </c>
      <c r="C346" s="654">
        <f>'Pulp &amp; Paper'!D260</f>
        <v>-1.47E-3</v>
      </c>
      <c r="D346" s="653">
        <f>'Pulp &amp; Paper'!E260</f>
        <v>-1.47E-3</v>
      </c>
      <c r="E346" s="653">
        <f>'Pulp &amp; Paper'!F260</f>
        <v>-1.47E-3</v>
      </c>
      <c r="F346" s="653">
        <f>'Pulp &amp; Paper'!G260</f>
        <v>-1.47E-3</v>
      </c>
      <c r="G346" s="653">
        <f>'Pulp &amp; Paper'!H260</f>
        <v>-1.47E-3</v>
      </c>
      <c r="H346" s="653">
        <f>'Pulp &amp; Paper'!I260</f>
        <v>-1.47E-3</v>
      </c>
      <c r="I346" s="653">
        <f>'Pulp &amp; Paper'!J260</f>
        <v>-1.47E-3</v>
      </c>
      <c r="J346" s="653">
        <f>'Pulp &amp; Paper'!K260</f>
        <v>-1.47E-3</v>
      </c>
      <c r="K346" s="653">
        <f>'Pulp &amp; Paper'!L260</f>
        <v>-1.47E-3</v>
      </c>
      <c r="L346" s="653">
        <f>'Pulp &amp; Paper'!M260</f>
        <v>-1.47E-3</v>
      </c>
      <c r="M346" s="653">
        <f>'Pulp &amp; Paper'!N260</f>
        <v>-1.47E-3</v>
      </c>
      <c r="N346" s="653">
        <f>'Pulp &amp; Paper'!O260</f>
        <v>-1.47E-3</v>
      </c>
      <c r="O346" s="653">
        <f>'Pulp &amp; Paper'!P260</f>
        <v>-1.47E-3</v>
      </c>
      <c r="P346" s="656">
        <f>'Pulp &amp; Paper'!Q260</f>
        <v>-1.47E-3</v>
      </c>
    </row>
    <row r="347" spans="2:16" s="216" customFormat="1" x14ac:dyDescent="0.3">
      <c r="B347" s="217" t="s">
        <v>156</v>
      </c>
      <c r="C347" s="654">
        <f>'Pulp &amp; Paper'!D261</f>
        <v>-1.47E-3</v>
      </c>
      <c r="D347" s="653">
        <f>'Pulp &amp; Paper'!E261</f>
        <v>-1.47E-3</v>
      </c>
      <c r="E347" s="653">
        <f>'Pulp &amp; Paper'!F261</f>
        <v>-1.47E-3</v>
      </c>
      <c r="F347" s="653">
        <f>'Pulp &amp; Paper'!G261</f>
        <v>-1.47E-3</v>
      </c>
      <c r="G347" s="653">
        <f>'Pulp &amp; Paper'!H261</f>
        <v>-1.47E-3</v>
      </c>
      <c r="H347" s="653">
        <f>'Pulp &amp; Paper'!I261</f>
        <v>-1.47E-3</v>
      </c>
      <c r="I347" s="653">
        <f>'Pulp &amp; Paper'!J261</f>
        <v>-1.47E-3</v>
      </c>
      <c r="J347" s="653">
        <f>'Pulp &amp; Paper'!K261</f>
        <v>-1.47E-3</v>
      </c>
      <c r="K347" s="653">
        <f>'Pulp &amp; Paper'!L261</f>
        <v>-1.47E-3</v>
      </c>
      <c r="L347" s="653">
        <f>'Pulp &amp; Paper'!M261</f>
        <v>-1.47E-3</v>
      </c>
      <c r="M347" s="653">
        <f>'Pulp &amp; Paper'!N261</f>
        <v>-1.47E-3</v>
      </c>
      <c r="N347" s="653">
        <f>'Pulp &amp; Paper'!O261</f>
        <v>-1.47E-3</v>
      </c>
      <c r="O347" s="653">
        <f>'Pulp &amp; Paper'!P261</f>
        <v>-1.47E-3</v>
      </c>
      <c r="P347" s="656">
        <f>'Pulp &amp; Paper'!Q261</f>
        <v>-1.47E-3</v>
      </c>
    </row>
    <row r="348" spans="2:16" s="216" customFormat="1" x14ac:dyDescent="0.3">
      <c r="B348" s="217" t="s">
        <v>157</v>
      </c>
      <c r="C348" s="120">
        <f>'Pulp &amp; Paper'!D262</f>
        <v>778092.41273279989</v>
      </c>
      <c r="D348" s="183">
        <f>'Pulp &amp; Paper'!E262</f>
        <v>840844.982718596</v>
      </c>
      <c r="E348" s="183">
        <f>'Pulp &amp; Paper'!F262</f>
        <v>894515.93915616593</v>
      </c>
      <c r="F348" s="183">
        <f>'Pulp &amp; Paper'!G262</f>
        <v>951612.70132379362</v>
      </c>
      <c r="G348" s="183">
        <f>'Pulp &amp; Paper'!H262</f>
        <v>1012353.9376723334</v>
      </c>
      <c r="H348" s="183">
        <f>'Pulp &amp; Paper'!I262</f>
        <v>1128877.3654653004</v>
      </c>
      <c r="I348" s="183">
        <f>'Pulp &amp; Paper'!J262</f>
        <v>1199808.2447924998</v>
      </c>
      <c r="J348" s="183">
        <f>'Pulp &amp; Paper'!K262</f>
        <v>1210985.5890300001</v>
      </c>
      <c r="K348" s="183">
        <f>'Pulp &amp; Paper'!L262</f>
        <v>1241324.9975174998</v>
      </c>
      <c r="L348" s="183">
        <f>'Pulp &amp; Paper'!M262</f>
        <v>1447039.9464674999</v>
      </c>
      <c r="M348" s="183">
        <f>'Pulp &amp; Paper'!N262</f>
        <v>814036.71426000004</v>
      </c>
      <c r="N348" s="653">
        <f>'Pulp &amp; Paper'!O262</f>
        <v>724923.62621901801</v>
      </c>
      <c r="O348" s="653">
        <f>'Pulp &amp; Paper'!P262</f>
        <v>727736.67870343453</v>
      </c>
      <c r="P348" s="656">
        <f>'Pulp &amp; Paper'!Q262</f>
        <v>754254.98451585881</v>
      </c>
    </row>
    <row r="349" spans="2:16" s="216" customFormat="1" x14ac:dyDescent="0.3">
      <c r="B349" s="217" t="s">
        <v>158</v>
      </c>
      <c r="C349" s="654">
        <f>'Pulp &amp; Paper'!D263</f>
        <v>-1.47E-3</v>
      </c>
      <c r="D349" s="653">
        <f>'Pulp &amp; Paper'!E263</f>
        <v>-1.47E-3</v>
      </c>
      <c r="E349" s="653">
        <f>'Pulp &amp; Paper'!F263</f>
        <v>-1.47E-3</v>
      </c>
      <c r="F349" s="653">
        <f>'Pulp &amp; Paper'!G263</f>
        <v>-1.47E-3</v>
      </c>
      <c r="G349" s="653">
        <f>'Pulp &amp; Paper'!H263</f>
        <v>-1.47E-3</v>
      </c>
      <c r="H349" s="653">
        <f>'Pulp &amp; Paper'!I263</f>
        <v>-1.47E-3</v>
      </c>
      <c r="I349" s="653">
        <f>'Pulp &amp; Paper'!J263</f>
        <v>-1.47E-3</v>
      </c>
      <c r="J349" s="653">
        <f>'Pulp &amp; Paper'!K263</f>
        <v>-1.47E-3</v>
      </c>
      <c r="K349" s="653">
        <f>'Pulp &amp; Paper'!L263</f>
        <v>-1.47E-3</v>
      </c>
      <c r="L349" s="653">
        <f>'Pulp &amp; Paper'!M263</f>
        <v>-1.47E-3</v>
      </c>
      <c r="M349" s="653">
        <f>'Pulp &amp; Paper'!N263</f>
        <v>-1.47E-3</v>
      </c>
      <c r="N349" s="653">
        <f>'Pulp &amp; Paper'!O263</f>
        <v>-1.47E-3</v>
      </c>
      <c r="O349" s="653">
        <f>'Pulp &amp; Paper'!P263</f>
        <v>-1.47E-3</v>
      </c>
      <c r="P349" s="656">
        <f>'Pulp &amp; Paper'!Q263</f>
        <v>-1.47E-3</v>
      </c>
    </row>
    <row r="350" spans="2:16" s="216" customFormat="1" x14ac:dyDescent="0.3">
      <c r="B350" s="217" t="s">
        <v>159</v>
      </c>
      <c r="C350" s="120">
        <f>'Pulp &amp; Paper'!D264</f>
        <v>2467977.8405255615</v>
      </c>
      <c r="D350" s="183">
        <f>'Pulp &amp; Paper'!E264</f>
        <v>2623327.3845268316</v>
      </c>
      <c r="E350" s="183">
        <f>'Pulp &amp; Paper'!F264</f>
        <v>2790773.8134202459</v>
      </c>
      <c r="F350" s="183">
        <f>'Pulp &amp; Paper'!G264</f>
        <v>2968908.3122430281</v>
      </c>
      <c r="G350" s="183">
        <f>'Pulp &amp; Paper'!H264</f>
        <v>3158413.0982247097</v>
      </c>
      <c r="H350" s="183">
        <f>'Pulp &amp; Paper'!I264</f>
        <v>3409406.6835304955</v>
      </c>
      <c r="I350" s="183">
        <f>'Pulp &amp; Paper'!J264</f>
        <v>3638843.4904442253</v>
      </c>
      <c r="J350" s="183">
        <f>'Pulp &amp; Paper'!K264</f>
        <v>3755941.6186729497</v>
      </c>
      <c r="K350" s="183">
        <f>'Pulp &amp; Paper'!L264</f>
        <v>4088115.309737287</v>
      </c>
      <c r="L350" s="183">
        <f>'Pulp &amp; Paper'!M264</f>
        <v>4168355.7381687383</v>
      </c>
      <c r="M350" s="183">
        <f>'Pulp &amp; Paper'!N264</f>
        <v>1754832.76352475</v>
      </c>
      <c r="N350" s="653">
        <f>'Pulp &amp; Paper'!O264</f>
        <v>1840499.6574277193</v>
      </c>
      <c r="O350" s="653">
        <f>'Pulp &amp; Paper'!P264</f>
        <v>2013107.3858542228</v>
      </c>
      <c r="P350" s="656">
        <f>'Pulp &amp; Paper'!Q264</f>
        <v>2086463.8605032575</v>
      </c>
    </row>
    <row r="351" spans="2:16" s="216" customFormat="1" x14ac:dyDescent="0.3">
      <c r="B351" s="217" t="s">
        <v>160</v>
      </c>
      <c r="C351" s="183">
        <f>'Pulp &amp; Paper'!D265</f>
        <v>135936.33581218059</v>
      </c>
      <c r="D351" s="183">
        <f>'Pulp &amp; Paper'!E265</f>
        <v>133692.77476345532</v>
      </c>
      <c r="E351" s="183">
        <f>'Pulp &amp; Paper'!F265</f>
        <v>142226.35622516519</v>
      </c>
      <c r="F351" s="183">
        <f>'Pulp &amp; Paper'!G265</f>
        <v>151304.63437592043</v>
      </c>
      <c r="G351" s="183">
        <f>'Pulp &amp; Paper'!H265</f>
        <v>160962.37708948978</v>
      </c>
      <c r="H351" s="183">
        <f>'Pulp &amp; Paper'!I265</f>
        <v>154238.15597847456</v>
      </c>
      <c r="I351" s="183">
        <f>'Pulp &amp; Paper'!J265</f>
        <v>166818.95852999997</v>
      </c>
      <c r="J351" s="183">
        <f>'Pulp &amp; Paper'!K265</f>
        <v>172032.05103</v>
      </c>
      <c r="K351" s="183">
        <f>'Pulp &amp; Paper'!L265</f>
        <v>257337.20103</v>
      </c>
      <c r="L351" s="183">
        <f>'Pulp &amp; Paper'!M265</f>
        <v>317050.80603000004</v>
      </c>
      <c r="M351" s="183">
        <f>'Pulp &amp; Paper'!N265</f>
        <v>146139.28964250002</v>
      </c>
      <c r="N351" s="653">
        <f>'Pulp &amp; Paper'!O265</f>
        <v>128595.21231213571</v>
      </c>
      <c r="O351" s="653">
        <f>'Pulp &amp; Paper'!P265</f>
        <v>131417.31168296598</v>
      </c>
      <c r="P351" s="656">
        <f>'Pulp &amp; Paper'!Q265</f>
        <v>136206.08294348151</v>
      </c>
    </row>
    <row r="352" spans="2:16" s="216" customFormat="1" x14ac:dyDescent="0.3">
      <c r="B352" s="217" t="s">
        <v>161</v>
      </c>
      <c r="C352" s="653">
        <f>'Pulp &amp; Paper'!D266</f>
        <v>-1.47E-3</v>
      </c>
      <c r="D352" s="653">
        <f>'Pulp &amp; Paper'!E266</f>
        <v>-1.47E-3</v>
      </c>
      <c r="E352" s="653">
        <f>'Pulp &amp; Paper'!F266</f>
        <v>-1.47E-3</v>
      </c>
      <c r="F352" s="653">
        <f>'Pulp &amp; Paper'!G266</f>
        <v>-1.47E-3</v>
      </c>
      <c r="G352" s="653">
        <f>'Pulp &amp; Paper'!H266</f>
        <v>-1.47E-3</v>
      </c>
      <c r="H352" s="653">
        <f>'Pulp &amp; Paper'!I266</f>
        <v>-1.47E-3</v>
      </c>
      <c r="I352" s="653">
        <f>'Pulp &amp; Paper'!J266</f>
        <v>-1.47E-3</v>
      </c>
      <c r="J352" s="653">
        <f>'Pulp &amp; Paper'!K266</f>
        <v>-1.47E-3</v>
      </c>
      <c r="K352" s="653">
        <f>'Pulp &amp; Paper'!L266</f>
        <v>-1.47E-3</v>
      </c>
      <c r="L352" s="653">
        <f>'Pulp &amp; Paper'!M266</f>
        <v>-1.47E-3</v>
      </c>
      <c r="M352" s="653">
        <f>'Pulp &amp; Paper'!N266</f>
        <v>-1.47E-3</v>
      </c>
      <c r="N352" s="653">
        <f>'Pulp &amp; Paper'!O266</f>
        <v>-1.47E-3</v>
      </c>
      <c r="O352" s="653">
        <f>'Pulp &amp; Paper'!P266</f>
        <v>-1.47E-3</v>
      </c>
      <c r="P352" s="656">
        <f>'Pulp &amp; Paper'!Q266</f>
        <v>-1.47E-3</v>
      </c>
    </row>
    <row r="353" spans="1:16" s="216" customFormat="1" x14ac:dyDescent="0.3">
      <c r="B353" s="217" t="s">
        <v>162</v>
      </c>
      <c r="C353" s="183">
        <f>'Pulp &amp; Paper'!D267</f>
        <v>3435376.8629168947</v>
      </c>
      <c r="D353" s="183">
        <f>'Pulp &amp; Paper'!E267</f>
        <v>3602062.9226125437</v>
      </c>
      <c r="E353" s="183">
        <f>'Pulp &amp; Paper'!F267</f>
        <v>3831981.8326603658</v>
      </c>
      <c r="F353" s="183">
        <f>'Pulp &amp; Paper'!G267</f>
        <v>4076576.4178176238</v>
      </c>
      <c r="G353" s="183">
        <f>'Pulp &amp; Paper'!H267</f>
        <v>4336783.423304067</v>
      </c>
      <c r="H353" s="183">
        <f>'Pulp &amp; Paper'!I267</f>
        <v>4650053.4180910923</v>
      </c>
      <c r="I353" s="183">
        <f>'Pulp &amp; Paper'!J267</f>
        <v>4688002.1451479997</v>
      </c>
      <c r="J353" s="183">
        <f>'Pulp &amp; Paper'!K267</f>
        <v>5187045.2557882881</v>
      </c>
      <c r="K353" s="183">
        <f>'Pulp &amp; Paper'!L267</f>
        <v>5904671.1794188144</v>
      </c>
      <c r="L353" s="183">
        <f>'Pulp &amp; Paper'!M267</f>
        <v>6395448.6870429767</v>
      </c>
      <c r="M353" s="183">
        <f>'Pulp &amp; Paper'!N267</f>
        <v>2963414.7842239505</v>
      </c>
      <c r="N353" s="653">
        <f>'Pulp &amp; Paper'!O267</f>
        <v>2846145.146616519</v>
      </c>
      <c r="O353" s="653">
        <f>'Pulp &amp; Paper'!P267</f>
        <v>2997684.901318172</v>
      </c>
      <c r="P353" s="656">
        <f>'Pulp &amp; Paper'!Q267</f>
        <v>3106918.8140054904</v>
      </c>
    </row>
    <row r="354" spans="1:16" s="216" customFormat="1" x14ac:dyDescent="0.3">
      <c r="B354" s="217" t="s">
        <v>182</v>
      </c>
      <c r="C354" s="183">
        <f>'Pulp &amp; Paper'!D268</f>
        <v>-1.47E-3</v>
      </c>
      <c r="D354" s="183">
        <f>'Pulp &amp; Paper'!E268</f>
        <v>-1.47E-3</v>
      </c>
      <c r="E354" s="183">
        <f>'Pulp &amp; Paper'!F268</f>
        <v>-1.47E-3</v>
      </c>
      <c r="F354" s="183">
        <f>'Pulp &amp; Paper'!G268</f>
        <v>-1.47E-3</v>
      </c>
      <c r="G354" s="183">
        <f>'Pulp &amp; Paper'!H268</f>
        <v>-1.47E-3</v>
      </c>
      <c r="H354" s="183">
        <f>'Pulp &amp; Paper'!I268</f>
        <v>-1.47E-3</v>
      </c>
      <c r="I354" s="183">
        <f>'Pulp &amp; Paper'!J268</f>
        <v>-1.47E-3</v>
      </c>
      <c r="J354" s="183">
        <f>'Pulp &amp; Paper'!K268</f>
        <v>-1.47E-3</v>
      </c>
      <c r="K354" s="183">
        <f>'Pulp &amp; Paper'!L268</f>
        <v>-1.47E-3</v>
      </c>
      <c r="L354" s="183">
        <f>'Pulp &amp; Paper'!M268</f>
        <v>655942.10151750012</v>
      </c>
      <c r="M354" s="183">
        <f>'Pulp &amp; Paper'!N268</f>
        <v>407800.50612000009</v>
      </c>
      <c r="N354" s="183">
        <f>'Pulp &amp; Paper'!O268</f>
        <v>232387.45165867644</v>
      </c>
      <c r="O354" s="183">
        <f>'Pulp &amp; Paper'!P268</f>
        <v>184157.7235455059</v>
      </c>
      <c r="P354" s="656">
        <f>'Pulp &amp; Paper'!Q268</f>
        <v>190868.32506213922</v>
      </c>
    </row>
    <row r="355" spans="1:16" s="216" customFormat="1" x14ac:dyDescent="0.3">
      <c r="B355" s="217" t="s">
        <v>163</v>
      </c>
      <c r="C355" s="653">
        <f>'Pulp &amp; Paper'!D269</f>
        <v>-1.47E-3</v>
      </c>
      <c r="D355" s="653">
        <f>'Pulp &amp; Paper'!E269</f>
        <v>-1.47E-3</v>
      </c>
      <c r="E355" s="653">
        <f>'Pulp &amp; Paper'!F269</f>
        <v>-1.47E-3</v>
      </c>
      <c r="F355" s="653">
        <f>'Pulp &amp; Paper'!G269</f>
        <v>-1.47E-3</v>
      </c>
      <c r="G355" s="653">
        <f>'Pulp &amp; Paper'!H269</f>
        <v>-1.47E-3</v>
      </c>
      <c r="H355" s="653">
        <f>'Pulp &amp; Paper'!I269</f>
        <v>-1.47E-3</v>
      </c>
      <c r="I355" s="653">
        <f>'Pulp &amp; Paper'!J269</f>
        <v>-1.47E-3</v>
      </c>
      <c r="J355" s="653">
        <f>'Pulp &amp; Paper'!K269</f>
        <v>-1.47E-3</v>
      </c>
      <c r="K355" s="653">
        <f>'Pulp &amp; Paper'!L269</f>
        <v>-1.47E-3</v>
      </c>
      <c r="L355" s="653">
        <f>'Pulp &amp; Paper'!M269</f>
        <v>-1.47E-3</v>
      </c>
      <c r="M355" s="653">
        <f>'Pulp &amp; Paper'!N269</f>
        <v>-1.47E-3</v>
      </c>
      <c r="N355" s="653">
        <f>'Pulp &amp; Paper'!O269</f>
        <v>-1.47E-3</v>
      </c>
      <c r="O355" s="653">
        <f>'Pulp &amp; Paper'!P269</f>
        <v>-1.47E-3</v>
      </c>
      <c r="P355" s="656">
        <f>'Pulp &amp; Paper'!Q269</f>
        <v>-1.47E-3</v>
      </c>
    </row>
    <row r="356" spans="1:16" s="216" customFormat="1" x14ac:dyDescent="0.3">
      <c r="B356" s="217" t="s">
        <v>164</v>
      </c>
      <c r="C356" s="120">
        <f>'Pulp &amp; Paper'!D270</f>
        <v>5016085.1903931862</v>
      </c>
      <c r="D356" s="183">
        <f>'Pulp &amp; Paper'!E270</f>
        <v>5294473.7029924989</v>
      </c>
      <c r="E356" s="183">
        <f>'Pulp &amp; Paper'!F270</f>
        <v>5632418.8330645747</v>
      </c>
      <c r="F356" s="183">
        <f>'Pulp &amp; Paper'!G270</f>
        <v>5991934.9288859293</v>
      </c>
      <c r="G356" s="183">
        <f>'Pulp &amp; Paper'!H270</f>
        <v>6374398.8606107747</v>
      </c>
      <c r="H356" s="183">
        <f>'Pulp &amp; Paper'!I270</f>
        <v>6830865.0816061068</v>
      </c>
      <c r="I356" s="183">
        <f>'Pulp &amp; Paper'!J270</f>
        <v>6992676.759183676</v>
      </c>
      <c r="J356" s="183">
        <f>'Pulp &amp; Paper'!K270</f>
        <v>7718226.3764702259</v>
      </c>
      <c r="K356" s="183">
        <f>'Pulp &amp; Paper'!L270</f>
        <v>8521034.462190602</v>
      </c>
      <c r="L356" s="183">
        <f>'Pulp &amp; Paper'!M270</f>
        <v>8830609.689516563</v>
      </c>
      <c r="M356" s="183">
        <f>'Pulp &amp; Paper'!N270</f>
        <v>4067220.7823689054</v>
      </c>
      <c r="N356" s="653">
        <f>'Pulp &amp; Paper'!O270</f>
        <v>4016898.9101557159</v>
      </c>
      <c r="O356" s="653">
        <f>'Pulp &amp; Paper'!P270</f>
        <v>4269596.0758927427</v>
      </c>
      <c r="P356" s="656">
        <f>'Pulp &amp; Paper'!Q270</f>
        <v>4425177.6997955665</v>
      </c>
    </row>
    <row r="357" spans="1:16" s="216" customFormat="1" x14ac:dyDescent="0.3">
      <c r="B357" s="217" t="s">
        <v>165</v>
      </c>
      <c r="C357" s="120">
        <f>'Pulp &amp; Paper'!D271</f>
        <v>2626635.551566611</v>
      </c>
      <c r="D357" s="183">
        <f>'Pulp &amp; Paper'!E271</f>
        <v>2864170.2416749774</v>
      </c>
      <c r="E357" s="183">
        <f>'Pulp &amp; Paper'!F271</f>
        <v>3046989.6188969966</v>
      </c>
      <c r="F357" s="183">
        <f>'Pulp &amp; Paper'!G271</f>
        <v>3241478.3180693588</v>
      </c>
      <c r="G357" s="183">
        <f>'Pulp &amp; Paper'!H271</f>
        <v>3448381.1895293165</v>
      </c>
      <c r="H357" s="183">
        <f>'Pulp &amp; Paper'!I271</f>
        <v>3810874.3073061975</v>
      </c>
      <c r="I357" s="183">
        <f>'Pulp &amp; Paper'!J271</f>
        <v>4091155.7819590499</v>
      </c>
      <c r="J357" s="183">
        <f>'Pulp &amp; Paper'!K271</f>
        <v>4273279.6690830756</v>
      </c>
      <c r="K357" s="183">
        <f>'Pulp &amp; Paper'!L271</f>
        <v>4149373.4181886874</v>
      </c>
      <c r="L357" s="183">
        <f>'Pulp &amp; Paper'!M271</f>
        <v>4326947.7652408881</v>
      </c>
      <c r="M357" s="183">
        <f>'Pulp &amp; Paper'!N271</f>
        <v>2019880.8171984749</v>
      </c>
      <c r="N357" s="653">
        <f>'Pulp &amp; Paper'!O271</f>
        <v>2052460.4201044119</v>
      </c>
      <c r="O357" s="653">
        <f>'Pulp &amp; Paper'!P271</f>
        <v>2202492.0416319538</v>
      </c>
      <c r="P357" s="656">
        <f>'Pulp &amp; Paper'!Q271</f>
        <v>2282749.5841464936</v>
      </c>
    </row>
    <row r="358" spans="1:16" s="216" customFormat="1" x14ac:dyDescent="0.3">
      <c r="B358" s="217" t="s">
        <v>166</v>
      </c>
      <c r="C358" s="120">
        <f>'Pulp &amp; Paper'!D272</f>
        <v>1278236.9556558877</v>
      </c>
      <c r="D358" s="183">
        <f>'Pulp &amp; Paper'!E272</f>
        <v>1347762.963222699</v>
      </c>
      <c r="E358" s="183">
        <f>'Pulp &amp; Paper'!F272</f>
        <v>1433790.3865009558</v>
      </c>
      <c r="F358" s="183">
        <f>'Pulp &amp; Paper'!G272</f>
        <v>1525308.9219033574</v>
      </c>
      <c r="G358" s="183">
        <f>'Pulp &amp; Paper'!H272</f>
        <v>1622669.0659484654</v>
      </c>
      <c r="H358" s="183">
        <f>'Pulp &amp; Paper'!I272</f>
        <v>1209354.5217279536</v>
      </c>
      <c r="I358" s="183">
        <f>'Pulp &amp; Paper'!J272</f>
        <v>2029097.1516868505</v>
      </c>
      <c r="J358" s="183">
        <f>'Pulp &amp; Paper'!K272</f>
        <v>2246807.4944075248</v>
      </c>
      <c r="K358" s="183">
        <f>'Pulp &amp; Paper'!L272</f>
        <v>2222991.8825714253</v>
      </c>
      <c r="L358" s="183">
        <f>'Pulp &amp; Paper'!M272</f>
        <v>2257135.5642675003</v>
      </c>
      <c r="M358" s="183">
        <f>'Pulp &amp; Paper'!N272</f>
        <v>963585.47194350034</v>
      </c>
      <c r="N358" s="653">
        <f>'Pulp &amp; Paper'!O272</f>
        <v>1038145.9820479476</v>
      </c>
      <c r="O358" s="653">
        <f>'Pulp &amp; Paper'!P272</f>
        <v>1143763.7787451444</v>
      </c>
      <c r="P358" s="656">
        <f>'Pulp &amp; Paper'!Q272</f>
        <v>1185441.8726591291</v>
      </c>
    </row>
    <row r="359" spans="1:16" x14ac:dyDescent="0.3">
      <c r="A359" s="212"/>
      <c r="B359" s="222" t="s">
        <v>8</v>
      </c>
      <c r="C359" s="612">
        <f t="shared" ref="C359:K359" si="77">SUM(C360:C395)</f>
        <v>0</v>
      </c>
      <c r="D359" s="612">
        <f t="shared" si="77"/>
        <v>0</v>
      </c>
      <c r="E359" s="612">
        <f t="shared" si="77"/>
        <v>0</v>
      </c>
      <c r="F359" s="612">
        <f t="shared" si="77"/>
        <v>0</v>
      </c>
      <c r="G359" s="612">
        <f t="shared" si="77"/>
        <v>0</v>
      </c>
      <c r="H359" s="612">
        <f t="shared" si="77"/>
        <v>0</v>
      </c>
      <c r="I359" s="612">
        <f t="shared" si="77"/>
        <v>0</v>
      </c>
      <c r="J359" s="612">
        <f t="shared" si="77"/>
        <v>0</v>
      </c>
      <c r="K359" s="612">
        <f t="shared" si="77"/>
        <v>0</v>
      </c>
      <c r="L359" s="612">
        <f t="shared" ref="L359:P359" si="78">SUM(L360:L395)</f>
        <v>0</v>
      </c>
      <c r="M359" s="612">
        <f t="shared" si="78"/>
        <v>0</v>
      </c>
      <c r="N359" s="612">
        <f t="shared" si="78"/>
        <v>0</v>
      </c>
      <c r="O359" s="612">
        <f t="shared" si="78"/>
        <v>0</v>
      </c>
      <c r="P359" s="613">
        <f t="shared" si="78"/>
        <v>0</v>
      </c>
    </row>
    <row r="360" spans="1:16" s="216" customFormat="1" x14ac:dyDescent="0.3">
      <c r="B360" s="217" t="s">
        <v>132</v>
      </c>
      <c r="C360" s="654">
        <f>Rubber!D237</f>
        <v>0</v>
      </c>
      <c r="D360" s="654">
        <f>Rubber!E237</f>
        <v>0</v>
      </c>
      <c r="E360" s="654">
        <f>Rubber!F237</f>
        <v>0</v>
      </c>
      <c r="F360" s="654">
        <f>Rubber!G237</f>
        <v>0</v>
      </c>
      <c r="G360" s="654">
        <f>Rubber!H237</f>
        <v>0</v>
      </c>
      <c r="H360" s="654">
        <f>Rubber!I237</f>
        <v>0</v>
      </c>
      <c r="I360" s="654">
        <f>Rubber!J237</f>
        <v>0</v>
      </c>
      <c r="J360" s="654">
        <f>Rubber!K237</f>
        <v>0</v>
      </c>
      <c r="K360" s="654">
        <f>Rubber!L237</f>
        <v>0</v>
      </c>
      <c r="L360" s="654">
        <f>Rubber!M237</f>
        <v>0</v>
      </c>
      <c r="M360" s="654">
        <f>Rubber!N237</f>
        <v>0</v>
      </c>
      <c r="N360" s="654">
        <f>Rubber!O237</f>
        <v>0</v>
      </c>
      <c r="O360" s="654">
        <f>Rubber!P237</f>
        <v>0</v>
      </c>
      <c r="P360" s="656">
        <f>Rubber!Q237</f>
        <v>0</v>
      </c>
    </row>
    <row r="361" spans="1:16" s="216" customFormat="1" x14ac:dyDescent="0.3">
      <c r="B361" s="217" t="s">
        <v>133</v>
      </c>
      <c r="C361" s="654">
        <f>Rubber!D238</f>
        <v>0</v>
      </c>
      <c r="D361" s="654">
        <f>Rubber!E238</f>
        <v>0</v>
      </c>
      <c r="E361" s="654">
        <f>Rubber!F238</f>
        <v>0</v>
      </c>
      <c r="F361" s="654">
        <f>Rubber!G238</f>
        <v>0</v>
      </c>
      <c r="G361" s="654">
        <f>Rubber!H238</f>
        <v>0</v>
      </c>
      <c r="H361" s="654">
        <f>Rubber!I238</f>
        <v>0</v>
      </c>
      <c r="I361" s="654">
        <f>Rubber!J238</f>
        <v>0</v>
      </c>
      <c r="J361" s="654">
        <f>Rubber!K238</f>
        <v>0</v>
      </c>
      <c r="K361" s="654">
        <f>Rubber!L238</f>
        <v>0</v>
      </c>
      <c r="L361" s="654">
        <f>Rubber!M238</f>
        <v>0</v>
      </c>
      <c r="M361" s="654">
        <f>Rubber!N238</f>
        <v>0</v>
      </c>
      <c r="N361" s="654">
        <f>Rubber!O238</f>
        <v>0</v>
      </c>
      <c r="O361" s="654">
        <f>Rubber!P238</f>
        <v>0</v>
      </c>
      <c r="P361" s="656">
        <f>Rubber!Q238</f>
        <v>0</v>
      </c>
    </row>
    <row r="362" spans="1:16" s="216" customFormat="1" x14ac:dyDescent="0.3">
      <c r="B362" s="217" t="s">
        <v>134</v>
      </c>
      <c r="C362" s="654">
        <f>Rubber!D239</f>
        <v>0</v>
      </c>
      <c r="D362" s="654">
        <f>Rubber!E239</f>
        <v>0</v>
      </c>
      <c r="E362" s="654">
        <f>Rubber!F239</f>
        <v>0</v>
      </c>
      <c r="F362" s="654">
        <f>Rubber!G239</f>
        <v>0</v>
      </c>
      <c r="G362" s="654">
        <f>Rubber!H239</f>
        <v>0</v>
      </c>
      <c r="H362" s="654">
        <f>Rubber!I239</f>
        <v>0</v>
      </c>
      <c r="I362" s="654">
        <f>Rubber!J239</f>
        <v>0</v>
      </c>
      <c r="J362" s="654">
        <f>Rubber!K239</f>
        <v>0</v>
      </c>
      <c r="K362" s="654">
        <f>Rubber!L239</f>
        <v>0</v>
      </c>
      <c r="L362" s="654">
        <f>Rubber!M239</f>
        <v>0</v>
      </c>
      <c r="M362" s="654">
        <f>Rubber!N239</f>
        <v>0</v>
      </c>
      <c r="N362" s="654">
        <f>Rubber!O239</f>
        <v>0</v>
      </c>
      <c r="O362" s="654">
        <f>Rubber!P239</f>
        <v>0</v>
      </c>
      <c r="P362" s="656">
        <f>Rubber!Q239</f>
        <v>0</v>
      </c>
    </row>
    <row r="363" spans="1:16" s="216" customFormat="1" x14ac:dyDescent="0.3">
      <c r="B363" s="217" t="s">
        <v>135</v>
      </c>
      <c r="C363" s="654">
        <f>Rubber!D240</f>
        <v>0</v>
      </c>
      <c r="D363" s="654">
        <f>Rubber!E240</f>
        <v>0</v>
      </c>
      <c r="E363" s="654">
        <f>Rubber!F240</f>
        <v>0</v>
      </c>
      <c r="F363" s="654">
        <f>Rubber!G240</f>
        <v>0</v>
      </c>
      <c r="G363" s="654">
        <f>Rubber!H240</f>
        <v>0</v>
      </c>
      <c r="H363" s="654">
        <f>Rubber!I240</f>
        <v>0</v>
      </c>
      <c r="I363" s="654">
        <f>Rubber!J240</f>
        <v>0</v>
      </c>
      <c r="J363" s="654">
        <f>Rubber!K240</f>
        <v>0</v>
      </c>
      <c r="K363" s="654">
        <f>Rubber!L240</f>
        <v>0</v>
      </c>
      <c r="L363" s="654">
        <f>Rubber!M240</f>
        <v>0</v>
      </c>
      <c r="M363" s="654">
        <f>Rubber!N240</f>
        <v>0</v>
      </c>
      <c r="N363" s="654">
        <f>Rubber!O240</f>
        <v>0</v>
      </c>
      <c r="O363" s="654">
        <f>Rubber!P240</f>
        <v>0</v>
      </c>
      <c r="P363" s="656">
        <f>Rubber!Q240</f>
        <v>0</v>
      </c>
    </row>
    <row r="364" spans="1:16" s="216" customFormat="1" x14ac:dyDescent="0.3">
      <c r="B364" s="217" t="s">
        <v>136</v>
      </c>
      <c r="C364" s="654">
        <f>Rubber!D241</f>
        <v>0</v>
      </c>
      <c r="D364" s="654">
        <f>Rubber!E241</f>
        <v>0</v>
      </c>
      <c r="E364" s="654">
        <f>Rubber!F241</f>
        <v>0</v>
      </c>
      <c r="F364" s="654">
        <f>Rubber!G241</f>
        <v>0</v>
      </c>
      <c r="G364" s="654">
        <f>Rubber!H241</f>
        <v>0</v>
      </c>
      <c r="H364" s="654">
        <f>Rubber!I241</f>
        <v>0</v>
      </c>
      <c r="I364" s="654">
        <f>Rubber!J241</f>
        <v>0</v>
      </c>
      <c r="J364" s="654">
        <f>Rubber!K241</f>
        <v>0</v>
      </c>
      <c r="K364" s="654">
        <f>Rubber!L241</f>
        <v>0</v>
      </c>
      <c r="L364" s="654">
        <f>Rubber!M241</f>
        <v>0</v>
      </c>
      <c r="M364" s="654">
        <f>Rubber!N241</f>
        <v>0</v>
      </c>
      <c r="N364" s="654">
        <f>Rubber!O241</f>
        <v>0</v>
      </c>
      <c r="O364" s="654">
        <f>Rubber!P241</f>
        <v>0</v>
      </c>
      <c r="P364" s="656">
        <f>Rubber!Q241</f>
        <v>0</v>
      </c>
    </row>
    <row r="365" spans="1:16" s="216" customFormat="1" x14ac:dyDescent="0.3">
      <c r="B365" s="217" t="s">
        <v>137</v>
      </c>
      <c r="C365" s="654">
        <f>Rubber!D242</f>
        <v>0</v>
      </c>
      <c r="D365" s="654">
        <f>Rubber!E242</f>
        <v>0</v>
      </c>
      <c r="E365" s="654">
        <f>Rubber!F242</f>
        <v>0</v>
      </c>
      <c r="F365" s="654">
        <f>Rubber!G242</f>
        <v>0</v>
      </c>
      <c r="G365" s="654">
        <f>Rubber!H242</f>
        <v>0</v>
      </c>
      <c r="H365" s="654">
        <f>Rubber!I242</f>
        <v>0</v>
      </c>
      <c r="I365" s="654">
        <f>Rubber!J242</f>
        <v>0</v>
      </c>
      <c r="J365" s="654">
        <f>Rubber!K242</f>
        <v>0</v>
      </c>
      <c r="K365" s="654">
        <f>Rubber!L242</f>
        <v>0</v>
      </c>
      <c r="L365" s="654">
        <f>Rubber!M242</f>
        <v>0</v>
      </c>
      <c r="M365" s="654">
        <f>Rubber!N242</f>
        <v>0</v>
      </c>
      <c r="N365" s="654">
        <f>Rubber!O242</f>
        <v>0</v>
      </c>
      <c r="O365" s="654">
        <f>Rubber!P242</f>
        <v>0</v>
      </c>
      <c r="P365" s="656">
        <f>Rubber!Q242</f>
        <v>0</v>
      </c>
    </row>
    <row r="366" spans="1:16" s="216" customFormat="1" x14ac:dyDescent="0.3">
      <c r="B366" s="217" t="s">
        <v>138</v>
      </c>
      <c r="C366" s="654">
        <f>Rubber!D243</f>
        <v>0</v>
      </c>
      <c r="D366" s="654">
        <f>Rubber!E243</f>
        <v>0</v>
      </c>
      <c r="E366" s="654">
        <f>Rubber!F243</f>
        <v>0</v>
      </c>
      <c r="F366" s="654">
        <f>Rubber!G243</f>
        <v>0</v>
      </c>
      <c r="G366" s="654">
        <f>Rubber!H243</f>
        <v>0</v>
      </c>
      <c r="H366" s="654">
        <f>Rubber!I243</f>
        <v>0</v>
      </c>
      <c r="I366" s="654">
        <f>Rubber!J243</f>
        <v>0</v>
      </c>
      <c r="J366" s="654">
        <f>Rubber!K243</f>
        <v>0</v>
      </c>
      <c r="K366" s="654">
        <f>Rubber!L243</f>
        <v>0</v>
      </c>
      <c r="L366" s="654">
        <f>Rubber!M243</f>
        <v>0</v>
      </c>
      <c r="M366" s="654">
        <f>Rubber!N243</f>
        <v>0</v>
      </c>
      <c r="N366" s="654">
        <f>Rubber!O243</f>
        <v>0</v>
      </c>
      <c r="O366" s="654">
        <f>Rubber!P243</f>
        <v>0</v>
      </c>
      <c r="P366" s="656">
        <f>Rubber!Q243</f>
        <v>0</v>
      </c>
    </row>
    <row r="367" spans="1:16" s="216" customFormat="1" x14ac:dyDescent="0.3">
      <c r="B367" s="217" t="s">
        <v>139</v>
      </c>
      <c r="C367" s="654">
        <f>Rubber!D244</f>
        <v>0</v>
      </c>
      <c r="D367" s="654">
        <f>Rubber!E244</f>
        <v>0</v>
      </c>
      <c r="E367" s="654">
        <f>Rubber!F244</f>
        <v>0</v>
      </c>
      <c r="F367" s="654">
        <f>Rubber!G244</f>
        <v>0</v>
      </c>
      <c r="G367" s="654">
        <f>Rubber!H244</f>
        <v>0</v>
      </c>
      <c r="H367" s="654">
        <f>Rubber!I244</f>
        <v>0</v>
      </c>
      <c r="I367" s="654">
        <f>Rubber!J244</f>
        <v>0</v>
      </c>
      <c r="J367" s="654">
        <f>Rubber!K244</f>
        <v>0</v>
      </c>
      <c r="K367" s="654">
        <f>Rubber!L244</f>
        <v>0</v>
      </c>
      <c r="L367" s="654">
        <f>Rubber!M244</f>
        <v>0</v>
      </c>
      <c r="M367" s="654">
        <f>Rubber!N244</f>
        <v>0</v>
      </c>
      <c r="N367" s="654">
        <f>Rubber!O244</f>
        <v>0</v>
      </c>
      <c r="O367" s="654">
        <f>Rubber!P244</f>
        <v>0</v>
      </c>
      <c r="P367" s="656">
        <f>Rubber!Q244</f>
        <v>0</v>
      </c>
    </row>
    <row r="368" spans="1:16" s="216" customFormat="1" x14ac:dyDescent="0.3">
      <c r="B368" s="217" t="s">
        <v>140</v>
      </c>
      <c r="C368" s="654">
        <f>Rubber!D245</f>
        <v>0</v>
      </c>
      <c r="D368" s="654">
        <f>Rubber!E245</f>
        <v>0</v>
      </c>
      <c r="E368" s="654">
        <f>Rubber!F245</f>
        <v>0</v>
      </c>
      <c r="F368" s="654">
        <f>Rubber!G245</f>
        <v>0</v>
      </c>
      <c r="G368" s="654">
        <f>Rubber!H245</f>
        <v>0</v>
      </c>
      <c r="H368" s="654">
        <f>Rubber!I245</f>
        <v>0</v>
      </c>
      <c r="I368" s="654">
        <f>Rubber!J245</f>
        <v>0</v>
      </c>
      <c r="J368" s="654">
        <f>Rubber!K245</f>
        <v>0</v>
      </c>
      <c r="K368" s="654">
        <f>Rubber!L245</f>
        <v>0</v>
      </c>
      <c r="L368" s="654">
        <f>Rubber!M245</f>
        <v>0</v>
      </c>
      <c r="M368" s="654">
        <f>Rubber!N245</f>
        <v>0</v>
      </c>
      <c r="N368" s="654">
        <f>Rubber!O245</f>
        <v>0</v>
      </c>
      <c r="O368" s="654">
        <f>Rubber!P245</f>
        <v>0</v>
      </c>
      <c r="P368" s="656">
        <f>Rubber!Q245</f>
        <v>0</v>
      </c>
    </row>
    <row r="369" spans="2:16" s="216" customFormat="1" x14ac:dyDescent="0.3">
      <c r="B369" s="217" t="s">
        <v>141</v>
      </c>
      <c r="C369" s="654">
        <f>Rubber!D246</f>
        <v>0</v>
      </c>
      <c r="D369" s="654">
        <f>Rubber!E246</f>
        <v>0</v>
      </c>
      <c r="E369" s="654">
        <f>Rubber!F246</f>
        <v>0</v>
      </c>
      <c r="F369" s="654">
        <f>Rubber!G246</f>
        <v>0</v>
      </c>
      <c r="G369" s="654">
        <f>Rubber!H246</f>
        <v>0</v>
      </c>
      <c r="H369" s="654">
        <f>Rubber!I246</f>
        <v>0</v>
      </c>
      <c r="I369" s="654">
        <f>Rubber!J246</f>
        <v>0</v>
      </c>
      <c r="J369" s="654">
        <f>Rubber!K246</f>
        <v>0</v>
      </c>
      <c r="K369" s="654">
        <f>Rubber!L246</f>
        <v>0</v>
      </c>
      <c r="L369" s="654">
        <f>Rubber!M246</f>
        <v>0</v>
      </c>
      <c r="M369" s="654">
        <f>Rubber!N246</f>
        <v>0</v>
      </c>
      <c r="N369" s="654">
        <f>Rubber!O246</f>
        <v>0</v>
      </c>
      <c r="O369" s="654">
        <f>Rubber!P246</f>
        <v>0</v>
      </c>
      <c r="P369" s="656">
        <f>Rubber!Q246</f>
        <v>0</v>
      </c>
    </row>
    <row r="370" spans="2:16" s="216" customFormat="1" x14ac:dyDescent="0.3">
      <c r="B370" s="217" t="s">
        <v>142</v>
      </c>
      <c r="C370" s="654">
        <f>Rubber!D247</f>
        <v>0</v>
      </c>
      <c r="D370" s="654">
        <f>Rubber!E247</f>
        <v>0</v>
      </c>
      <c r="E370" s="654">
        <f>Rubber!F247</f>
        <v>0</v>
      </c>
      <c r="F370" s="654">
        <f>Rubber!G247</f>
        <v>0</v>
      </c>
      <c r="G370" s="654">
        <f>Rubber!H247</f>
        <v>0</v>
      </c>
      <c r="H370" s="654">
        <f>Rubber!I247</f>
        <v>0</v>
      </c>
      <c r="I370" s="654">
        <f>Rubber!J247</f>
        <v>0</v>
      </c>
      <c r="J370" s="654">
        <f>Rubber!K247</f>
        <v>0</v>
      </c>
      <c r="K370" s="654">
        <f>Rubber!L247</f>
        <v>0</v>
      </c>
      <c r="L370" s="654">
        <f>Rubber!M247</f>
        <v>0</v>
      </c>
      <c r="M370" s="654">
        <f>Rubber!N247</f>
        <v>0</v>
      </c>
      <c r="N370" s="654">
        <f>Rubber!O247</f>
        <v>0</v>
      </c>
      <c r="O370" s="654">
        <f>Rubber!P247</f>
        <v>0</v>
      </c>
      <c r="P370" s="656">
        <f>Rubber!Q247</f>
        <v>0</v>
      </c>
    </row>
    <row r="371" spans="2:16" s="216" customFormat="1" x14ac:dyDescent="0.3">
      <c r="B371" s="217" t="s">
        <v>143</v>
      </c>
      <c r="C371" s="654">
        <f>Rubber!D248</f>
        <v>0</v>
      </c>
      <c r="D371" s="654">
        <f>Rubber!E248</f>
        <v>0</v>
      </c>
      <c r="E371" s="654">
        <f>Rubber!F248</f>
        <v>0</v>
      </c>
      <c r="F371" s="654">
        <f>Rubber!G248</f>
        <v>0</v>
      </c>
      <c r="G371" s="654">
        <f>Rubber!H248</f>
        <v>0</v>
      </c>
      <c r="H371" s="654">
        <f>Rubber!I248</f>
        <v>0</v>
      </c>
      <c r="I371" s="654">
        <f>Rubber!J248</f>
        <v>0</v>
      </c>
      <c r="J371" s="654">
        <f>Rubber!K248</f>
        <v>0</v>
      </c>
      <c r="K371" s="654">
        <f>Rubber!L248</f>
        <v>0</v>
      </c>
      <c r="L371" s="654">
        <f>Rubber!M248</f>
        <v>0</v>
      </c>
      <c r="M371" s="654">
        <f>Rubber!N248</f>
        <v>0</v>
      </c>
      <c r="N371" s="654">
        <f>Rubber!O248</f>
        <v>0</v>
      </c>
      <c r="O371" s="654">
        <f>Rubber!P248</f>
        <v>0</v>
      </c>
      <c r="P371" s="656">
        <f>Rubber!Q248</f>
        <v>0</v>
      </c>
    </row>
    <row r="372" spans="2:16" s="216" customFormat="1" x14ac:dyDescent="0.3">
      <c r="B372" s="217" t="s">
        <v>144</v>
      </c>
      <c r="C372" s="654">
        <f>Rubber!D249</f>
        <v>0</v>
      </c>
      <c r="D372" s="654">
        <f>Rubber!E249</f>
        <v>0</v>
      </c>
      <c r="E372" s="654">
        <f>Rubber!F249</f>
        <v>0</v>
      </c>
      <c r="F372" s="654">
        <f>Rubber!G249</f>
        <v>0</v>
      </c>
      <c r="G372" s="654">
        <f>Rubber!H249</f>
        <v>0</v>
      </c>
      <c r="H372" s="654">
        <f>Rubber!I249</f>
        <v>0</v>
      </c>
      <c r="I372" s="654">
        <f>Rubber!J249</f>
        <v>0</v>
      </c>
      <c r="J372" s="654">
        <f>Rubber!K249</f>
        <v>0</v>
      </c>
      <c r="K372" s="654">
        <f>Rubber!L249</f>
        <v>0</v>
      </c>
      <c r="L372" s="654">
        <f>Rubber!M249</f>
        <v>0</v>
      </c>
      <c r="M372" s="654">
        <f>Rubber!N249</f>
        <v>0</v>
      </c>
      <c r="N372" s="654">
        <f>Rubber!O249</f>
        <v>0</v>
      </c>
      <c r="O372" s="654">
        <f>Rubber!P249</f>
        <v>0</v>
      </c>
      <c r="P372" s="656">
        <f>Rubber!Q249</f>
        <v>0</v>
      </c>
    </row>
    <row r="373" spans="2:16" s="216" customFormat="1" x14ac:dyDescent="0.3">
      <c r="B373" s="217" t="s">
        <v>145</v>
      </c>
      <c r="C373" s="654">
        <f>Rubber!D250</f>
        <v>0</v>
      </c>
      <c r="D373" s="654">
        <f>Rubber!E250</f>
        <v>0</v>
      </c>
      <c r="E373" s="654">
        <f>Rubber!F250</f>
        <v>0</v>
      </c>
      <c r="F373" s="654">
        <f>Rubber!G250</f>
        <v>0</v>
      </c>
      <c r="G373" s="654">
        <f>Rubber!H250</f>
        <v>0</v>
      </c>
      <c r="H373" s="654">
        <f>Rubber!I250</f>
        <v>0</v>
      </c>
      <c r="I373" s="654">
        <f>Rubber!J250</f>
        <v>0</v>
      </c>
      <c r="J373" s="654">
        <f>Rubber!K250</f>
        <v>0</v>
      </c>
      <c r="K373" s="654">
        <f>Rubber!L250</f>
        <v>0</v>
      </c>
      <c r="L373" s="654">
        <f>Rubber!M250</f>
        <v>0</v>
      </c>
      <c r="M373" s="654">
        <f>Rubber!N250</f>
        <v>0</v>
      </c>
      <c r="N373" s="654">
        <f>Rubber!O250</f>
        <v>0</v>
      </c>
      <c r="O373" s="654">
        <f>Rubber!P250</f>
        <v>0</v>
      </c>
      <c r="P373" s="656">
        <f>Rubber!Q250</f>
        <v>0</v>
      </c>
    </row>
    <row r="374" spans="2:16" s="216" customFormat="1" x14ac:dyDescent="0.3">
      <c r="B374" s="217" t="s">
        <v>146</v>
      </c>
      <c r="C374" s="654">
        <f>Rubber!D251</f>
        <v>0</v>
      </c>
      <c r="D374" s="654">
        <f>Rubber!E251</f>
        <v>0</v>
      </c>
      <c r="E374" s="654">
        <f>Rubber!F251</f>
        <v>0</v>
      </c>
      <c r="F374" s="654">
        <f>Rubber!G251</f>
        <v>0</v>
      </c>
      <c r="G374" s="654">
        <f>Rubber!H251</f>
        <v>0</v>
      </c>
      <c r="H374" s="654">
        <f>Rubber!I251</f>
        <v>0</v>
      </c>
      <c r="I374" s="654">
        <f>Rubber!J251</f>
        <v>0</v>
      </c>
      <c r="J374" s="654">
        <f>Rubber!K251</f>
        <v>0</v>
      </c>
      <c r="K374" s="654">
        <f>Rubber!L251</f>
        <v>0</v>
      </c>
      <c r="L374" s="654">
        <f>Rubber!M251</f>
        <v>0</v>
      </c>
      <c r="M374" s="654">
        <f>Rubber!N251</f>
        <v>0</v>
      </c>
      <c r="N374" s="654">
        <f>Rubber!O251</f>
        <v>0</v>
      </c>
      <c r="O374" s="654">
        <f>Rubber!P251</f>
        <v>0</v>
      </c>
      <c r="P374" s="656">
        <f>Rubber!Q251</f>
        <v>0</v>
      </c>
    </row>
    <row r="375" spans="2:16" s="216" customFormat="1" x14ac:dyDescent="0.3">
      <c r="B375" s="217" t="s">
        <v>147</v>
      </c>
      <c r="C375" s="654">
        <f>Rubber!D252</f>
        <v>0</v>
      </c>
      <c r="D375" s="654">
        <f>Rubber!E252</f>
        <v>0</v>
      </c>
      <c r="E375" s="654">
        <f>Rubber!F252</f>
        <v>0</v>
      </c>
      <c r="F375" s="654">
        <f>Rubber!G252</f>
        <v>0</v>
      </c>
      <c r="G375" s="654">
        <f>Rubber!H252</f>
        <v>0</v>
      </c>
      <c r="H375" s="654">
        <f>Rubber!I252</f>
        <v>0</v>
      </c>
      <c r="I375" s="654">
        <f>Rubber!J252</f>
        <v>0</v>
      </c>
      <c r="J375" s="654">
        <f>Rubber!K252</f>
        <v>0</v>
      </c>
      <c r="K375" s="654">
        <f>Rubber!L252</f>
        <v>0</v>
      </c>
      <c r="L375" s="654">
        <f>Rubber!M252</f>
        <v>0</v>
      </c>
      <c r="M375" s="654">
        <f>Rubber!N252</f>
        <v>0</v>
      </c>
      <c r="N375" s="654">
        <f>Rubber!O252</f>
        <v>0</v>
      </c>
      <c r="O375" s="654">
        <f>Rubber!P252</f>
        <v>0</v>
      </c>
      <c r="P375" s="656">
        <f>Rubber!Q252</f>
        <v>0</v>
      </c>
    </row>
    <row r="376" spans="2:16" s="216" customFormat="1" x14ac:dyDescent="0.3">
      <c r="B376" s="217" t="s">
        <v>148</v>
      </c>
      <c r="C376" s="654">
        <f>Rubber!D253</f>
        <v>0</v>
      </c>
      <c r="D376" s="654">
        <f>Rubber!E253</f>
        <v>0</v>
      </c>
      <c r="E376" s="654">
        <f>Rubber!F253</f>
        <v>0</v>
      </c>
      <c r="F376" s="654">
        <f>Rubber!G253</f>
        <v>0</v>
      </c>
      <c r="G376" s="654">
        <f>Rubber!H253</f>
        <v>0</v>
      </c>
      <c r="H376" s="654">
        <f>Rubber!I253</f>
        <v>0</v>
      </c>
      <c r="I376" s="654">
        <f>Rubber!J253</f>
        <v>0</v>
      </c>
      <c r="J376" s="654">
        <f>Rubber!K253</f>
        <v>0</v>
      </c>
      <c r="K376" s="654">
        <f>Rubber!L253</f>
        <v>0</v>
      </c>
      <c r="L376" s="654">
        <f>Rubber!M253</f>
        <v>0</v>
      </c>
      <c r="M376" s="654">
        <f>Rubber!N253</f>
        <v>0</v>
      </c>
      <c r="N376" s="654">
        <f>Rubber!O253</f>
        <v>0</v>
      </c>
      <c r="O376" s="654">
        <f>Rubber!P253</f>
        <v>0</v>
      </c>
      <c r="P376" s="656">
        <f>Rubber!Q253</f>
        <v>0</v>
      </c>
    </row>
    <row r="377" spans="2:16" s="216" customFormat="1" x14ac:dyDescent="0.3">
      <c r="B377" s="217" t="s">
        <v>149</v>
      </c>
      <c r="C377" s="654">
        <f>Rubber!D254</f>
        <v>0</v>
      </c>
      <c r="D377" s="654">
        <f>Rubber!E254</f>
        <v>0</v>
      </c>
      <c r="E377" s="654">
        <f>Rubber!F254</f>
        <v>0</v>
      </c>
      <c r="F377" s="654">
        <f>Rubber!G254</f>
        <v>0</v>
      </c>
      <c r="G377" s="654">
        <f>Rubber!H254</f>
        <v>0</v>
      </c>
      <c r="H377" s="654">
        <f>Rubber!I254</f>
        <v>0</v>
      </c>
      <c r="I377" s="654">
        <f>Rubber!J254</f>
        <v>0</v>
      </c>
      <c r="J377" s="654">
        <f>Rubber!K254</f>
        <v>0</v>
      </c>
      <c r="K377" s="654">
        <f>Rubber!L254</f>
        <v>0</v>
      </c>
      <c r="L377" s="654">
        <f>Rubber!M254</f>
        <v>0</v>
      </c>
      <c r="M377" s="654">
        <f>Rubber!N254</f>
        <v>0</v>
      </c>
      <c r="N377" s="654">
        <f>Rubber!O254</f>
        <v>0</v>
      </c>
      <c r="O377" s="654">
        <f>Rubber!P254</f>
        <v>0</v>
      </c>
      <c r="P377" s="656">
        <f>Rubber!Q254</f>
        <v>0</v>
      </c>
    </row>
    <row r="378" spans="2:16" s="216" customFormat="1" x14ac:dyDescent="0.3">
      <c r="B378" s="217" t="s">
        <v>150</v>
      </c>
      <c r="C378" s="654">
        <f>Rubber!D255</f>
        <v>0</v>
      </c>
      <c r="D378" s="654">
        <f>Rubber!E255</f>
        <v>0</v>
      </c>
      <c r="E378" s="654">
        <f>Rubber!F255</f>
        <v>0</v>
      </c>
      <c r="F378" s="654">
        <f>Rubber!G255</f>
        <v>0</v>
      </c>
      <c r="G378" s="654">
        <f>Rubber!H255</f>
        <v>0</v>
      </c>
      <c r="H378" s="654">
        <f>Rubber!I255</f>
        <v>0</v>
      </c>
      <c r="I378" s="654">
        <f>Rubber!J255</f>
        <v>0</v>
      </c>
      <c r="J378" s="654">
        <f>Rubber!K255</f>
        <v>0</v>
      </c>
      <c r="K378" s="654">
        <f>Rubber!L255</f>
        <v>0</v>
      </c>
      <c r="L378" s="654">
        <f>Rubber!M255</f>
        <v>0</v>
      </c>
      <c r="M378" s="654">
        <f>Rubber!N255</f>
        <v>0</v>
      </c>
      <c r="N378" s="654">
        <f>Rubber!O255</f>
        <v>0</v>
      </c>
      <c r="O378" s="654">
        <f>Rubber!P255</f>
        <v>0</v>
      </c>
      <c r="P378" s="656">
        <f>Rubber!Q255</f>
        <v>0</v>
      </c>
    </row>
    <row r="379" spans="2:16" s="216" customFormat="1" x14ac:dyDescent="0.3">
      <c r="B379" s="217" t="s">
        <v>151</v>
      </c>
      <c r="C379" s="654">
        <f>Rubber!D256</f>
        <v>0</v>
      </c>
      <c r="D379" s="654">
        <f>Rubber!E256</f>
        <v>0</v>
      </c>
      <c r="E379" s="654">
        <f>Rubber!F256</f>
        <v>0</v>
      </c>
      <c r="F379" s="654">
        <f>Rubber!G256</f>
        <v>0</v>
      </c>
      <c r="G379" s="654">
        <f>Rubber!H256</f>
        <v>0</v>
      </c>
      <c r="H379" s="654">
        <f>Rubber!I256</f>
        <v>0</v>
      </c>
      <c r="I379" s="654">
        <f>Rubber!J256</f>
        <v>0</v>
      </c>
      <c r="J379" s="654">
        <f>Rubber!K256</f>
        <v>0</v>
      </c>
      <c r="K379" s="654">
        <f>Rubber!L256</f>
        <v>0</v>
      </c>
      <c r="L379" s="654">
        <f>Rubber!M256</f>
        <v>0</v>
      </c>
      <c r="M379" s="654">
        <f>Rubber!N256</f>
        <v>0</v>
      </c>
      <c r="N379" s="654">
        <f>Rubber!O256</f>
        <v>0</v>
      </c>
      <c r="O379" s="654">
        <f>Rubber!P256</f>
        <v>0</v>
      </c>
      <c r="P379" s="656">
        <f>Rubber!Q256</f>
        <v>0</v>
      </c>
    </row>
    <row r="380" spans="2:16" s="216" customFormat="1" x14ac:dyDescent="0.3">
      <c r="B380" s="217" t="s">
        <v>152</v>
      </c>
      <c r="C380" s="654">
        <f>Rubber!D257</f>
        <v>0</v>
      </c>
      <c r="D380" s="654">
        <f>Rubber!E257</f>
        <v>0</v>
      </c>
      <c r="E380" s="654">
        <f>Rubber!F257</f>
        <v>0</v>
      </c>
      <c r="F380" s="654">
        <f>Rubber!G257</f>
        <v>0</v>
      </c>
      <c r="G380" s="654">
        <f>Rubber!H257</f>
        <v>0</v>
      </c>
      <c r="H380" s="654">
        <f>Rubber!I257</f>
        <v>0</v>
      </c>
      <c r="I380" s="654">
        <f>Rubber!J257</f>
        <v>0</v>
      </c>
      <c r="J380" s="654">
        <f>Rubber!K257</f>
        <v>0</v>
      </c>
      <c r="K380" s="654">
        <f>Rubber!L257</f>
        <v>0</v>
      </c>
      <c r="L380" s="654">
        <f>Rubber!M257</f>
        <v>0</v>
      </c>
      <c r="M380" s="654">
        <f>Rubber!N257</f>
        <v>0</v>
      </c>
      <c r="N380" s="654">
        <f>Rubber!O257</f>
        <v>0</v>
      </c>
      <c r="O380" s="654">
        <f>Rubber!P257</f>
        <v>0</v>
      </c>
      <c r="P380" s="656">
        <f>Rubber!Q257</f>
        <v>0</v>
      </c>
    </row>
    <row r="381" spans="2:16" s="216" customFormat="1" x14ac:dyDescent="0.3">
      <c r="B381" s="217" t="s">
        <v>153</v>
      </c>
      <c r="C381" s="654">
        <f>Rubber!D258</f>
        <v>0</v>
      </c>
      <c r="D381" s="654">
        <f>Rubber!E258</f>
        <v>0</v>
      </c>
      <c r="E381" s="654">
        <f>Rubber!F258</f>
        <v>0</v>
      </c>
      <c r="F381" s="654">
        <f>Rubber!G258</f>
        <v>0</v>
      </c>
      <c r="G381" s="654">
        <f>Rubber!H258</f>
        <v>0</v>
      </c>
      <c r="H381" s="654">
        <f>Rubber!I258</f>
        <v>0</v>
      </c>
      <c r="I381" s="654">
        <f>Rubber!J258</f>
        <v>0</v>
      </c>
      <c r="J381" s="654">
        <f>Rubber!K258</f>
        <v>0</v>
      </c>
      <c r="K381" s="654">
        <f>Rubber!L258</f>
        <v>0</v>
      </c>
      <c r="L381" s="654">
        <f>Rubber!M258</f>
        <v>0</v>
      </c>
      <c r="M381" s="654">
        <f>Rubber!N258</f>
        <v>0</v>
      </c>
      <c r="N381" s="654">
        <f>Rubber!O258</f>
        <v>0</v>
      </c>
      <c r="O381" s="654">
        <f>Rubber!P258</f>
        <v>0</v>
      </c>
      <c r="P381" s="656">
        <f>Rubber!Q258</f>
        <v>0</v>
      </c>
    </row>
    <row r="382" spans="2:16" s="216" customFormat="1" x14ac:dyDescent="0.3">
      <c r="B382" s="217" t="s">
        <v>154</v>
      </c>
      <c r="C382" s="654">
        <f>Rubber!D259</f>
        <v>0</v>
      </c>
      <c r="D382" s="654">
        <f>Rubber!E259</f>
        <v>0</v>
      </c>
      <c r="E382" s="654">
        <f>Rubber!F259</f>
        <v>0</v>
      </c>
      <c r="F382" s="654">
        <f>Rubber!G259</f>
        <v>0</v>
      </c>
      <c r="G382" s="654">
        <f>Rubber!H259</f>
        <v>0</v>
      </c>
      <c r="H382" s="654">
        <f>Rubber!I259</f>
        <v>0</v>
      </c>
      <c r="I382" s="654">
        <f>Rubber!J259</f>
        <v>0</v>
      </c>
      <c r="J382" s="654">
        <f>Rubber!K259</f>
        <v>0</v>
      </c>
      <c r="K382" s="654">
        <f>Rubber!L259</f>
        <v>0</v>
      </c>
      <c r="L382" s="654">
        <f>Rubber!M259</f>
        <v>0</v>
      </c>
      <c r="M382" s="654">
        <f>Rubber!N259</f>
        <v>0</v>
      </c>
      <c r="N382" s="654">
        <f>Rubber!O259</f>
        <v>0</v>
      </c>
      <c r="O382" s="654">
        <f>Rubber!P259</f>
        <v>0</v>
      </c>
      <c r="P382" s="656">
        <f>Rubber!Q259</f>
        <v>0</v>
      </c>
    </row>
    <row r="383" spans="2:16" s="216" customFormat="1" x14ac:dyDescent="0.3">
      <c r="B383" s="217" t="s">
        <v>155</v>
      </c>
      <c r="C383" s="654">
        <f>Rubber!D260</f>
        <v>0</v>
      </c>
      <c r="D383" s="654">
        <f>Rubber!E260</f>
        <v>0</v>
      </c>
      <c r="E383" s="654">
        <f>Rubber!F260</f>
        <v>0</v>
      </c>
      <c r="F383" s="654">
        <f>Rubber!G260</f>
        <v>0</v>
      </c>
      <c r="G383" s="654">
        <f>Rubber!H260</f>
        <v>0</v>
      </c>
      <c r="H383" s="654">
        <f>Rubber!I260</f>
        <v>0</v>
      </c>
      <c r="I383" s="654">
        <f>Rubber!J260</f>
        <v>0</v>
      </c>
      <c r="J383" s="654">
        <f>Rubber!K260</f>
        <v>0</v>
      </c>
      <c r="K383" s="654">
        <f>Rubber!L260</f>
        <v>0</v>
      </c>
      <c r="L383" s="654">
        <f>Rubber!M260</f>
        <v>0</v>
      </c>
      <c r="M383" s="654">
        <f>Rubber!N260</f>
        <v>0</v>
      </c>
      <c r="N383" s="654">
        <f>Rubber!O260</f>
        <v>0</v>
      </c>
      <c r="O383" s="654">
        <f>Rubber!P260</f>
        <v>0</v>
      </c>
      <c r="P383" s="656">
        <f>Rubber!Q260</f>
        <v>0</v>
      </c>
    </row>
    <row r="384" spans="2:16" s="216" customFormat="1" x14ac:dyDescent="0.3">
      <c r="B384" s="217" t="s">
        <v>156</v>
      </c>
      <c r="C384" s="654">
        <f>Rubber!D261</f>
        <v>0</v>
      </c>
      <c r="D384" s="654">
        <f>Rubber!E261</f>
        <v>0</v>
      </c>
      <c r="E384" s="654">
        <f>Rubber!F261</f>
        <v>0</v>
      </c>
      <c r="F384" s="654">
        <f>Rubber!G261</f>
        <v>0</v>
      </c>
      <c r="G384" s="654">
        <f>Rubber!H261</f>
        <v>0</v>
      </c>
      <c r="H384" s="654">
        <f>Rubber!I261</f>
        <v>0</v>
      </c>
      <c r="I384" s="654">
        <f>Rubber!J261</f>
        <v>0</v>
      </c>
      <c r="J384" s="654">
        <f>Rubber!K261</f>
        <v>0</v>
      </c>
      <c r="K384" s="654">
        <f>Rubber!L261</f>
        <v>0</v>
      </c>
      <c r="L384" s="654">
        <f>Rubber!M261</f>
        <v>0</v>
      </c>
      <c r="M384" s="654">
        <f>Rubber!N261</f>
        <v>0</v>
      </c>
      <c r="N384" s="654">
        <f>Rubber!O261</f>
        <v>0</v>
      </c>
      <c r="O384" s="654">
        <f>Rubber!P261</f>
        <v>0</v>
      </c>
      <c r="P384" s="656">
        <f>Rubber!Q261</f>
        <v>0</v>
      </c>
    </row>
    <row r="385" spans="1:16" s="216" customFormat="1" x14ac:dyDescent="0.3">
      <c r="B385" s="217" t="s">
        <v>157</v>
      </c>
      <c r="C385" s="654">
        <f>Rubber!D262</f>
        <v>0</v>
      </c>
      <c r="D385" s="654">
        <f>Rubber!E262</f>
        <v>0</v>
      </c>
      <c r="E385" s="654">
        <f>Rubber!F262</f>
        <v>0</v>
      </c>
      <c r="F385" s="654">
        <f>Rubber!G262</f>
        <v>0</v>
      </c>
      <c r="G385" s="654">
        <f>Rubber!H262</f>
        <v>0</v>
      </c>
      <c r="H385" s="654">
        <f>Rubber!I262</f>
        <v>0</v>
      </c>
      <c r="I385" s="654">
        <f>Rubber!J262</f>
        <v>0</v>
      </c>
      <c r="J385" s="654">
        <f>Rubber!K262</f>
        <v>0</v>
      </c>
      <c r="K385" s="654">
        <f>Rubber!L262</f>
        <v>0</v>
      </c>
      <c r="L385" s="654">
        <f>Rubber!M262</f>
        <v>0</v>
      </c>
      <c r="M385" s="654">
        <f>Rubber!N262</f>
        <v>0</v>
      </c>
      <c r="N385" s="654">
        <f>Rubber!O262</f>
        <v>0</v>
      </c>
      <c r="O385" s="654">
        <f>Rubber!P262</f>
        <v>0</v>
      </c>
      <c r="P385" s="656">
        <f>Rubber!Q262</f>
        <v>0</v>
      </c>
    </row>
    <row r="386" spans="1:16" s="216" customFormat="1" x14ac:dyDescent="0.3">
      <c r="B386" s="217" t="s">
        <v>158</v>
      </c>
      <c r="C386" s="654">
        <f>Rubber!D263</f>
        <v>0</v>
      </c>
      <c r="D386" s="654">
        <f>Rubber!E263</f>
        <v>0</v>
      </c>
      <c r="E386" s="654">
        <f>Rubber!F263</f>
        <v>0</v>
      </c>
      <c r="F386" s="654">
        <f>Rubber!G263</f>
        <v>0</v>
      </c>
      <c r="G386" s="654">
        <f>Rubber!H263</f>
        <v>0</v>
      </c>
      <c r="H386" s="654">
        <f>Rubber!I263</f>
        <v>0</v>
      </c>
      <c r="I386" s="654">
        <f>Rubber!J263</f>
        <v>0</v>
      </c>
      <c r="J386" s="654">
        <f>Rubber!K263</f>
        <v>0</v>
      </c>
      <c r="K386" s="654">
        <f>Rubber!L263</f>
        <v>0</v>
      </c>
      <c r="L386" s="654">
        <f>Rubber!M263</f>
        <v>0</v>
      </c>
      <c r="M386" s="654">
        <f>Rubber!N263</f>
        <v>0</v>
      </c>
      <c r="N386" s="654">
        <f>Rubber!O263</f>
        <v>0</v>
      </c>
      <c r="O386" s="654">
        <f>Rubber!P263</f>
        <v>0</v>
      </c>
      <c r="P386" s="656">
        <f>Rubber!Q263</f>
        <v>0</v>
      </c>
    </row>
    <row r="387" spans="1:16" s="216" customFormat="1" x14ac:dyDescent="0.3">
      <c r="B387" s="217" t="s">
        <v>159</v>
      </c>
      <c r="C387" s="654">
        <f>Rubber!D264</f>
        <v>0</v>
      </c>
      <c r="D387" s="654">
        <f>Rubber!E264</f>
        <v>0</v>
      </c>
      <c r="E387" s="654">
        <f>Rubber!F264</f>
        <v>0</v>
      </c>
      <c r="F387" s="654">
        <f>Rubber!G264</f>
        <v>0</v>
      </c>
      <c r="G387" s="654">
        <f>Rubber!H264</f>
        <v>0</v>
      </c>
      <c r="H387" s="654">
        <f>Rubber!I264</f>
        <v>0</v>
      </c>
      <c r="I387" s="654">
        <f>Rubber!J264</f>
        <v>0</v>
      </c>
      <c r="J387" s="654">
        <f>Rubber!K264</f>
        <v>0</v>
      </c>
      <c r="K387" s="654">
        <f>Rubber!L264</f>
        <v>0</v>
      </c>
      <c r="L387" s="654">
        <f>Rubber!M264</f>
        <v>0</v>
      </c>
      <c r="M387" s="654">
        <f>Rubber!N264</f>
        <v>0</v>
      </c>
      <c r="N387" s="654">
        <f>Rubber!O264</f>
        <v>0</v>
      </c>
      <c r="O387" s="654">
        <f>Rubber!P264</f>
        <v>0</v>
      </c>
      <c r="P387" s="656">
        <f>Rubber!Q264</f>
        <v>0</v>
      </c>
    </row>
    <row r="388" spans="1:16" s="216" customFormat="1" x14ac:dyDescent="0.3">
      <c r="B388" s="217" t="s">
        <v>160</v>
      </c>
      <c r="C388" s="654">
        <f>Rubber!D265</f>
        <v>0</v>
      </c>
      <c r="D388" s="654">
        <f>Rubber!E265</f>
        <v>0</v>
      </c>
      <c r="E388" s="654">
        <f>Rubber!F265</f>
        <v>0</v>
      </c>
      <c r="F388" s="654">
        <f>Rubber!G265</f>
        <v>0</v>
      </c>
      <c r="G388" s="654">
        <f>Rubber!H265</f>
        <v>0</v>
      </c>
      <c r="H388" s="654">
        <f>Rubber!I265</f>
        <v>0</v>
      </c>
      <c r="I388" s="654">
        <f>Rubber!J265</f>
        <v>0</v>
      </c>
      <c r="J388" s="654">
        <f>Rubber!K265</f>
        <v>0</v>
      </c>
      <c r="K388" s="654">
        <f>Rubber!L265</f>
        <v>0</v>
      </c>
      <c r="L388" s="654">
        <f>Rubber!M265</f>
        <v>0</v>
      </c>
      <c r="M388" s="654">
        <f>Rubber!N265</f>
        <v>0</v>
      </c>
      <c r="N388" s="654">
        <f>Rubber!O265</f>
        <v>0</v>
      </c>
      <c r="O388" s="654">
        <f>Rubber!P265</f>
        <v>0</v>
      </c>
      <c r="P388" s="656">
        <f>Rubber!Q265</f>
        <v>0</v>
      </c>
    </row>
    <row r="389" spans="1:16" s="216" customFormat="1" x14ac:dyDescent="0.3">
      <c r="B389" s="217" t="s">
        <v>161</v>
      </c>
      <c r="C389" s="654">
        <f>Rubber!D266</f>
        <v>0</v>
      </c>
      <c r="D389" s="654">
        <f>Rubber!E266</f>
        <v>0</v>
      </c>
      <c r="E389" s="654">
        <f>Rubber!F266</f>
        <v>0</v>
      </c>
      <c r="F389" s="654">
        <f>Rubber!G266</f>
        <v>0</v>
      </c>
      <c r="G389" s="654">
        <f>Rubber!H266</f>
        <v>0</v>
      </c>
      <c r="H389" s="654">
        <f>Rubber!I266</f>
        <v>0</v>
      </c>
      <c r="I389" s="654">
        <f>Rubber!J266</f>
        <v>0</v>
      </c>
      <c r="J389" s="654">
        <f>Rubber!K266</f>
        <v>0</v>
      </c>
      <c r="K389" s="654">
        <f>Rubber!L266</f>
        <v>0</v>
      </c>
      <c r="L389" s="654">
        <f>Rubber!M266</f>
        <v>0</v>
      </c>
      <c r="M389" s="654">
        <f>Rubber!N266</f>
        <v>0</v>
      </c>
      <c r="N389" s="654">
        <f>Rubber!O266</f>
        <v>0</v>
      </c>
      <c r="O389" s="654">
        <f>Rubber!P266</f>
        <v>0</v>
      </c>
      <c r="P389" s="656">
        <f>Rubber!Q266</f>
        <v>0</v>
      </c>
    </row>
    <row r="390" spans="1:16" s="216" customFormat="1" x14ac:dyDescent="0.3">
      <c r="B390" s="217" t="s">
        <v>162</v>
      </c>
      <c r="C390" s="654">
        <f>Rubber!D267</f>
        <v>0</v>
      </c>
      <c r="D390" s="654">
        <f>Rubber!E267</f>
        <v>0</v>
      </c>
      <c r="E390" s="654">
        <f>Rubber!F267</f>
        <v>0</v>
      </c>
      <c r="F390" s="654">
        <f>Rubber!G267</f>
        <v>0</v>
      </c>
      <c r="G390" s="654">
        <f>Rubber!H267</f>
        <v>0</v>
      </c>
      <c r="H390" s="654">
        <f>Rubber!I267</f>
        <v>0</v>
      </c>
      <c r="I390" s="654">
        <f>Rubber!J267</f>
        <v>0</v>
      </c>
      <c r="J390" s="654">
        <f>Rubber!K267</f>
        <v>0</v>
      </c>
      <c r="K390" s="654">
        <f>Rubber!L267</f>
        <v>0</v>
      </c>
      <c r="L390" s="654">
        <f>Rubber!M267</f>
        <v>0</v>
      </c>
      <c r="M390" s="654">
        <f>Rubber!N267</f>
        <v>0</v>
      </c>
      <c r="N390" s="654">
        <f>Rubber!O267</f>
        <v>0</v>
      </c>
      <c r="O390" s="654">
        <f>Rubber!P267</f>
        <v>0</v>
      </c>
      <c r="P390" s="656">
        <f>Rubber!Q267</f>
        <v>0</v>
      </c>
    </row>
    <row r="391" spans="1:16" s="216" customFormat="1" x14ac:dyDescent="0.3">
      <c r="B391" s="217" t="s">
        <v>182</v>
      </c>
      <c r="C391" s="654">
        <f>Rubber!D268</f>
        <v>0</v>
      </c>
      <c r="D391" s="654">
        <f>Rubber!E268</f>
        <v>0</v>
      </c>
      <c r="E391" s="654">
        <f>Rubber!F268</f>
        <v>0</v>
      </c>
      <c r="F391" s="654">
        <f>Rubber!G268</f>
        <v>0</v>
      </c>
      <c r="G391" s="654">
        <f>Rubber!H268</f>
        <v>0</v>
      </c>
      <c r="H391" s="654">
        <f>Rubber!I268</f>
        <v>0</v>
      </c>
      <c r="I391" s="654">
        <f>Rubber!J268</f>
        <v>0</v>
      </c>
      <c r="J391" s="654">
        <f>Rubber!K268</f>
        <v>0</v>
      </c>
      <c r="K391" s="654">
        <f>Rubber!L268</f>
        <v>0</v>
      </c>
      <c r="L391" s="654">
        <f>Rubber!M268</f>
        <v>0</v>
      </c>
      <c r="M391" s="654">
        <f>Rubber!N268</f>
        <v>0</v>
      </c>
      <c r="N391" s="654">
        <f>Rubber!O268</f>
        <v>0</v>
      </c>
      <c r="O391" s="654">
        <f>Rubber!P268</f>
        <v>0</v>
      </c>
      <c r="P391" s="656">
        <f>Rubber!Q268</f>
        <v>0</v>
      </c>
    </row>
    <row r="392" spans="1:16" s="216" customFormat="1" x14ac:dyDescent="0.3">
      <c r="B392" s="217" t="s">
        <v>163</v>
      </c>
      <c r="C392" s="654">
        <f>Rubber!D269</f>
        <v>0</v>
      </c>
      <c r="D392" s="654">
        <f>Rubber!E269</f>
        <v>0</v>
      </c>
      <c r="E392" s="654">
        <f>Rubber!F269</f>
        <v>0</v>
      </c>
      <c r="F392" s="654">
        <f>Rubber!G269</f>
        <v>0</v>
      </c>
      <c r="G392" s="654">
        <f>Rubber!H269</f>
        <v>0</v>
      </c>
      <c r="H392" s="654">
        <f>Rubber!I269</f>
        <v>0</v>
      </c>
      <c r="I392" s="654">
        <f>Rubber!J269</f>
        <v>0</v>
      </c>
      <c r="J392" s="654">
        <f>Rubber!K269</f>
        <v>0</v>
      </c>
      <c r="K392" s="654">
        <f>Rubber!L269</f>
        <v>0</v>
      </c>
      <c r="L392" s="654">
        <f>Rubber!M269</f>
        <v>0</v>
      </c>
      <c r="M392" s="654">
        <f>Rubber!N269</f>
        <v>0</v>
      </c>
      <c r="N392" s="654">
        <f>Rubber!O269</f>
        <v>0</v>
      </c>
      <c r="O392" s="654">
        <f>Rubber!P269</f>
        <v>0</v>
      </c>
      <c r="P392" s="656">
        <f>Rubber!Q269</f>
        <v>0</v>
      </c>
    </row>
    <row r="393" spans="1:16" s="216" customFormat="1" x14ac:dyDescent="0.3">
      <c r="B393" s="217" t="s">
        <v>164</v>
      </c>
      <c r="C393" s="654">
        <f>Rubber!D270</f>
        <v>0</v>
      </c>
      <c r="D393" s="654">
        <f>Rubber!E270</f>
        <v>0</v>
      </c>
      <c r="E393" s="654">
        <f>Rubber!F270</f>
        <v>0</v>
      </c>
      <c r="F393" s="654">
        <f>Rubber!G270</f>
        <v>0</v>
      </c>
      <c r="G393" s="654">
        <f>Rubber!H270</f>
        <v>0</v>
      </c>
      <c r="H393" s="654">
        <f>Rubber!I270</f>
        <v>0</v>
      </c>
      <c r="I393" s="654">
        <f>Rubber!J270</f>
        <v>0</v>
      </c>
      <c r="J393" s="654">
        <f>Rubber!K270</f>
        <v>0</v>
      </c>
      <c r="K393" s="654">
        <f>Rubber!L270</f>
        <v>0</v>
      </c>
      <c r="L393" s="654">
        <f>Rubber!M270</f>
        <v>0</v>
      </c>
      <c r="M393" s="654">
        <f>Rubber!N270</f>
        <v>0</v>
      </c>
      <c r="N393" s="654">
        <f>Rubber!O270</f>
        <v>0</v>
      </c>
      <c r="O393" s="654">
        <f>Rubber!P270</f>
        <v>0</v>
      </c>
      <c r="P393" s="656">
        <f>Rubber!Q270</f>
        <v>0</v>
      </c>
    </row>
    <row r="394" spans="1:16" s="216" customFormat="1" x14ac:dyDescent="0.3">
      <c r="B394" s="217" t="s">
        <v>165</v>
      </c>
      <c r="C394" s="654">
        <f>Rubber!D271</f>
        <v>0</v>
      </c>
      <c r="D394" s="654">
        <f>Rubber!E271</f>
        <v>0</v>
      </c>
      <c r="E394" s="654">
        <f>Rubber!F271</f>
        <v>0</v>
      </c>
      <c r="F394" s="654">
        <f>Rubber!G271</f>
        <v>0</v>
      </c>
      <c r="G394" s="654">
        <f>Rubber!H271</f>
        <v>0</v>
      </c>
      <c r="H394" s="654">
        <f>Rubber!I271</f>
        <v>0</v>
      </c>
      <c r="I394" s="654">
        <f>Rubber!J271</f>
        <v>0</v>
      </c>
      <c r="J394" s="654">
        <f>Rubber!K271</f>
        <v>0</v>
      </c>
      <c r="K394" s="654">
        <f>Rubber!L271</f>
        <v>0</v>
      </c>
      <c r="L394" s="654">
        <f>Rubber!M271</f>
        <v>0</v>
      </c>
      <c r="M394" s="654">
        <f>Rubber!N271</f>
        <v>0</v>
      </c>
      <c r="N394" s="654">
        <f>Rubber!O271</f>
        <v>0</v>
      </c>
      <c r="O394" s="654">
        <f>Rubber!P271</f>
        <v>0</v>
      </c>
      <c r="P394" s="656">
        <f>Rubber!Q271</f>
        <v>0</v>
      </c>
    </row>
    <row r="395" spans="1:16" s="216" customFormat="1" x14ac:dyDescent="0.3">
      <c r="B395" s="217" t="s">
        <v>166</v>
      </c>
      <c r="C395" s="654">
        <f>Rubber!D272</f>
        <v>0</v>
      </c>
      <c r="D395" s="654">
        <f>Rubber!E272</f>
        <v>0</v>
      </c>
      <c r="E395" s="654">
        <f>Rubber!F272</f>
        <v>0</v>
      </c>
      <c r="F395" s="654">
        <f>Rubber!G272</f>
        <v>0</v>
      </c>
      <c r="G395" s="654">
        <f>Rubber!H272</f>
        <v>0</v>
      </c>
      <c r="H395" s="654">
        <f>Rubber!I272</f>
        <v>0</v>
      </c>
      <c r="I395" s="654">
        <f>Rubber!J272</f>
        <v>0</v>
      </c>
      <c r="J395" s="654">
        <f>Rubber!K272</f>
        <v>0</v>
      </c>
      <c r="K395" s="654">
        <f>Rubber!L272</f>
        <v>0</v>
      </c>
      <c r="L395" s="654">
        <f>Rubber!M272</f>
        <v>0</v>
      </c>
      <c r="M395" s="654">
        <f>Rubber!N272</f>
        <v>0</v>
      </c>
      <c r="N395" s="654">
        <f>Rubber!O272</f>
        <v>0</v>
      </c>
      <c r="O395" s="654">
        <f>Rubber!P272</f>
        <v>0</v>
      </c>
      <c r="P395" s="656">
        <f>Rubber!Q272</f>
        <v>0</v>
      </c>
    </row>
    <row r="396" spans="1:16" x14ac:dyDescent="0.3">
      <c r="A396" s="212"/>
      <c r="B396" s="222" t="s">
        <v>9</v>
      </c>
      <c r="C396" s="612">
        <f t="shared" ref="C396:K396" si="79">SUM(C397:C432)</f>
        <v>223384.0870956369</v>
      </c>
      <c r="D396" s="612">
        <f t="shared" si="79"/>
        <v>227986.65709595906</v>
      </c>
      <c r="E396" s="612">
        <f t="shared" si="79"/>
        <v>232680.36708000005</v>
      </c>
      <c r="F396" s="612">
        <f t="shared" si="79"/>
        <v>237601.92708000002</v>
      </c>
      <c r="G396" s="612">
        <f t="shared" si="79"/>
        <v>242295.63708000004</v>
      </c>
      <c r="H396" s="612">
        <f t="shared" si="79"/>
        <v>247353.90708000003</v>
      </c>
      <c r="I396" s="612">
        <f t="shared" si="79"/>
        <v>249176.70708000005</v>
      </c>
      <c r="J396" s="612">
        <f t="shared" si="79"/>
        <v>252229.89708000002</v>
      </c>
      <c r="K396" s="612">
        <f t="shared" si="79"/>
        <v>269592.06708000001</v>
      </c>
      <c r="L396" s="612">
        <f t="shared" ref="L396:P396" si="80">SUM(L397:L432)</f>
        <v>285587.13708000001</v>
      </c>
      <c r="M396" s="612">
        <f t="shared" si="80"/>
        <v>251192.20308000001</v>
      </c>
      <c r="N396" s="612">
        <f t="shared" si="80"/>
        <v>256972.99070711347</v>
      </c>
      <c r="O396" s="612">
        <f t="shared" si="80"/>
        <v>262887.48909135041</v>
      </c>
      <c r="P396" s="613">
        <f t="shared" si="80"/>
        <v>268938.80308335624</v>
      </c>
    </row>
    <row r="397" spans="1:16" s="216" customFormat="1" x14ac:dyDescent="0.3">
      <c r="B397" s="217" t="s">
        <v>132</v>
      </c>
      <c r="C397" s="654">
        <f>Tannery!D237</f>
        <v>-1.4700000001028998E-3</v>
      </c>
      <c r="D397" s="653">
        <f>Tannery!E237</f>
        <v>-1.4700000001028998E-3</v>
      </c>
      <c r="E397" s="653">
        <f>Tannery!F237</f>
        <v>-1.47E-3</v>
      </c>
      <c r="F397" s="653">
        <f>Tannery!G237</f>
        <v>-1.47E-3</v>
      </c>
      <c r="G397" s="653">
        <f>Tannery!H237</f>
        <v>-1.47E-3</v>
      </c>
      <c r="H397" s="653">
        <f>Tannery!I237</f>
        <v>-1.47E-3</v>
      </c>
      <c r="I397" s="653">
        <f>Tannery!J237</f>
        <v>-1.47E-3</v>
      </c>
      <c r="J397" s="653">
        <f>Tannery!K237</f>
        <v>-1.47E-3</v>
      </c>
      <c r="K397" s="653">
        <f>Tannery!L237</f>
        <v>-1.47E-3</v>
      </c>
      <c r="L397" s="653">
        <f>Tannery!M237</f>
        <v>-1.47E-3</v>
      </c>
      <c r="M397" s="653">
        <f>Tannery!N237</f>
        <v>-1.47E-3</v>
      </c>
      <c r="N397" s="653">
        <f>Tannery!O237</f>
        <v>-1.47E-3</v>
      </c>
      <c r="O397" s="653">
        <f>Tannery!P237</f>
        <v>-1.47E-3</v>
      </c>
      <c r="P397" s="656">
        <f>Tannery!Q237</f>
        <v>-1.47E-3</v>
      </c>
    </row>
    <row r="398" spans="1:16" s="216" customFormat="1" x14ac:dyDescent="0.3">
      <c r="B398" s="217" t="s">
        <v>133</v>
      </c>
      <c r="C398" s="654">
        <f>Tannery!D238</f>
        <v>793.85979976694489</v>
      </c>
      <c r="D398" s="654">
        <f>Tannery!E238</f>
        <v>810.21638651652938</v>
      </c>
      <c r="E398" s="654">
        <f>Tannery!F238</f>
        <v>826.89686601515302</v>
      </c>
      <c r="F398" s="654">
        <f>Tannery!G238</f>
        <v>844.38707758774137</v>
      </c>
      <c r="G398" s="654">
        <f>Tannery!H238</f>
        <v>861.06755714308053</v>
      </c>
      <c r="H398" s="654">
        <f>Tannery!I238</f>
        <v>879.04360792601869</v>
      </c>
      <c r="I398" s="654">
        <f>Tannery!J238</f>
        <v>885.52146406401437</v>
      </c>
      <c r="J398" s="654">
        <f>Tannery!K238</f>
        <v>896.37187309515718</v>
      </c>
      <c r="K398" s="654">
        <f>Tannery!L238</f>
        <v>958.07345280956622</v>
      </c>
      <c r="L398" s="654">
        <f>Tannery!M238</f>
        <v>1014.9166404204788</v>
      </c>
      <c r="M398" s="654">
        <f>Tannery!N238</f>
        <v>892.68412213659803</v>
      </c>
      <c r="N398" s="654">
        <f>Tannery!O238</f>
        <v>913.22785190000968</v>
      </c>
      <c r="O398" s="653">
        <f>Tannery!P238</f>
        <v>934.24676218171646</v>
      </c>
      <c r="P398" s="656">
        <f>Tannery!Q238</f>
        <v>955.75188698205341</v>
      </c>
    </row>
    <row r="399" spans="1:16" s="216" customFormat="1" x14ac:dyDescent="0.3">
      <c r="B399" s="217" t="s">
        <v>134</v>
      </c>
      <c r="C399" s="654">
        <f>Tannery!D239</f>
        <v>-1.4700000001028998E-3</v>
      </c>
      <c r="D399" s="653">
        <f>Tannery!E239</f>
        <v>-1.4700000001028998E-3</v>
      </c>
      <c r="E399" s="653">
        <f>Tannery!F239</f>
        <v>-1.47E-3</v>
      </c>
      <c r="F399" s="653">
        <f>Tannery!G239</f>
        <v>-1.47E-3</v>
      </c>
      <c r="G399" s="653">
        <f>Tannery!H239</f>
        <v>-1.47E-3</v>
      </c>
      <c r="H399" s="653">
        <f>Tannery!I239</f>
        <v>-1.47E-3</v>
      </c>
      <c r="I399" s="653">
        <f>Tannery!J239</f>
        <v>-1.47E-3</v>
      </c>
      <c r="J399" s="653">
        <f>Tannery!K239</f>
        <v>-1.47E-3</v>
      </c>
      <c r="K399" s="653">
        <f>Tannery!L239</f>
        <v>-1.47E-3</v>
      </c>
      <c r="L399" s="653">
        <f>Tannery!M239</f>
        <v>-1.47E-3</v>
      </c>
      <c r="M399" s="653">
        <f>Tannery!N239</f>
        <v>-1.47E-3</v>
      </c>
      <c r="N399" s="653">
        <f>Tannery!O239</f>
        <v>-1.47E-3</v>
      </c>
      <c r="O399" s="653">
        <f>Tannery!P239</f>
        <v>-1.47E-3</v>
      </c>
      <c r="P399" s="656">
        <f>Tannery!Q239</f>
        <v>-1.47E-3</v>
      </c>
    </row>
    <row r="400" spans="1:16" s="216" customFormat="1" x14ac:dyDescent="0.3">
      <c r="B400" s="217" t="s">
        <v>135</v>
      </c>
      <c r="C400" s="654">
        <f>Tannery!D240</f>
        <v>-1.4700000001028998E-3</v>
      </c>
      <c r="D400" s="653">
        <f>Tannery!E240</f>
        <v>-1.4700000001028998E-3</v>
      </c>
      <c r="E400" s="653">
        <f>Tannery!F240</f>
        <v>-1.47E-3</v>
      </c>
      <c r="F400" s="653">
        <f>Tannery!G240</f>
        <v>-1.47E-3</v>
      </c>
      <c r="G400" s="653">
        <f>Tannery!H240</f>
        <v>-1.47E-3</v>
      </c>
      <c r="H400" s="653">
        <f>Tannery!I240</f>
        <v>-1.47E-3</v>
      </c>
      <c r="I400" s="653">
        <f>Tannery!J240</f>
        <v>-1.47E-3</v>
      </c>
      <c r="J400" s="653">
        <f>Tannery!K240</f>
        <v>-1.47E-3</v>
      </c>
      <c r="K400" s="653">
        <f>Tannery!L240</f>
        <v>-1.47E-3</v>
      </c>
      <c r="L400" s="653">
        <f>Tannery!M240</f>
        <v>-1.47E-3</v>
      </c>
      <c r="M400" s="653">
        <f>Tannery!N240</f>
        <v>-1.47E-3</v>
      </c>
      <c r="N400" s="653">
        <f>Tannery!O240</f>
        <v>-1.47E-3</v>
      </c>
      <c r="O400" s="653">
        <f>Tannery!P240</f>
        <v>-1.47E-3</v>
      </c>
      <c r="P400" s="656">
        <f>Tannery!Q240</f>
        <v>-1.47E-3</v>
      </c>
    </row>
    <row r="401" spans="2:16" s="216" customFormat="1" x14ac:dyDescent="0.3">
      <c r="B401" s="217" t="s">
        <v>136</v>
      </c>
      <c r="C401" s="654">
        <f>Tannery!D241</f>
        <v>946.88092421102635</v>
      </c>
      <c r="D401" s="653">
        <f>Tannery!E241</f>
        <v>966.39033298608035</v>
      </c>
      <c r="E401" s="653">
        <f>Tannery!F241</f>
        <v>986.2860666183326</v>
      </c>
      <c r="F401" s="653">
        <f>Tannery!G241</f>
        <v>1007.1476126337615</v>
      </c>
      <c r="G401" s="653">
        <f>Tannery!H241</f>
        <v>1027.0433463336612</v>
      </c>
      <c r="H401" s="653">
        <f>Tannery!I241</f>
        <v>1048.4843797384078</v>
      </c>
      <c r="I401" s="653">
        <f>Tannery!J241</f>
        <v>1056.2108782626406</v>
      </c>
      <c r="J401" s="653">
        <f>Tannery!K241</f>
        <v>1069.1527632907309</v>
      </c>
      <c r="K401" s="653">
        <f>Tannery!L241</f>
        <v>1142.7476617340494</v>
      </c>
      <c r="L401" s="653">
        <f>Tannery!M241</f>
        <v>1210.5476862841933</v>
      </c>
      <c r="M401" s="653">
        <f>Tannery!N241</f>
        <v>1064.7541780594352</v>
      </c>
      <c r="N401" s="653">
        <f>Tannery!O241</f>
        <v>1089.2578246853932</v>
      </c>
      <c r="O401" s="653">
        <f>Tannery!P241</f>
        <v>1114.3282454871185</v>
      </c>
      <c r="P401" s="656">
        <f>Tannery!Q241</f>
        <v>1139.9786013291764</v>
      </c>
    </row>
    <row r="402" spans="2:16" s="216" customFormat="1" x14ac:dyDescent="0.3">
      <c r="B402" s="217" t="s">
        <v>137</v>
      </c>
      <c r="C402" s="654">
        <f>Tannery!D242</f>
        <v>-1.4700000001028998E-3</v>
      </c>
      <c r="D402" s="653">
        <f>Tannery!E242</f>
        <v>-1.4700000001028998E-3</v>
      </c>
      <c r="E402" s="653">
        <f>Tannery!F242</f>
        <v>-1.47E-3</v>
      </c>
      <c r="F402" s="653">
        <f>Tannery!G242</f>
        <v>-1.47E-3</v>
      </c>
      <c r="G402" s="653">
        <f>Tannery!H242</f>
        <v>-1.47E-3</v>
      </c>
      <c r="H402" s="653">
        <f>Tannery!I242</f>
        <v>-1.47E-3</v>
      </c>
      <c r="I402" s="653">
        <f>Tannery!J242</f>
        <v>-1.47E-3</v>
      </c>
      <c r="J402" s="653">
        <f>Tannery!K242</f>
        <v>-1.47E-3</v>
      </c>
      <c r="K402" s="653">
        <f>Tannery!L242</f>
        <v>-1.47E-3</v>
      </c>
      <c r="L402" s="653">
        <f>Tannery!M242</f>
        <v>-1.47E-3</v>
      </c>
      <c r="M402" s="653">
        <f>Tannery!N242</f>
        <v>-1.47E-3</v>
      </c>
      <c r="N402" s="653">
        <f>Tannery!O242</f>
        <v>-1.47E-3</v>
      </c>
      <c r="O402" s="653">
        <f>Tannery!P242</f>
        <v>-1.47E-3</v>
      </c>
      <c r="P402" s="656">
        <f>Tannery!Q242</f>
        <v>-1.47E-3</v>
      </c>
    </row>
    <row r="403" spans="2:16" s="216" customFormat="1" x14ac:dyDescent="0.3">
      <c r="B403" s="217" t="s">
        <v>138</v>
      </c>
      <c r="C403" s="654">
        <f>Tannery!D243</f>
        <v>23.619240484656736</v>
      </c>
      <c r="D403" s="653">
        <f>Tannery!E243</f>
        <v>24.105917710064809</v>
      </c>
      <c r="E403" s="653">
        <f>Tannery!F243</f>
        <v>24.602232106531073</v>
      </c>
      <c r="F403" s="653">
        <f>Tannery!G243</f>
        <v>25.122639436633964</v>
      </c>
      <c r="G403" s="653">
        <f>Tannery!H243</f>
        <v>25.618953834787643</v>
      </c>
      <c r="H403" s="653">
        <f>Tannery!I243</f>
        <v>26.153816924060063</v>
      </c>
      <c r="I403" s="653">
        <f>Tannery!J243</f>
        <v>26.346560379653724</v>
      </c>
      <c r="J403" s="653">
        <f>Tannery!K243</f>
        <v>26.669405667773109</v>
      </c>
      <c r="K403" s="653">
        <f>Tannery!L243</f>
        <v>28.50528708230275</v>
      </c>
      <c r="L403" s="653">
        <f>Tannery!M243</f>
        <v>30.196610905137135</v>
      </c>
      <c r="M403" s="653">
        <f>Tannery!N243</f>
        <v>26.559679571981576</v>
      </c>
      <c r="N403" s="653">
        <f>Tannery!O243</f>
        <v>27.170941906468588</v>
      </c>
      <c r="O403" s="653">
        <f>Tannery!P243</f>
        <v>27.796342859223124</v>
      </c>
      <c r="P403" s="656">
        <f>Tannery!Q243</f>
        <v>28.436210738146478</v>
      </c>
    </row>
    <row r="404" spans="2:16" s="216" customFormat="1" x14ac:dyDescent="0.3">
      <c r="B404" s="217" t="s">
        <v>139</v>
      </c>
      <c r="C404" s="654">
        <f>Tannery!D244</f>
        <v>-1.4700000001028998E-3</v>
      </c>
      <c r="D404" s="653">
        <f>Tannery!E244</f>
        <v>-1.4700000001028998E-3</v>
      </c>
      <c r="E404" s="653">
        <f>Tannery!F244</f>
        <v>-1.47E-3</v>
      </c>
      <c r="F404" s="653">
        <f>Tannery!G244</f>
        <v>-1.47E-3</v>
      </c>
      <c r="G404" s="653">
        <f>Tannery!H244</f>
        <v>-1.47E-3</v>
      </c>
      <c r="H404" s="653">
        <f>Tannery!I244</f>
        <v>-1.47E-3</v>
      </c>
      <c r="I404" s="653">
        <f>Tannery!J244</f>
        <v>-1.47E-3</v>
      </c>
      <c r="J404" s="653">
        <f>Tannery!K244</f>
        <v>-1.47E-3</v>
      </c>
      <c r="K404" s="653">
        <f>Tannery!L244</f>
        <v>-1.47E-3</v>
      </c>
      <c r="L404" s="653">
        <f>Tannery!M244</f>
        <v>-1.47E-3</v>
      </c>
      <c r="M404" s="653">
        <f>Tannery!N244</f>
        <v>-1.47E-3</v>
      </c>
      <c r="N404" s="653">
        <f>Tannery!O244</f>
        <v>-1.47E-3</v>
      </c>
      <c r="O404" s="653">
        <f>Tannery!P244</f>
        <v>-1.47E-3</v>
      </c>
      <c r="P404" s="656">
        <f>Tannery!Q244</f>
        <v>-1.47E-3</v>
      </c>
    </row>
    <row r="405" spans="2:16" s="216" customFormat="1" x14ac:dyDescent="0.3">
      <c r="B405" s="217" t="s">
        <v>140</v>
      </c>
      <c r="C405" s="654">
        <f>Tannery!D245</f>
        <v>-1.4700000001028998E-3</v>
      </c>
      <c r="D405" s="653">
        <f>Tannery!E245</f>
        <v>-1.4700000001028998E-3</v>
      </c>
      <c r="E405" s="653">
        <f>Tannery!F245</f>
        <v>-1.47E-3</v>
      </c>
      <c r="F405" s="653">
        <f>Tannery!G245</f>
        <v>-1.47E-3</v>
      </c>
      <c r="G405" s="653">
        <f>Tannery!H245</f>
        <v>-1.47E-3</v>
      </c>
      <c r="H405" s="653">
        <f>Tannery!I245</f>
        <v>-1.47E-3</v>
      </c>
      <c r="I405" s="653">
        <f>Tannery!J245</f>
        <v>-1.47E-3</v>
      </c>
      <c r="J405" s="653">
        <f>Tannery!K245</f>
        <v>-1.47E-3</v>
      </c>
      <c r="K405" s="653">
        <f>Tannery!L245</f>
        <v>-1.47E-3</v>
      </c>
      <c r="L405" s="653">
        <f>Tannery!M245</f>
        <v>-1.47E-3</v>
      </c>
      <c r="M405" s="653">
        <f>Tannery!N245</f>
        <v>-1.47E-3</v>
      </c>
      <c r="N405" s="653">
        <f>Tannery!O245</f>
        <v>-1.47E-3</v>
      </c>
      <c r="O405" s="653">
        <f>Tannery!P245</f>
        <v>-1.47E-3</v>
      </c>
      <c r="P405" s="656">
        <f>Tannery!Q245</f>
        <v>-1.47E-3</v>
      </c>
    </row>
    <row r="406" spans="2:16" s="216" customFormat="1" x14ac:dyDescent="0.3">
      <c r="B406" s="217" t="s">
        <v>141</v>
      </c>
      <c r="C406" s="654">
        <f>Tannery!D246</f>
        <v>-1.4700000001028998E-3</v>
      </c>
      <c r="D406" s="653">
        <f>Tannery!E246</f>
        <v>-1.4700000001028998E-3</v>
      </c>
      <c r="E406" s="653">
        <f>Tannery!F246</f>
        <v>-1.47E-3</v>
      </c>
      <c r="F406" s="653">
        <f>Tannery!G246</f>
        <v>-1.47E-3</v>
      </c>
      <c r="G406" s="653">
        <f>Tannery!H246</f>
        <v>-1.47E-3</v>
      </c>
      <c r="H406" s="653">
        <f>Tannery!I246</f>
        <v>-1.47E-3</v>
      </c>
      <c r="I406" s="653">
        <f>Tannery!J246</f>
        <v>-1.47E-3</v>
      </c>
      <c r="J406" s="653">
        <f>Tannery!K246</f>
        <v>-1.47E-3</v>
      </c>
      <c r="K406" s="653">
        <f>Tannery!L246</f>
        <v>-1.47E-3</v>
      </c>
      <c r="L406" s="653">
        <f>Tannery!M246</f>
        <v>-1.47E-3</v>
      </c>
      <c r="M406" s="653">
        <f>Tannery!N246</f>
        <v>-1.47E-3</v>
      </c>
      <c r="N406" s="653">
        <f>Tannery!O246</f>
        <v>-1.47E-3</v>
      </c>
      <c r="O406" s="653">
        <f>Tannery!P246</f>
        <v>-1.47E-3</v>
      </c>
      <c r="P406" s="656">
        <f>Tannery!Q246</f>
        <v>-1.47E-3</v>
      </c>
    </row>
    <row r="407" spans="2:16" s="216" customFormat="1" x14ac:dyDescent="0.3">
      <c r="B407" s="217" t="s">
        <v>142</v>
      </c>
      <c r="C407" s="654">
        <f>Tannery!D247</f>
        <v>-1.4700000001028998E-3</v>
      </c>
      <c r="D407" s="653">
        <f>Tannery!E247</f>
        <v>-1.4700000001028998E-3</v>
      </c>
      <c r="E407" s="653">
        <f>Tannery!F247</f>
        <v>-1.47E-3</v>
      </c>
      <c r="F407" s="653">
        <f>Tannery!G247</f>
        <v>-1.47E-3</v>
      </c>
      <c r="G407" s="653">
        <f>Tannery!H247</f>
        <v>-1.47E-3</v>
      </c>
      <c r="H407" s="653">
        <f>Tannery!I247</f>
        <v>-1.47E-3</v>
      </c>
      <c r="I407" s="653">
        <f>Tannery!J247</f>
        <v>-1.47E-3</v>
      </c>
      <c r="J407" s="653">
        <f>Tannery!K247</f>
        <v>-1.47E-3</v>
      </c>
      <c r="K407" s="653">
        <f>Tannery!L247</f>
        <v>-1.47E-3</v>
      </c>
      <c r="L407" s="653">
        <f>Tannery!M247</f>
        <v>-1.47E-3</v>
      </c>
      <c r="M407" s="653">
        <f>Tannery!N247</f>
        <v>-1.47E-3</v>
      </c>
      <c r="N407" s="653">
        <f>Tannery!O247</f>
        <v>-1.47E-3</v>
      </c>
      <c r="O407" s="653">
        <f>Tannery!P247</f>
        <v>-1.47E-3</v>
      </c>
      <c r="P407" s="656">
        <f>Tannery!Q247</f>
        <v>-1.47E-3</v>
      </c>
    </row>
    <row r="408" spans="2:16" s="216" customFormat="1" x14ac:dyDescent="0.3">
      <c r="B408" s="217" t="s">
        <v>143</v>
      </c>
      <c r="C408" s="654">
        <f>Tannery!D248</f>
        <v>1018.7700430773732</v>
      </c>
      <c r="D408" s="653">
        <f>Tannery!E248</f>
        <v>1039.7606434080169</v>
      </c>
      <c r="E408" s="653">
        <f>Tannery!F248</f>
        <v>1061.1668991164706</v>
      </c>
      <c r="F408" s="653">
        <f>Tannery!G248</f>
        <v>1083.6122935278649</v>
      </c>
      <c r="G408" s="653">
        <f>Tannery!H248</f>
        <v>1105.0185493091021</v>
      </c>
      <c r="H408" s="653">
        <f>Tannery!I248</f>
        <v>1128.0874268985906</v>
      </c>
      <c r="I408" s="653">
        <f>Tannery!J248</f>
        <v>1136.4005359398475</v>
      </c>
      <c r="J408" s="653">
        <f>Tannery!K248</f>
        <v>1150.3249935839535</v>
      </c>
      <c r="K408" s="653">
        <f>Tannery!L248</f>
        <v>1229.5073572019273</v>
      </c>
      <c r="L408" s="653">
        <f>Tannery!M248</f>
        <v>1302.4548890389585</v>
      </c>
      <c r="M408" s="653">
        <f>Tannery!N248</f>
        <v>1145.5924593654663</v>
      </c>
      <c r="N408" s="653">
        <f>Tannery!O248</f>
        <v>1171.9564696181239</v>
      </c>
      <c r="O408" s="653">
        <f>Tannery!P248</f>
        <v>1198.9302846238845</v>
      </c>
      <c r="P408" s="656">
        <f>Tannery!Q248</f>
        <v>1226.5280644452741</v>
      </c>
    </row>
    <row r="409" spans="2:16" s="216" customFormat="1" x14ac:dyDescent="0.3">
      <c r="B409" s="217" t="s">
        <v>144</v>
      </c>
      <c r="C409" s="654">
        <f>Tannery!D249</f>
        <v>19212.8790407374</v>
      </c>
      <c r="D409" s="653">
        <f>Tannery!E249</f>
        <v>19608.738063908451</v>
      </c>
      <c r="E409" s="653">
        <f>Tannery!F249</f>
        <v>20012.435878216667</v>
      </c>
      <c r="F409" s="653">
        <f>Tannery!G249</f>
        <v>20435.73067524123</v>
      </c>
      <c r="G409" s="653">
        <f>Tannery!H249</f>
        <v>20839.428490922059</v>
      </c>
      <c r="H409" s="653">
        <f>Tannery!I249</f>
        <v>21274.481476752855</v>
      </c>
      <c r="I409" s="653">
        <f>Tannery!J249</f>
        <v>21431.257327502692</v>
      </c>
      <c r="J409" s="653">
        <f>Tannery!K249</f>
        <v>21693.856877508668</v>
      </c>
      <c r="K409" s="653">
        <f>Tannery!L249</f>
        <v>23187.146855900861</v>
      </c>
      <c r="L409" s="653">
        <f>Tannery!M249</f>
        <v>24562.854946230687</v>
      </c>
      <c r="M409" s="653">
        <f>Tannery!N249</f>
        <v>21604.606625331799</v>
      </c>
      <c r="N409" s="653">
        <f>Tannery!O249</f>
        <v>22101.802092878894</v>
      </c>
      <c r="O409" s="653">
        <f>Tannery!P249</f>
        <v>22610.49778958028</v>
      </c>
      <c r="P409" s="656">
        <f>Tannery!Q249</f>
        <v>23130.960758228019</v>
      </c>
    </row>
    <row r="410" spans="2:16" s="216" customFormat="1" x14ac:dyDescent="0.3">
      <c r="B410" s="217" t="s">
        <v>145</v>
      </c>
      <c r="C410" s="654">
        <f>Tannery!D250</f>
        <v>4193.1881347327781</v>
      </c>
      <c r="D410" s="653">
        <f>Tannery!E250</f>
        <v>4279.5839221823926</v>
      </c>
      <c r="E410" s="653">
        <f>Tannery!F250</f>
        <v>4367.6905169985384</v>
      </c>
      <c r="F410" s="653">
        <f>Tannery!G250</f>
        <v>4460.0741312946293</v>
      </c>
      <c r="G410" s="653">
        <f>Tannery!H250</f>
        <v>4548.1807264103454</v>
      </c>
      <c r="H410" s="653">
        <f>Tannery!I250</f>
        <v>4643.1305522146622</v>
      </c>
      <c r="I410" s="653">
        <f>Tannery!J250</f>
        <v>4677.3467056576583</v>
      </c>
      <c r="J410" s="653">
        <f>Tannery!K250</f>
        <v>4734.6587626746787</v>
      </c>
      <c r="K410" s="653">
        <f>Tannery!L250</f>
        <v>5060.567624219223</v>
      </c>
      <c r="L410" s="653">
        <f>Tannery!M250</f>
        <v>5360.814370681519</v>
      </c>
      <c r="M410" s="653">
        <f>Tannery!N250</f>
        <v>4715.1799953217724</v>
      </c>
      <c r="N410" s="653">
        <f>Tannery!O250</f>
        <v>4823.6923480048381</v>
      </c>
      <c r="O410" s="653">
        <f>Tannery!P250</f>
        <v>4934.7146127916531</v>
      </c>
      <c r="P410" s="656">
        <f>Tannery!Q250</f>
        <v>5048.3050714718283</v>
      </c>
    </row>
    <row r="411" spans="2:16" s="216" customFormat="1" x14ac:dyDescent="0.3">
      <c r="B411" s="217" t="s">
        <v>146</v>
      </c>
      <c r="C411" s="654">
        <f>Tannery!D251</f>
        <v>-1.4700000001028998E-3</v>
      </c>
      <c r="D411" s="653">
        <f>Tannery!E251</f>
        <v>-1.4700000001028998E-3</v>
      </c>
      <c r="E411" s="653">
        <f>Tannery!F251</f>
        <v>-1.47E-3</v>
      </c>
      <c r="F411" s="653">
        <f>Tannery!G251</f>
        <v>-1.47E-3</v>
      </c>
      <c r="G411" s="653">
        <f>Tannery!H251</f>
        <v>-1.47E-3</v>
      </c>
      <c r="H411" s="653">
        <f>Tannery!I251</f>
        <v>-1.47E-3</v>
      </c>
      <c r="I411" s="653">
        <f>Tannery!J251</f>
        <v>-1.47E-3</v>
      </c>
      <c r="J411" s="653">
        <f>Tannery!K251</f>
        <v>-1.47E-3</v>
      </c>
      <c r="K411" s="653">
        <f>Tannery!L251</f>
        <v>-1.47E-3</v>
      </c>
      <c r="L411" s="653">
        <f>Tannery!M251</f>
        <v>-1.47E-3</v>
      </c>
      <c r="M411" s="653">
        <f>Tannery!N251</f>
        <v>-1.47E-3</v>
      </c>
      <c r="N411" s="653">
        <f>Tannery!O251</f>
        <v>-1.47E-3</v>
      </c>
      <c r="O411" s="653">
        <f>Tannery!P251</f>
        <v>-1.47E-3</v>
      </c>
      <c r="P411" s="656">
        <f>Tannery!Q251</f>
        <v>-1.47E-3</v>
      </c>
    </row>
    <row r="412" spans="2:16" s="216" customFormat="1" x14ac:dyDescent="0.3">
      <c r="B412" s="217" t="s">
        <v>147</v>
      </c>
      <c r="C412" s="654">
        <f>Tannery!D252</f>
        <v>-1.4700000001028998E-3</v>
      </c>
      <c r="D412" s="653">
        <f>Tannery!E252</f>
        <v>-1.4700000001028998E-3</v>
      </c>
      <c r="E412" s="653">
        <f>Tannery!F252</f>
        <v>-1.47E-3</v>
      </c>
      <c r="F412" s="653">
        <f>Tannery!G252</f>
        <v>-1.47E-3</v>
      </c>
      <c r="G412" s="653">
        <f>Tannery!H252</f>
        <v>-1.47E-3</v>
      </c>
      <c r="H412" s="653">
        <f>Tannery!I252</f>
        <v>-1.47E-3</v>
      </c>
      <c r="I412" s="653">
        <f>Tannery!J252</f>
        <v>-1.47E-3</v>
      </c>
      <c r="J412" s="653">
        <f>Tannery!K252</f>
        <v>-1.47E-3</v>
      </c>
      <c r="K412" s="653">
        <f>Tannery!L252</f>
        <v>-1.47E-3</v>
      </c>
      <c r="L412" s="653">
        <f>Tannery!M252</f>
        <v>-1.47E-3</v>
      </c>
      <c r="M412" s="653">
        <f>Tannery!N252</f>
        <v>-1.47E-3</v>
      </c>
      <c r="N412" s="653">
        <f>Tannery!O252</f>
        <v>-1.47E-3</v>
      </c>
      <c r="O412" s="653">
        <f>Tannery!P252</f>
        <v>-1.47E-3</v>
      </c>
      <c r="P412" s="656">
        <f>Tannery!Q252</f>
        <v>-1.47E-3</v>
      </c>
    </row>
    <row r="413" spans="2:16" s="216" customFormat="1" x14ac:dyDescent="0.3">
      <c r="B413" s="217" t="s">
        <v>148</v>
      </c>
      <c r="C413" s="654">
        <f>Tannery!D253</f>
        <v>4305.1297626818041</v>
      </c>
      <c r="D413" s="653">
        <f>Tannery!E253</f>
        <v>4393.8319769822656</v>
      </c>
      <c r="E413" s="653">
        <f>Tannery!F253</f>
        <v>4484.2906704599245</v>
      </c>
      <c r="F413" s="653">
        <f>Tannery!G253</f>
        <v>4579.1405629725923</v>
      </c>
      <c r="G413" s="653">
        <f>Tannery!H253</f>
        <v>4669.5992567578178</v>
      </c>
      <c r="H413" s="653">
        <f>Tannery!I253</f>
        <v>4767.0838685069466</v>
      </c>
      <c r="I413" s="653">
        <f>Tannery!J253</f>
        <v>4802.2134583264524</v>
      </c>
      <c r="J413" s="653">
        <f>Tannery!K253</f>
        <v>4861.0555212741247</v>
      </c>
      <c r="K413" s="653">
        <f>Tannery!L253</f>
        <v>5195.6648643049193</v>
      </c>
      <c r="L413" s="653">
        <f>Tannery!M253</f>
        <v>5503.9270149710828</v>
      </c>
      <c r="M413" s="653">
        <f>Tannery!N253</f>
        <v>4841.0567476411634</v>
      </c>
      <c r="N413" s="653">
        <f>Tannery!O253</f>
        <v>4952.4659522572329</v>
      </c>
      <c r="O413" s="653">
        <f>Tannery!P253</f>
        <v>5066.4520737331895</v>
      </c>
      <c r="P413" s="656">
        <f>Tannery!Q253</f>
        <v>5183.0749497526103</v>
      </c>
    </row>
    <row r="414" spans="2:16" s="216" customFormat="1" x14ac:dyDescent="0.3">
      <c r="B414" s="217" t="s">
        <v>149</v>
      </c>
      <c r="C414" s="654">
        <f>Tannery!D254</f>
        <v>7448.7382319659182</v>
      </c>
      <c r="D414" s="653">
        <f>Tannery!E254</f>
        <v>7602.2108370043825</v>
      </c>
      <c r="E414" s="653">
        <f>Tannery!F254</f>
        <v>7758.7225029856463</v>
      </c>
      <c r="F414" s="653">
        <f>Tannery!G254</f>
        <v>7922.8318232133115</v>
      </c>
      <c r="G414" s="653">
        <f>Tannery!H254</f>
        <v>8079.3434897267316</v>
      </c>
      <c r="H414" s="653">
        <f>Tannery!I254</f>
        <v>8248.0114021829395</v>
      </c>
      <c r="I414" s="653">
        <f>Tannery!J254</f>
        <v>8308.7926318968912</v>
      </c>
      <c r="J414" s="653">
        <f>Tannery!K254</f>
        <v>8410.6011916677562</v>
      </c>
      <c r="K414" s="653">
        <f>Tannery!L254</f>
        <v>8989.5424046931239</v>
      </c>
      <c r="L414" s="653">
        <f>Tannery!M254</f>
        <v>9522.8976954330319</v>
      </c>
      <c r="M414" s="653">
        <f>Tannery!N254</f>
        <v>8375.9993058948858</v>
      </c>
      <c r="N414" s="653">
        <f>Tannery!O254</f>
        <v>8568.7595542442068</v>
      </c>
      <c r="O414" s="653">
        <f>Tannery!P254</f>
        <v>8765.9783851280608</v>
      </c>
      <c r="P414" s="656">
        <f>Tannery!Q254</f>
        <v>8967.7593297294097</v>
      </c>
    </row>
    <row r="415" spans="2:16" s="216" customFormat="1" x14ac:dyDescent="0.3">
      <c r="B415" s="217" t="s">
        <v>150</v>
      </c>
      <c r="C415" s="654">
        <f>Tannery!D255</f>
        <v>-1.4700000001028998E-3</v>
      </c>
      <c r="D415" s="653">
        <f>Tannery!E255</f>
        <v>-1.4700000001028998E-3</v>
      </c>
      <c r="E415" s="653">
        <f>Tannery!F255</f>
        <v>-1.47E-3</v>
      </c>
      <c r="F415" s="653">
        <f>Tannery!G255</f>
        <v>-1.47E-3</v>
      </c>
      <c r="G415" s="653">
        <f>Tannery!H255</f>
        <v>-1.47E-3</v>
      </c>
      <c r="H415" s="653">
        <f>Tannery!I255</f>
        <v>-1.47E-3</v>
      </c>
      <c r="I415" s="653">
        <f>Tannery!J255</f>
        <v>-1.47E-3</v>
      </c>
      <c r="J415" s="653">
        <f>Tannery!K255</f>
        <v>-1.47E-3</v>
      </c>
      <c r="K415" s="653">
        <f>Tannery!L255</f>
        <v>-1.47E-3</v>
      </c>
      <c r="L415" s="653">
        <f>Tannery!M255</f>
        <v>-1.47E-3</v>
      </c>
      <c r="M415" s="653">
        <f>Tannery!N255</f>
        <v>-1.47E-3</v>
      </c>
      <c r="N415" s="653">
        <f>Tannery!O255</f>
        <v>-1.47E-3</v>
      </c>
      <c r="O415" s="653">
        <f>Tannery!P255</f>
        <v>-1.47E-3</v>
      </c>
      <c r="P415" s="656">
        <f>Tannery!Q255</f>
        <v>-1.47E-3</v>
      </c>
    </row>
    <row r="416" spans="2:16" s="216" customFormat="1" x14ac:dyDescent="0.3">
      <c r="B416" s="217" t="s">
        <v>151</v>
      </c>
      <c r="C416" s="654">
        <f>Tannery!D256</f>
        <v>6942.433437664361</v>
      </c>
      <c r="D416" s="653">
        <f>Tannery!E256</f>
        <v>7085.4742221756005</v>
      </c>
      <c r="E416" s="653">
        <f>Tannery!F256</f>
        <v>7231.347496963047</v>
      </c>
      <c r="F416" s="653">
        <f>Tannery!G256</f>
        <v>7384.3019992019836</v>
      </c>
      <c r="G416" s="653">
        <f>Tannery!H256</f>
        <v>7530.175274485413</v>
      </c>
      <c r="H416" s="653">
        <f>Tannery!I256</f>
        <v>7687.3785128976524</v>
      </c>
      <c r="I416" s="653">
        <f>Tannery!J256</f>
        <v>7744.0283285417026</v>
      </c>
      <c r="J416" s="653">
        <f>Tannery!K256</f>
        <v>7838.9167697454877</v>
      </c>
      <c r="K416" s="653">
        <f>Tannery!L256</f>
        <v>8378.5062637550691</v>
      </c>
      <c r="L416" s="653">
        <f>Tannery!M256</f>
        <v>8875.6083960316118</v>
      </c>
      <c r="M416" s="653">
        <f>Tannery!N256</f>
        <v>7806.6668389824099</v>
      </c>
      <c r="N416" s="653">
        <f>Tannery!O256</f>
        <v>7986.3248120751177</v>
      </c>
      <c r="O416" s="653">
        <f>Tannery!P256</f>
        <v>8170.1383094934063</v>
      </c>
      <c r="P416" s="656">
        <f>Tannery!Q256</f>
        <v>8358.2038252117472</v>
      </c>
    </row>
    <row r="417" spans="2:16" s="216" customFormat="1" x14ac:dyDescent="0.3">
      <c r="B417" s="217" t="s">
        <v>152</v>
      </c>
      <c r="C417" s="654">
        <f>Tannery!D257</f>
        <v>6971.1890852108982</v>
      </c>
      <c r="D417" s="653">
        <f>Tannery!E257</f>
        <v>7114.8223463443737</v>
      </c>
      <c r="E417" s="653">
        <f>Tannery!F257</f>
        <v>7261.2998299623014</v>
      </c>
      <c r="F417" s="653">
        <f>Tannery!G257</f>
        <v>7414.8878715596238</v>
      </c>
      <c r="G417" s="653">
        <f>Tannery!H257</f>
        <v>7561.3653556755889</v>
      </c>
      <c r="H417" s="653">
        <f>Tannery!I257</f>
        <v>7719.2197317617265</v>
      </c>
      <c r="I417" s="653">
        <f>Tannery!J257</f>
        <v>7776.1041916125851</v>
      </c>
      <c r="J417" s="653">
        <f>Tannery!K257</f>
        <v>7871.385661862776</v>
      </c>
      <c r="K417" s="653">
        <f>Tannery!L257</f>
        <v>8413.2101419422197</v>
      </c>
      <c r="L417" s="653">
        <f>Tannery!M257</f>
        <v>8912.3712771335158</v>
      </c>
      <c r="M417" s="653">
        <f>Tannery!N257</f>
        <v>7839.002151504822</v>
      </c>
      <c r="N417" s="653">
        <f>Tannery!O257</f>
        <v>8019.4042700482087</v>
      </c>
      <c r="O417" s="653">
        <f>Tannery!P257</f>
        <v>8203.9791251481129</v>
      </c>
      <c r="P417" s="656">
        <f>Tannery!Q257</f>
        <v>8392.8236104581865</v>
      </c>
    </row>
    <row r="418" spans="2:16" s="216" customFormat="1" x14ac:dyDescent="0.3">
      <c r="B418" s="217" t="s">
        <v>153</v>
      </c>
      <c r="C418" s="654">
        <f>Tannery!D258</f>
        <v>-1.4700000001028998E-3</v>
      </c>
      <c r="D418" s="653">
        <f>Tannery!E258</f>
        <v>-1.4700000001028998E-3</v>
      </c>
      <c r="E418" s="653">
        <f>Tannery!F258</f>
        <v>-1.47E-3</v>
      </c>
      <c r="F418" s="653">
        <f>Tannery!G258</f>
        <v>-1.47E-3</v>
      </c>
      <c r="G418" s="653">
        <f>Tannery!H258</f>
        <v>-1.47E-3</v>
      </c>
      <c r="H418" s="653">
        <f>Tannery!I258</f>
        <v>-1.47E-3</v>
      </c>
      <c r="I418" s="653">
        <f>Tannery!J258</f>
        <v>-1.47E-3</v>
      </c>
      <c r="J418" s="653">
        <f>Tannery!K258</f>
        <v>-1.47E-3</v>
      </c>
      <c r="K418" s="653">
        <f>Tannery!L258</f>
        <v>-1.47E-3</v>
      </c>
      <c r="L418" s="653">
        <f>Tannery!M258</f>
        <v>-1.47E-3</v>
      </c>
      <c r="M418" s="653">
        <f>Tannery!N258</f>
        <v>-1.47E-3</v>
      </c>
      <c r="N418" s="653">
        <f>Tannery!O258</f>
        <v>-1.47E-3</v>
      </c>
      <c r="O418" s="653">
        <f>Tannery!P258</f>
        <v>-1.47E-3</v>
      </c>
      <c r="P418" s="656">
        <f>Tannery!Q258</f>
        <v>-1.47E-3</v>
      </c>
    </row>
    <row r="419" spans="2:16" s="216" customFormat="1" x14ac:dyDescent="0.3">
      <c r="B419" s="217" t="s">
        <v>154</v>
      </c>
      <c r="C419" s="654">
        <f>Tannery!D259</f>
        <v>-1.4700000001028998E-3</v>
      </c>
      <c r="D419" s="653">
        <f>Tannery!E259</f>
        <v>-1.4700000001028998E-3</v>
      </c>
      <c r="E419" s="653">
        <f>Tannery!F259</f>
        <v>-1.47E-3</v>
      </c>
      <c r="F419" s="653">
        <f>Tannery!G259</f>
        <v>-1.47E-3</v>
      </c>
      <c r="G419" s="653">
        <f>Tannery!H259</f>
        <v>-1.47E-3</v>
      </c>
      <c r="H419" s="653">
        <f>Tannery!I259</f>
        <v>-1.47E-3</v>
      </c>
      <c r="I419" s="653">
        <f>Tannery!J259</f>
        <v>-1.47E-3</v>
      </c>
      <c r="J419" s="653">
        <f>Tannery!K259</f>
        <v>-1.47E-3</v>
      </c>
      <c r="K419" s="653">
        <f>Tannery!L259</f>
        <v>-1.47E-3</v>
      </c>
      <c r="L419" s="653">
        <f>Tannery!M259</f>
        <v>-1.47E-3</v>
      </c>
      <c r="M419" s="653">
        <f>Tannery!N259</f>
        <v>-1.47E-3</v>
      </c>
      <c r="N419" s="653">
        <f>Tannery!O259</f>
        <v>-1.47E-3</v>
      </c>
      <c r="O419" s="653">
        <f>Tannery!P259</f>
        <v>-1.47E-3</v>
      </c>
      <c r="P419" s="656">
        <f>Tannery!Q259</f>
        <v>-1.47E-3</v>
      </c>
    </row>
    <row r="420" spans="2:16" s="216" customFormat="1" x14ac:dyDescent="0.3">
      <c r="B420" s="217" t="s">
        <v>155</v>
      </c>
      <c r="C420" s="654">
        <f>Tannery!D260</f>
        <v>-1.4700000001028998E-3</v>
      </c>
      <c r="D420" s="653">
        <f>Tannery!E260</f>
        <v>-1.4700000001028998E-3</v>
      </c>
      <c r="E420" s="653">
        <f>Tannery!F260</f>
        <v>-1.47E-3</v>
      </c>
      <c r="F420" s="653">
        <f>Tannery!G260</f>
        <v>-1.47E-3</v>
      </c>
      <c r="G420" s="653">
        <f>Tannery!H260</f>
        <v>-1.47E-3</v>
      </c>
      <c r="H420" s="653">
        <f>Tannery!I260</f>
        <v>-1.47E-3</v>
      </c>
      <c r="I420" s="653">
        <f>Tannery!J260</f>
        <v>-1.47E-3</v>
      </c>
      <c r="J420" s="653">
        <f>Tannery!K260</f>
        <v>-1.47E-3</v>
      </c>
      <c r="K420" s="653">
        <f>Tannery!L260</f>
        <v>-1.47E-3</v>
      </c>
      <c r="L420" s="653">
        <f>Tannery!M260</f>
        <v>-1.47E-3</v>
      </c>
      <c r="M420" s="653">
        <f>Tannery!N260</f>
        <v>-1.47E-3</v>
      </c>
      <c r="N420" s="653">
        <f>Tannery!O260</f>
        <v>-1.47E-3</v>
      </c>
      <c r="O420" s="653">
        <f>Tannery!P260</f>
        <v>-1.47E-3</v>
      </c>
      <c r="P420" s="656">
        <f>Tannery!Q260</f>
        <v>-1.47E-3</v>
      </c>
    </row>
    <row r="421" spans="2:16" s="216" customFormat="1" x14ac:dyDescent="0.3">
      <c r="B421" s="217" t="s">
        <v>156</v>
      </c>
      <c r="C421" s="654">
        <f>Tannery!D261</f>
        <v>-1.4700000001028998E-3</v>
      </c>
      <c r="D421" s="653">
        <f>Tannery!E261</f>
        <v>-1.4700000001028998E-3</v>
      </c>
      <c r="E421" s="653">
        <f>Tannery!F261</f>
        <v>-1.47E-3</v>
      </c>
      <c r="F421" s="653">
        <f>Tannery!G261</f>
        <v>-1.47E-3</v>
      </c>
      <c r="G421" s="653">
        <f>Tannery!H261</f>
        <v>-1.47E-3</v>
      </c>
      <c r="H421" s="653">
        <f>Tannery!I261</f>
        <v>-1.47E-3</v>
      </c>
      <c r="I421" s="653">
        <f>Tannery!J261</f>
        <v>-1.47E-3</v>
      </c>
      <c r="J421" s="653">
        <f>Tannery!K261</f>
        <v>-1.47E-3</v>
      </c>
      <c r="K421" s="653">
        <f>Tannery!L261</f>
        <v>-1.47E-3</v>
      </c>
      <c r="L421" s="653">
        <f>Tannery!M261</f>
        <v>-1.47E-3</v>
      </c>
      <c r="M421" s="653">
        <f>Tannery!N261</f>
        <v>-1.47E-3</v>
      </c>
      <c r="N421" s="653">
        <f>Tannery!O261</f>
        <v>-1.47E-3</v>
      </c>
      <c r="O421" s="653">
        <f>Tannery!P261</f>
        <v>-1.47E-3</v>
      </c>
      <c r="P421" s="656">
        <f>Tannery!Q261</f>
        <v>-1.47E-3</v>
      </c>
    </row>
    <row r="422" spans="2:16" s="216" customFormat="1" x14ac:dyDescent="0.3">
      <c r="B422" s="217" t="s">
        <v>157</v>
      </c>
      <c r="C422" s="654">
        <f>Tannery!D262</f>
        <v>-1.4700000001028998E-3</v>
      </c>
      <c r="D422" s="653">
        <f>Tannery!E262</f>
        <v>-1.4700000001028998E-3</v>
      </c>
      <c r="E422" s="653">
        <f>Tannery!F262</f>
        <v>-1.47E-3</v>
      </c>
      <c r="F422" s="653">
        <f>Tannery!G262</f>
        <v>-1.47E-3</v>
      </c>
      <c r="G422" s="653">
        <f>Tannery!H262</f>
        <v>-1.47E-3</v>
      </c>
      <c r="H422" s="653">
        <f>Tannery!I262</f>
        <v>-1.47E-3</v>
      </c>
      <c r="I422" s="653">
        <f>Tannery!J262</f>
        <v>-1.47E-3</v>
      </c>
      <c r="J422" s="653">
        <f>Tannery!K262</f>
        <v>-1.47E-3</v>
      </c>
      <c r="K422" s="653">
        <f>Tannery!L262</f>
        <v>-1.47E-3</v>
      </c>
      <c r="L422" s="653">
        <f>Tannery!M262</f>
        <v>-1.47E-3</v>
      </c>
      <c r="M422" s="653">
        <f>Tannery!N262</f>
        <v>-1.47E-3</v>
      </c>
      <c r="N422" s="653">
        <f>Tannery!O262</f>
        <v>-1.47E-3</v>
      </c>
      <c r="O422" s="653">
        <f>Tannery!P262</f>
        <v>-1.47E-3</v>
      </c>
      <c r="P422" s="656">
        <f>Tannery!Q262</f>
        <v>-1.47E-3</v>
      </c>
    </row>
    <row r="423" spans="2:16" s="216" customFormat="1" x14ac:dyDescent="0.3">
      <c r="B423" s="217" t="s">
        <v>158</v>
      </c>
      <c r="C423" s="654">
        <f>Tannery!D263</f>
        <v>-1.4700000001028998E-3</v>
      </c>
      <c r="D423" s="653">
        <f>Tannery!E263</f>
        <v>-1.4700000001028998E-3</v>
      </c>
      <c r="E423" s="653">
        <f>Tannery!F263</f>
        <v>-1.47E-3</v>
      </c>
      <c r="F423" s="653">
        <f>Tannery!G263</f>
        <v>-1.47E-3</v>
      </c>
      <c r="G423" s="653">
        <f>Tannery!H263</f>
        <v>-1.47E-3</v>
      </c>
      <c r="H423" s="653">
        <f>Tannery!I263</f>
        <v>-1.47E-3</v>
      </c>
      <c r="I423" s="653">
        <f>Tannery!J263</f>
        <v>-1.47E-3</v>
      </c>
      <c r="J423" s="653">
        <f>Tannery!K263</f>
        <v>-1.47E-3</v>
      </c>
      <c r="K423" s="653">
        <f>Tannery!L263</f>
        <v>-1.47E-3</v>
      </c>
      <c r="L423" s="653">
        <f>Tannery!M263</f>
        <v>-1.47E-3</v>
      </c>
      <c r="M423" s="653">
        <f>Tannery!N263</f>
        <v>-1.47E-3</v>
      </c>
      <c r="N423" s="653">
        <f>Tannery!O263</f>
        <v>-1.47E-3</v>
      </c>
      <c r="O423" s="653">
        <f>Tannery!P263</f>
        <v>-1.47E-3</v>
      </c>
      <c r="P423" s="656">
        <f>Tannery!Q263</f>
        <v>-1.47E-3</v>
      </c>
    </row>
    <row r="424" spans="2:16" s="216" customFormat="1" x14ac:dyDescent="0.3">
      <c r="B424" s="217" t="s">
        <v>159</v>
      </c>
      <c r="C424" s="654">
        <f>Tannery!D264</f>
        <v>5283.8487666764986</v>
      </c>
      <c r="D424" s="653">
        <f>Tannery!E264</f>
        <v>5392.7163460123447</v>
      </c>
      <c r="E424" s="653">
        <f>Tannery!F264</f>
        <v>5503.7397186131484</v>
      </c>
      <c r="F424" s="653">
        <f>Tannery!G264</f>
        <v>5620.1525757165991</v>
      </c>
      <c r="G424" s="653">
        <f>Tannery!H264</f>
        <v>5731.1759486948895</v>
      </c>
      <c r="H424" s="653">
        <f>Tannery!I264</f>
        <v>5850.8224962734357</v>
      </c>
      <c r="I424" s="653">
        <f>Tannery!J264</f>
        <v>5893.9383692747142</v>
      </c>
      <c r="J424" s="653">
        <f>Tannery!K264</f>
        <v>5966.1574565518549</v>
      </c>
      <c r="K424" s="653">
        <f>Tannery!L264</f>
        <v>6376.8361468890298</v>
      </c>
      <c r="L424" s="653">
        <f>Tannery!M264</f>
        <v>6755.1779324752442</v>
      </c>
      <c r="M424" s="653">
        <f>Tannery!N264</f>
        <v>5941.6122059932695</v>
      </c>
      <c r="N424" s="653">
        <f>Tannery!O264</f>
        <v>6078.348932555692</v>
      </c>
      <c r="O424" s="653">
        <f>Tannery!P264</f>
        <v>6218.2484065523049</v>
      </c>
      <c r="P424" s="656">
        <f>Tannery!Q264</f>
        <v>6361.3840690332008</v>
      </c>
    </row>
    <row r="425" spans="2:16" s="216" customFormat="1" x14ac:dyDescent="0.3">
      <c r="B425" s="217" t="s">
        <v>160</v>
      </c>
      <c r="C425" s="654">
        <f>Tannery!D265</f>
        <v>4914.1332982210006</v>
      </c>
      <c r="D425" s="653">
        <f>Tannery!E265</f>
        <v>5015.3833209852428</v>
      </c>
      <c r="E425" s="653">
        <f>Tannery!F265</f>
        <v>5118.638294337009</v>
      </c>
      <c r="F425" s="653">
        <f>Tannery!G265</f>
        <v>5226.9056454040656</v>
      </c>
      <c r="G425" s="653">
        <f>Tannery!H265</f>
        <v>5330.1606191069086</v>
      </c>
      <c r="H425" s="653">
        <f>Tannery!I265</f>
        <v>5441.4353965924947</v>
      </c>
      <c r="I425" s="653">
        <f>Tannery!J265</f>
        <v>5481.5344155062203</v>
      </c>
      <c r="J425" s="653">
        <f>Tannery!K265</f>
        <v>5548.7002721867084</v>
      </c>
      <c r="K425" s="653">
        <f>Tannery!L265</f>
        <v>5930.6434273399418</v>
      </c>
      <c r="L425" s="653">
        <f>Tannery!M265</f>
        <v>6282.5123183078804</v>
      </c>
      <c r="M425" s="653">
        <f>Tannery!N265</f>
        <v>5525.8724735622545</v>
      </c>
      <c r="N425" s="653">
        <f>Tannery!O265</f>
        <v>5653.0416157587924</v>
      </c>
      <c r="O425" s="653">
        <f>Tannery!P265</f>
        <v>5783.1522052775072</v>
      </c>
      <c r="P425" s="656">
        <f>Tannery!Q265</f>
        <v>5916.2725444361276</v>
      </c>
    </row>
    <row r="426" spans="2:16" s="216" customFormat="1" x14ac:dyDescent="0.3">
      <c r="B426" s="217" t="s">
        <v>161</v>
      </c>
      <c r="C426" s="654">
        <f>Tannery!D266</f>
        <v>-1.4700000001028998E-3</v>
      </c>
      <c r="D426" s="653">
        <f>Tannery!E266</f>
        <v>-1.4700000001028998E-3</v>
      </c>
      <c r="E426" s="653">
        <f>Tannery!F266</f>
        <v>-1.47E-3</v>
      </c>
      <c r="F426" s="653">
        <f>Tannery!G266</f>
        <v>-1.47E-3</v>
      </c>
      <c r="G426" s="653">
        <f>Tannery!H266</f>
        <v>-1.47E-3</v>
      </c>
      <c r="H426" s="653">
        <f>Tannery!I266</f>
        <v>-1.47E-3</v>
      </c>
      <c r="I426" s="653">
        <f>Tannery!J266</f>
        <v>-1.47E-3</v>
      </c>
      <c r="J426" s="653">
        <f>Tannery!K266</f>
        <v>-1.47E-3</v>
      </c>
      <c r="K426" s="653">
        <f>Tannery!L266</f>
        <v>-1.47E-3</v>
      </c>
      <c r="L426" s="653">
        <f>Tannery!M266</f>
        <v>-1.47E-3</v>
      </c>
      <c r="M426" s="653">
        <f>Tannery!N266</f>
        <v>-1.47E-3</v>
      </c>
      <c r="N426" s="653">
        <f>Tannery!O266</f>
        <v>-1.47E-3</v>
      </c>
      <c r="O426" s="653">
        <f>Tannery!P266</f>
        <v>-1.47E-3</v>
      </c>
      <c r="P426" s="656">
        <f>Tannery!Q266</f>
        <v>-1.47E-3</v>
      </c>
    </row>
    <row r="427" spans="2:16" s="216" customFormat="1" x14ac:dyDescent="0.3">
      <c r="B427" s="217" t="s">
        <v>162</v>
      </c>
      <c r="C427" s="654">
        <f>Tannery!D267</f>
        <v>64142.551344791835</v>
      </c>
      <c r="D427" s="653">
        <f>Tannery!E267</f>
        <v>65464.133930327138</v>
      </c>
      <c r="E427" s="653">
        <f>Tannery!F267</f>
        <v>66811.886463374409</v>
      </c>
      <c r="F427" s="653">
        <f>Tannery!G267</f>
        <v>68225.063881471637</v>
      </c>
      <c r="G427" s="653">
        <f>Tannery!H267</f>
        <v>69572.816419101408</v>
      </c>
      <c r="H427" s="653">
        <f>Tannery!I267</f>
        <v>71025.248765479089</v>
      </c>
      <c r="I427" s="653">
        <f>Tannery!J267</f>
        <v>71548.647809218804</v>
      </c>
      <c r="J427" s="653">
        <f>Tannery!K267</f>
        <v>72425.341207482823</v>
      </c>
      <c r="K427" s="653">
        <f>Tannery!L267</f>
        <v>77410.717099103596</v>
      </c>
      <c r="L427" s="653">
        <f>Tannery!M267</f>
        <v>82003.543707919584</v>
      </c>
      <c r="M427" s="653">
        <f>Tannery!N267</f>
        <v>72127.377609011004</v>
      </c>
      <c r="N427" s="653">
        <f>Tannery!O267</f>
        <v>73787.273766622122</v>
      </c>
      <c r="O427" s="653">
        <f>Tannery!P267</f>
        <v>75485.563649499949</v>
      </c>
      <c r="P427" s="656">
        <f>Tannery!Q267</f>
        <v>77223.138784887589</v>
      </c>
    </row>
    <row r="428" spans="2:16" s="216" customFormat="1" x14ac:dyDescent="0.3">
      <c r="B428" s="217" t="s">
        <v>182</v>
      </c>
      <c r="C428" s="654">
        <f>Tannery!D268</f>
        <v>-1.4700000001028998E-3</v>
      </c>
      <c r="D428" s="654">
        <f>Tannery!E268</f>
        <v>-1.4700000001028998E-3</v>
      </c>
      <c r="E428" s="654">
        <f>Tannery!F268</f>
        <v>-1.47E-3</v>
      </c>
      <c r="F428" s="654">
        <f>Tannery!G268</f>
        <v>-1.47E-3</v>
      </c>
      <c r="G428" s="654">
        <f>Tannery!H268</f>
        <v>-1.47E-3</v>
      </c>
      <c r="H428" s="654">
        <f>Tannery!I268</f>
        <v>-1.47E-3</v>
      </c>
      <c r="I428" s="654">
        <f>Tannery!J268</f>
        <v>-1.47E-3</v>
      </c>
      <c r="J428" s="654">
        <f>Tannery!K268</f>
        <v>-1.47E-3</v>
      </c>
      <c r="K428" s="654">
        <f>Tannery!L268</f>
        <v>-1.47E-3</v>
      </c>
      <c r="L428" s="654">
        <f>Tannery!M268</f>
        <v>-1.47E-3</v>
      </c>
      <c r="M428" s="654">
        <f>Tannery!N268</f>
        <v>-1.47E-3</v>
      </c>
      <c r="N428" s="654">
        <f>Tannery!O268</f>
        <v>-1.47E-3</v>
      </c>
      <c r="O428" s="653">
        <f>Tannery!P268</f>
        <v>-1.47E-3</v>
      </c>
      <c r="P428" s="656">
        <f>Tannery!Q268</f>
        <v>-1.47E-3</v>
      </c>
    </row>
    <row r="429" spans="2:16" s="216" customFormat="1" x14ac:dyDescent="0.3">
      <c r="B429" s="217" t="s">
        <v>163</v>
      </c>
      <c r="C429" s="654">
        <f>Tannery!D269</f>
        <v>-1.4700000001028998E-3</v>
      </c>
      <c r="D429" s="653">
        <f>Tannery!E269</f>
        <v>-1.4700000001028998E-3</v>
      </c>
      <c r="E429" s="653">
        <f>Tannery!F269</f>
        <v>-1.47E-3</v>
      </c>
      <c r="F429" s="653">
        <f>Tannery!G269</f>
        <v>-1.47E-3</v>
      </c>
      <c r="G429" s="653">
        <f>Tannery!H269</f>
        <v>-1.47E-3</v>
      </c>
      <c r="H429" s="653">
        <f>Tannery!I269</f>
        <v>-1.47E-3</v>
      </c>
      <c r="I429" s="653">
        <f>Tannery!J269</f>
        <v>-1.47E-3</v>
      </c>
      <c r="J429" s="653">
        <f>Tannery!K269</f>
        <v>-1.47E-3</v>
      </c>
      <c r="K429" s="653">
        <f>Tannery!L269</f>
        <v>-1.47E-3</v>
      </c>
      <c r="L429" s="653">
        <f>Tannery!M269</f>
        <v>-1.47E-3</v>
      </c>
      <c r="M429" s="653">
        <f>Tannery!N269</f>
        <v>-1.47E-3</v>
      </c>
      <c r="N429" s="653">
        <f>Tannery!O269</f>
        <v>-1.47E-3</v>
      </c>
      <c r="O429" s="653">
        <f>Tannery!P269</f>
        <v>-1.47E-3</v>
      </c>
      <c r="P429" s="656">
        <f>Tannery!Q269</f>
        <v>-1.47E-3</v>
      </c>
    </row>
    <row r="430" spans="2:16" s="216" customFormat="1" x14ac:dyDescent="0.3">
      <c r="B430" s="217" t="s">
        <v>164</v>
      </c>
      <c r="C430" s="654">
        <f>Tannery!D270</f>
        <v>60856.191625187435</v>
      </c>
      <c r="D430" s="653">
        <f>Tannery!E270</f>
        <v>62110.06259675289</v>
      </c>
      <c r="E430" s="653">
        <f>Tannery!F270</f>
        <v>63388.76269203097</v>
      </c>
      <c r="F430" s="653">
        <f>Tannery!G270</f>
        <v>64729.535612026921</v>
      </c>
      <c r="G430" s="653">
        <f>Tannery!H270</f>
        <v>66008.235711652684</v>
      </c>
      <c r="H430" s="653">
        <f>Tannery!I270</f>
        <v>67386.252323870751</v>
      </c>
      <c r="I430" s="653">
        <f>Tannery!J270</f>
        <v>67882.834886832221</v>
      </c>
      <c r="J430" s="653">
        <f>Tannery!K270</f>
        <v>68714.610679792662</v>
      </c>
      <c r="K430" s="653">
        <f>Tannery!L270</f>
        <v>73444.559592000616</v>
      </c>
      <c r="L430" s="653">
        <f>Tannery!M270</f>
        <v>77802.07158198746</v>
      </c>
      <c r="M430" s="653">
        <f>Tannery!N270</f>
        <v>68431.913320735315</v>
      </c>
      <c r="N430" s="653">
        <f>Tannery!O270</f>
        <v>70006.764283983037</v>
      </c>
      <c r="O430" s="653">
        <f>Tannery!P270</f>
        <v>71618.041860390644</v>
      </c>
      <c r="P430" s="656">
        <f>Tannery!Q270</f>
        <v>73266.591899580264</v>
      </c>
    </row>
    <row r="431" spans="2:16" s="216" customFormat="1" x14ac:dyDescent="0.3">
      <c r="B431" s="217" t="s">
        <v>165</v>
      </c>
      <c r="C431" s="654">
        <f>Tannery!D271</f>
        <v>2684.5436259518692</v>
      </c>
      <c r="D431" s="653">
        <f>Tannery!E271</f>
        <v>2739.8555506134639</v>
      </c>
      <c r="E431" s="653">
        <f>Tannery!F271</f>
        <v>2796.2627607161839</v>
      </c>
      <c r="F431" s="653">
        <f>Tannery!G271</f>
        <v>2855.4081851026608</v>
      </c>
      <c r="G431" s="653">
        <f>Tannery!H271</f>
        <v>2911.8153953971701</v>
      </c>
      <c r="H431" s="653">
        <f>Tannery!I271</f>
        <v>2972.603748238826</v>
      </c>
      <c r="I431" s="653">
        <f>Tannery!J271</f>
        <v>2994.5094609745579</v>
      </c>
      <c r="J431" s="653">
        <f>Tannery!K271</f>
        <v>3031.2015298069091</v>
      </c>
      <c r="K431" s="653">
        <f>Tannery!L271</f>
        <v>3239.8534436147561</v>
      </c>
      <c r="L431" s="653">
        <f>Tannery!M271</f>
        <v>3432.0760728708037</v>
      </c>
      <c r="M431" s="653">
        <f>Tannery!N271</f>
        <v>3018.7309204852104</v>
      </c>
      <c r="N431" s="653">
        <f>Tannery!O271</f>
        <v>3088.2022136308224</v>
      </c>
      <c r="O431" s="653">
        <f>Tannery!P271</f>
        <v>3159.2803914786632</v>
      </c>
      <c r="P431" s="656">
        <f>Tannery!Q271</f>
        <v>3232.0027669354299</v>
      </c>
    </row>
    <row r="432" spans="2:16" s="216" customFormat="1" x14ac:dyDescent="0.3">
      <c r="B432" s="217" t="s">
        <v>166</v>
      </c>
      <c r="C432" s="654">
        <f>Tannery!D272</f>
        <v>33646.160134275116</v>
      </c>
      <c r="D432" s="653">
        <f>Tannery!E272</f>
        <v>34339.400102049854</v>
      </c>
      <c r="E432" s="653">
        <f>Tannery!F272</f>
        <v>35046.367591485701</v>
      </c>
      <c r="F432" s="653">
        <f>Tannery!G272</f>
        <v>35787.653893608782</v>
      </c>
      <c r="G432" s="653">
        <f>Tannery!H272</f>
        <v>36494.621385448387</v>
      </c>
      <c r="H432" s="653">
        <f>Tannery!I272</f>
        <v>37256.49897374156</v>
      </c>
      <c r="I432" s="653">
        <f>Tannery!J272</f>
        <v>37531.049456009372</v>
      </c>
      <c r="J432" s="653">
        <f>Tannery!K272</f>
        <v>37990.921513807945</v>
      </c>
      <c r="K432" s="653">
        <f>Tannery!L272</f>
        <v>40606.014857408816</v>
      </c>
      <c r="L432" s="653">
        <f>Tannery!M272</f>
        <v>43015.195339308833</v>
      </c>
      <c r="M432" s="653">
        <f>Tannery!N272</f>
        <v>37834.623846402632</v>
      </c>
      <c r="N432" s="653">
        <f>Tannery!O272</f>
        <v>38705.327176944535</v>
      </c>
      <c r="O432" s="653">
        <f>Tannery!P272</f>
        <v>39596.170047124702</v>
      </c>
      <c r="P432" s="656">
        <f>Tannery!Q272</f>
        <v>40507.620110137177</v>
      </c>
    </row>
    <row r="433" spans="1:16" x14ac:dyDescent="0.3">
      <c r="A433" s="212"/>
      <c r="B433" s="222" t="s">
        <v>831</v>
      </c>
      <c r="C433" s="659">
        <f t="shared" ref="C433:P433" si="81">SUM(C434:C469)</f>
        <v>412885.2603776519</v>
      </c>
      <c r="D433" s="659">
        <f t="shared" si="81"/>
        <v>431277.05197893945</v>
      </c>
      <c r="E433" s="659">
        <f t="shared" si="81"/>
        <v>448441.92012374999</v>
      </c>
      <c r="F433" s="659">
        <f t="shared" si="81"/>
        <v>470983.06772999995</v>
      </c>
      <c r="G433" s="659">
        <f t="shared" si="81"/>
        <v>500053.94877375005</v>
      </c>
      <c r="H433" s="659">
        <f t="shared" si="81"/>
        <v>518806.74021750019</v>
      </c>
      <c r="I433" s="659">
        <f t="shared" si="81"/>
        <v>543254.28436124977</v>
      </c>
      <c r="J433" s="659">
        <f t="shared" si="81"/>
        <v>567917.79368625011</v>
      </c>
      <c r="K433" s="659">
        <f t="shared" si="81"/>
        <v>608040.50642999995</v>
      </c>
      <c r="L433" s="659">
        <f t="shared" si="81"/>
        <v>643186.34044875007</v>
      </c>
      <c r="M433" s="659">
        <f t="shared" si="81"/>
        <v>675045.88578000013</v>
      </c>
      <c r="N433" s="659">
        <f t="shared" si="81"/>
        <v>714922.48390499991</v>
      </c>
      <c r="O433" s="659">
        <f t="shared" si="81"/>
        <v>786173.53878000018</v>
      </c>
      <c r="P433" s="660">
        <f t="shared" si="81"/>
        <v>848110.00427999964</v>
      </c>
    </row>
    <row r="434" spans="1:16" s="216" customFormat="1" x14ac:dyDescent="0.3">
      <c r="B434" s="217" t="s">
        <v>132</v>
      </c>
      <c r="C434" s="653">
        <f>'Fish Processing'!D236</f>
        <v>1094.5827113266209</v>
      </c>
      <c r="D434" s="653">
        <f>'Fish Processing'!E236</f>
        <v>1557.773280109044</v>
      </c>
      <c r="E434" s="653">
        <f>'Fish Processing'!F236</f>
        <v>2001.9220987499996</v>
      </c>
      <c r="F434" s="653">
        <f>'Fish Processing'!G236</f>
        <v>2094.1159049999997</v>
      </c>
      <c r="G434" s="653">
        <f>'Fish Processing'!H236</f>
        <v>2140.9268737500001</v>
      </c>
      <c r="H434" s="653">
        <f>'Fish Processing'!I236</f>
        <v>2216.7765112499997</v>
      </c>
      <c r="I434" s="653">
        <f>'Fish Processing'!J236</f>
        <v>2302.7817487500001</v>
      </c>
      <c r="J434" s="653">
        <f>'Fish Processing'!K236</f>
        <v>2340.0718425</v>
      </c>
      <c r="K434" s="653">
        <f>'Fish Processing'!L236</f>
        <v>2347.6885425</v>
      </c>
      <c r="L434" s="653">
        <f>'Fish Processing'!M236</f>
        <v>2348.4819487499999</v>
      </c>
      <c r="M434" s="653">
        <f>'Fish Processing'!N236</f>
        <v>2348.4819487499999</v>
      </c>
      <c r="N434" s="653">
        <f>'Fish Processing'!O236</f>
        <v>2443.6906987499997</v>
      </c>
      <c r="O434" s="653">
        <f>'Fish Processing'!P236</f>
        <v>2523.03132375</v>
      </c>
      <c r="P434" s="656">
        <f>'Fish Processing'!Q236</f>
        <v>2538.8994487499999</v>
      </c>
    </row>
    <row r="435" spans="1:16" s="216" customFormat="1" x14ac:dyDescent="0.3">
      <c r="B435" s="217" t="s">
        <v>133</v>
      </c>
      <c r="C435" s="653">
        <f>'Fish Processing'!D237</f>
        <v>55956.086002666918</v>
      </c>
      <c r="D435" s="653">
        <f>'Fish Processing'!E237</f>
        <v>54933.544027595337</v>
      </c>
      <c r="E435" s="653">
        <f>'Fish Processing'!F237</f>
        <v>61682.574948749992</v>
      </c>
      <c r="F435" s="653">
        <f>'Fish Processing'!G237</f>
        <v>75666.042742499994</v>
      </c>
      <c r="G435" s="653">
        <f>'Fish Processing'!H237</f>
        <v>82043.918223749992</v>
      </c>
      <c r="H435" s="653">
        <f>'Fish Processing'!I237</f>
        <v>85853.855036249995</v>
      </c>
      <c r="I435" s="653">
        <f>'Fish Processing'!J237</f>
        <v>98030.102073750008</v>
      </c>
      <c r="J435" s="653">
        <f>'Fish Processing'!K237</f>
        <v>111512.29579875001</v>
      </c>
      <c r="K435" s="653">
        <f>'Fish Processing'!L237</f>
        <v>124776.46148625</v>
      </c>
      <c r="L435" s="653">
        <f>'Fish Processing'!M237</f>
        <v>126237.59843625002</v>
      </c>
      <c r="M435" s="653">
        <f>'Fish Processing'!N237</f>
        <v>143368.50882374999</v>
      </c>
      <c r="N435" s="653">
        <f>'Fish Processing'!O237</f>
        <v>168995.53069874999</v>
      </c>
      <c r="O435" s="653">
        <f>'Fish Processing'!P237</f>
        <v>208126.32694875001</v>
      </c>
      <c r="P435" s="656">
        <f>'Fish Processing'!Q237</f>
        <v>244734.09132374995</v>
      </c>
    </row>
    <row r="436" spans="1:16" s="216" customFormat="1" x14ac:dyDescent="0.3">
      <c r="B436" s="217" t="s">
        <v>134</v>
      </c>
      <c r="C436" s="653">
        <f>'Fish Processing'!D238</f>
        <v>173.75541751216286</v>
      </c>
      <c r="D436" s="653">
        <f>'Fish Processing'!E238</f>
        <v>175.500911262285</v>
      </c>
      <c r="E436" s="653">
        <f>'Fish Processing'!F238</f>
        <v>178.67453624999996</v>
      </c>
      <c r="F436" s="653">
        <f>'Fish Processing'!G238</f>
        <v>182.00684249999998</v>
      </c>
      <c r="G436" s="653">
        <f>'Fish Processing'!H238</f>
        <v>171.85124249999996</v>
      </c>
      <c r="H436" s="653">
        <f>'Fish Processing'!I238</f>
        <v>192.00376125</v>
      </c>
      <c r="I436" s="653">
        <f>'Fish Processing'!J238</f>
        <v>207.07847999999998</v>
      </c>
      <c r="J436" s="653">
        <f>'Fish Processing'!K238</f>
        <v>228.97649250000001</v>
      </c>
      <c r="K436" s="653">
        <f>'Fish Processing'!L238</f>
        <v>87.908861249999987</v>
      </c>
      <c r="L436" s="653">
        <f>'Fish Processing'!M238</f>
        <v>200.09650499999998</v>
      </c>
      <c r="M436" s="653">
        <f>'Fish Processing'!N238</f>
        <v>253.88944874999999</v>
      </c>
      <c r="N436" s="653">
        <f>'Fish Processing'!O238</f>
        <v>253.88944874999999</v>
      </c>
      <c r="O436" s="653">
        <f>'Fish Processing'!P238</f>
        <v>253.88944874999999</v>
      </c>
      <c r="P436" s="656">
        <f>'Fish Processing'!Q238</f>
        <v>301.49382374999999</v>
      </c>
    </row>
    <row r="437" spans="1:16" s="216" customFormat="1" x14ac:dyDescent="0.3">
      <c r="B437" s="217" t="s">
        <v>135</v>
      </c>
      <c r="C437" s="653">
        <f>'Fish Processing'!D239</f>
        <v>11906.488362083453</v>
      </c>
      <c r="D437" s="653">
        <f>'Fish Processing'!E239</f>
        <v>11622.60760581358</v>
      </c>
      <c r="E437" s="653">
        <f>'Fish Processing'!F239</f>
        <v>11939.811423749998</v>
      </c>
      <c r="F437" s="653">
        <f>'Fish Processing'!G239</f>
        <v>12833.662905000003</v>
      </c>
      <c r="G437" s="653">
        <f>'Fish Processing'!H239</f>
        <v>13688.002755000001</v>
      </c>
      <c r="H437" s="653">
        <f>'Fish Processing'!I239</f>
        <v>14289.880736249999</v>
      </c>
      <c r="I437" s="653">
        <f>'Fish Processing'!J239</f>
        <v>14489.184386250001</v>
      </c>
      <c r="J437" s="653">
        <f>'Fish Processing'!K239</f>
        <v>15732.1346175</v>
      </c>
      <c r="K437" s="653">
        <f>'Fish Processing'!L239</f>
        <v>16730.874404999999</v>
      </c>
      <c r="L437" s="653">
        <f>'Fish Processing'!M239</f>
        <v>17704.066511249999</v>
      </c>
      <c r="M437" s="653">
        <f>'Fish Processing'!N239</f>
        <v>18486.365073749999</v>
      </c>
      <c r="N437" s="653">
        <f>'Fish Processing'!O239</f>
        <v>19279.771323749999</v>
      </c>
      <c r="O437" s="653">
        <f>'Fish Processing'!P239</f>
        <v>20438.144448750001</v>
      </c>
      <c r="P437" s="656">
        <f>'Fish Processing'!Q239</f>
        <v>20945.92444875</v>
      </c>
    </row>
    <row r="438" spans="1:16" s="216" customFormat="1" x14ac:dyDescent="0.3">
      <c r="B438" s="217" t="s">
        <v>136</v>
      </c>
      <c r="C438" s="653">
        <f>'Fish Processing'!D240</f>
        <v>17551.732512478618</v>
      </c>
      <c r="D438" s="653">
        <f>'Fish Processing'!E240</f>
        <v>17147.888731200354</v>
      </c>
      <c r="E438" s="653">
        <f>'Fish Processing'!F240</f>
        <v>19427.979611250001</v>
      </c>
      <c r="F438" s="653">
        <f>'Fish Processing'!G240</f>
        <v>19375.77348</v>
      </c>
      <c r="G438" s="653">
        <f>'Fish Processing'!H240</f>
        <v>18928.292355000001</v>
      </c>
      <c r="H438" s="653">
        <f>'Fish Processing'!I240</f>
        <v>18996.20793</v>
      </c>
      <c r="I438" s="653">
        <f>'Fish Processing'!J240</f>
        <v>21157.28787375</v>
      </c>
      <c r="J438" s="653">
        <f>'Fish Processing'!K240</f>
        <v>24514.507079999999</v>
      </c>
      <c r="K438" s="653">
        <f>'Fish Processing'!L240</f>
        <v>26928.842298749994</v>
      </c>
      <c r="L438" s="653">
        <f>'Fish Processing'!M240</f>
        <v>29709.889886249999</v>
      </c>
      <c r="M438" s="653">
        <f>'Fish Processing'!N240</f>
        <v>31752.117573750002</v>
      </c>
      <c r="N438" s="653">
        <f>'Fish Processing'!O240</f>
        <v>32275.765698749998</v>
      </c>
      <c r="O438" s="653">
        <f>'Fish Processing'!P240</f>
        <v>36068.247573749999</v>
      </c>
      <c r="P438" s="656">
        <f>'Fish Processing'!Q240</f>
        <v>37988.290698749995</v>
      </c>
    </row>
    <row r="439" spans="1:16" s="216" customFormat="1" x14ac:dyDescent="0.3">
      <c r="B439" s="217" t="s">
        <v>137</v>
      </c>
      <c r="C439" s="653">
        <f>'Fish Processing'!D241</f>
        <v>5.5532925003887295</v>
      </c>
      <c r="D439" s="653">
        <f>'Fish Processing'!E241</f>
        <v>9.5203237506664209</v>
      </c>
      <c r="E439" s="653">
        <f>'Fish Processing'!F241</f>
        <v>12.693948750000001</v>
      </c>
      <c r="F439" s="653">
        <f>'Fish Processing'!G241</f>
        <v>14.756804999999998</v>
      </c>
      <c r="G439" s="653">
        <f>'Fish Processing'!H241</f>
        <v>15.232848749999999</v>
      </c>
      <c r="H439" s="653">
        <f>'Fish Processing'!I241</f>
        <v>15.232848749999999</v>
      </c>
      <c r="I439" s="653">
        <f>'Fish Processing'!J241</f>
        <v>8.0921924999999995</v>
      </c>
      <c r="J439" s="653">
        <f>'Fish Processing'!K241</f>
        <v>3.8077987499999995</v>
      </c>
      <c r="K439" s="653">
        <f>'Fish Processing'!L241</f>
        <v>6.0293362500000001</v>
      </c>
      <c r="L439" s="653">
        <f>'Fish Processing'!M241</f>
        <v>1.7449425000000001</v>
      </c>
      <c r="M439" s="653">
        <f>'Fish Processing'!N241</f>
        <v>-5.5124999999999998E-4</v>
      </c>
      <c r="N439" s="653">
        <f>'Fish Processing'!O241</f>
        <v>-5.5124999999999998E-4</v>
      </c>
      <c r="O439" s="653">
        <f>'Fish Processing'!P241</f>
        <v>-5.5124999999999998E-4</v>
      </c>
      <c r="P439" s="656">
        <f>'Fish Processing'!Q241</f>
        <v>47.603823750000004</v>
      </c>
    </row>
    <row r="440" spans="1:16" s="216" customFormat="1" x14ac:dyDescent="0.3">
      <c r="B440" s="217" t="s">
        <v>138</v>
      </c>
      <c r="C440" s="654">
        <f>'Fish Processing'!D242</f>
        <v>8177.1616243224016</v>
      </c>
      <c r="D440" s="653">
        <f>'Fish Processing'!E242</f>
        <v>8648.1275743553688</v>
      </c>
      <c r="E440" s="653">
        <f>'Fish Processing'!F242</f>
        <v>8820.4554112500009</v>
      </c>
      <c r="F440" s="653">
        <f>'Fish Processing'!G242</f>
        <v>9766.3543424999989</v>
      </c>
      <c r="G440" s="653">
        <f>'Fish Processing'!H242</f>
        <v>10813.333229999998</v>
      </c>
      <c r="H440" s="653">
        <f>'Fish Processing'!I242</f>
        <v>13628.814648749998</v>
      </c>
      <c r="I440" s="653">
        <f>'Fish Processing'!J242</f>
        <v>15555.205023749999</v>
      </c>
      <c r="J440" s="653">
        <f>'Fish Processing'!K242</f>
        <v>16146.13399875</v>
      </c>
      <c r="K440" s="653">
        <f>'Fish Processing'!L242</f>
        <v>17621.39358</v>
      </c>
      <c r="L440" s="653">
        <f>'Fish Processing'!M242</f>
        <v>19469.554098749999</v>
      </c>
      <c r="M440" s="653">
        <f>'Fish Processing'!N242</f>
        <v>21263.286948749999</v>
      </c>
      <c r="N440" s="653">
        <f>'Fish Processing'!O242</f>
        <v>23373.747573749999</v>
      </c>
      <c r="O440" s="653">
        <f>'Fish Processing'!P242</f>
        <v>27737.481948749999</v>
      </c>
      <c r="P440" s="656">
        <f>'Fish Processing'!Q242</f>
        <v>30530.271948749996</v>
      </c>
    </row>
    <row r="441" spans="1:16" s="216" customFormat="1" x14ac:dyDescent="0.3">
      <c r="B441" s="217" t="s">
        <v>139</v>
      </c>
      <c r="C441" s="654">
        <f>'Fish Processing'!D243</f>
        <v>3.1730737502221151</v>
      </c>
      <c r="D441" s="653">
        <f>'Fish Processing'!E243</f>
        <v>3.1730737502221151</v>
      </c>
      <c r="E441" s="653">
        <f>'Fish Processing'!F243</f>
        <v>3.1730737499999999</v>
      </c>
      <c r="F441" s="653">
        <f>'Fish Processing'!G243</f>
        <v>3.1730737499999999</v>
      </c>
      <c r="G441" s="653">
        <f>'Fish Processing'!H243</f>
        <v>3.1730737499999999</v>
      </c>
      <c r="H441" s="653">
        <f>'Fish Processing'!I243</f>
        <v>3.1730737499999999</v>
      </c>
      <c r="I441" s="653">
        <f>'Fish Processing'!J243</f>
        <v>3.1730737499999999</v>
      </c>
      <c r="J441" s="653">
        <f>'Fish Processing'!K243</f>
        <v>3.1730737499999999</v>
      </c>
      <c r="K441" s="653">
        <f>'Fish Processing'!L243</f>
        <v>3.1730737499999999</v>
      </c>
      <c r="L441" s="653">
        <f>'Fish Processing'!M243</f>
        <v>0.79285499999999998</v>
      </c>
      <c r="M441" s="653">
        <f>'Fish Processing'!N243</f>
        <v>-5.5124999999999998E-4</v>
      </c>
      <c r="N441" s="653">
        <f>'Fish Processing'!O243</f>
        <v>-5.5124999999999998E-4</v>
      </c>
      <c r="O441" s="653">
        <f>'Fish Processing'!P243</f>
        <v>-5.5124999999999998E-4</v>
      </c>
      <c r="P441" s="656">
        <f>'Fish Processing'!Q243</f>
        <v>-5.5124999999999998E-4</v>
      </c>
    </row>
    <row r="442" spans="1:16" s="216" customFormat="1" x14ac:dyDescent="0.3">
      <c r="B442" s="217" t="s">
        <v>140</v>
      </c>
      <c r="C442" s="654">
        <f>'Fish Processing'!D244</f>
        <v>1045.3915238231773</v>
      </c>
      <c r="D442" s="653">
        <f>'Fish Processing'!E244</f>
        <v>1063.4811863244438</v>
      </c>
      <c r="E442" s="653">
        <f>'Fish Processing'!F244</f>
        <v>1515.2467049999998</v>
      </c>
      <c r="F442" s="653">
        <f>'Fish Processing'!G244</f>
        <v>1091.40908625</v>
      </c>
      <c r="G442" s="653">
        <f>'Fish Processing'!H244</f>
        <v>980.33221125000011</v>
      </c>
      <c r="H442" s="653">
        <f>'Fish Processing'!I244</f>
        <v>1059.8315175</v>
      </c>
      <c r="I442" s="653">
        <f>'Fish Processing'!J244</f>
        <v>1099.02578625</v>
      </c>
      <c r="J442" s="653">
        <f>'Fish Processing'!K244</f>
        <v>1181.54003625</v>
      </c>
      <c r="K442" s="653">
        <f>'Fish Processing'!L244</f>
        <v>1206.6116737500001</v>
      </c>
      <c r="L442" s="653">
        <f>'Fish Processing'!M244</f>
        <v>1824.9925049999997</v>
      </c>
      <c r="M442" s="653">
        <f>'Fish Processing'!N244</f>
        <v>1602.68007375</v>
      </c>
      <c r="N442" s="653">
        <f>'Fish Processing'!O244</f>
        <v>1507.4713237500002</v>
      </c>
      <c r="O442" s="653">
        <f>'Fish Processing'!P244</f>
        <v>1570.9438237500001</v>
      </c>
      <c r="P442" s="656">
        <f>'Fish Processing'!Q244</f>
        <v>1729.6250737500002</v>
      </c>
    </row>
    <row r="443" spans="1:16" s="216" customFormat="1" x14ac:dyDescent="0.3">
      <c r="B443" s="217" t="s">
        <v>141</v>
      </c>
      <c r="C443" s="654">
        <f>'Fish Processing'!D245</f>
        <v>55.696567503898763</v>
      </c>
      <c r="D443" s="653">
        <f>'Fish Processing'!E245</f>
        <v>40.145805002810206</v>
      </c>
      <c r="E443" s="653">
        <f>'Fish Processing'!F245</f>
        <v>38.717673749999996</v>
      </c>
      <c r="F443" s="653">
        <f>'Fish Processing'!G245</f>
        <v>43.954154999999993</v>
      </c>
      <c r="G443" s="653">
        <f>'Fish Processing'!H245</f>
        <v>45.223604999999999</v>
      </c>
      <c r="H443" s="653">
        <f>'Fish Processing'!I245</f>
        <v>50.301405000000003</v>
      </c>
      <c r="I443" s="653">
        <f>'Fish Processing'!J245</f>
        <v>48.23854875</v>
      </c>
      <c r="J443" s="653">
        <f>'Fish Processing'!K245</f>
        <v>44.588880000000003</v>
      </c>
      <c r="K443" s="653">
        <f>'Fish Processing'!L245</f>
        <v>52.840304999999994</v>
      </c>
      <c r="L443" s="653">
        <f>'Fish Processing'!M245</f>
        <v>61.567773750000001</v>
      </c>
      <c r="M443" s="653">
        <f>'Fish Processing'!N245</f>
        <v>63.471948750000003</v>
      </c>
      <c r="N443" s="653">
        <f>'Fish Processing'!O245</f>
        <v>63.471948750000003</v>
      </c>
      <c r="O443" s="653">
        <f>'Fish Processing'!P245</f>
        <v>63.471948750000003</v>
      </c>
      <c r="P443" s="656">
        <f>'Fish Processing'!Q245</f>
        <v>63.471948750000003</v>
      </c>
    </row>
    <row r="444" spans="1:16" s="216" customFormat="1" x14ac:dyDescent="0.3">
      <c r="B444" s="217" t="s">
        <v>142</v>
      </c>
      <c r="C444" s="654">
        <f>'Fish Processing'!D246</f>
        <v>6567.6577054597356</v>
      </c>
      <c r="D444" s="653">
        <f>'Fish Processing'!E246</f>
        <v>6540.0471679578022</v>
      </c>
      <c r="E444" s="653">
        <f>'Fish Processing'!F246</f>
        <v>3216.3097049999997</v>
      </c>
      <c r="F444" s="653">
        <f>'Fish Processing'!G246</f>
        <v>4634.44403625</v>
      </c>
      <c r="G444" s="653">
        <f>'Fish Processing'!H246</f>
        <v>5431.4999550000002</v>
      </c>
      <c r="H444" s="653">
        <f>'Fish Processing'!I246</f>
        <v>5794.5626549999997</v>
      </c>
      <c r="I444" s="653">
        <f>'Fish Processing'!J246</f>
        <v>5762.5090424999999</v>
      </c>
      <c r="J444" s="653">
        <f>'Fish Processing'!K246</f>
        <v>5134.9246987500001</v>
      </c>
      <c r="K444" s="653">
        <f>'Fish Processing'!L246</f>
        <v>6665.5640362499998</v>
      </c>
      <c r="L444" s="653">
        <f>'Fish Processing'!M246</f>
        <v>7427.2340362500008</v>
      </c>
      <c r="M444" s="653">
        <f>'Fish Processing'!N246</f>
        <v>7204.1281987500015</v>
      </c>
      <c r="N444" s="653">
        <f>'Fish Processing'!O246</f>
        <v>7394.5456987500002</v>
      </c>
      <c r="O444" s="653">
        <f>'Fish Processing'!P246</f>
        <v>7775.3806987500002</v>
      </c>
      <c r="P444" s="656">
        <f>'Fish Processing'!Q246</f>
        <v>7680.1719487500004</v>
      </c>
    </row>
    <row r="445" spans="1:16" s="216" customFormat="1" x14ac:dyDescent="0.3">
      <c r="B445" s="217" t="s">
        <v>143</v>
      </c>
      <c r="C445" s="654">
        <f>'Fish Processing'!D247</f>
        <v>45012.63359565087</v>
      </c>
      <c r="D445" s="653">
        <f>'Fish Processing'!E247</f>
        <v>47220.524508305432</v>
      </c>
      <c r="E445" s="653">
        <f>'Fish Processing'!F247</f>
        <v>46224.799661249999</v>
      </c>
      <c r="F445" s="653">
        <f>'Fish Processing'!G247</f>
        <v>47915.54838</v>
      </c>
      <c r="G445" s="653">
        <f>'Fish Processing'!H247</f>
        <v>48880.64774249999</v>
      </c>
      <c r="H445" s="653">
        <f>'Fish Processing'!I247</f>
        <v>49131.046754999996</v>
      </c>
      <c r="I445" s="653">
        <f>'Fish Processing'!J247</f>
        <v>49604.710286249996</v>
      </c>
      <c r="J445" s="653">
        <f>'Fish Processing'!K247</f>
        <v>49971.740017500008</v>
      </c>
      <c r="K445" s="653">
        <f>'Fish Processing'!L247</f>
        <v>50282.120542499993</v>
      </c>
      <c r="L445" s="653">
        <f>'Fish Processing'!M247</f>
        <v>51149.630936249996</v>
      </c>
      <c r="M445" s="653">
        <f>'Fish Processing'!N247</f>
        <v>51412.724448749992</v>
      </c>
      <c r="N445" s="653">
        <f>'Fish Processing'!O247</f>
        <v>51698.350698749993</v>
      </c>
      <c r="O445" s="653">
        <f>'Fish Processing'!P247</f>
        <v>52717.084323749987</v>
      </c>
      <c r="P445" s="656">
        <f>'Fish Processing'!Q247</f>
        <v>53291.510448749999</v>
      </c>
    </row>
    <row r="446" spans="1:16" s="216" customFormat="1" x14ac:dyDescent="0.3">
      <c r="B446" s="217" t="s">
        <v>144</v>
      </c>
      <c r="C446" s="654">
        <f>'Fish Processing'!D248</f>
        <v>2961.7849802073247</v>
      </c>
      <c r="D446" s="653">
        <f>'Fish Processing'!E248</f>
        <v>3624.913924003743</v>
      </c>
      <c r="E446" s="653">
        <f>'Fish Processing'!F248</f>
        <v>4154.274573749999</v>
      </c>
      <c r="F446" s="653">
        <f>'Fish Processing'!G248</f>
        <v>4698.7099425000006</v>
      </c>
      <c r="G446" s="653">
        <f>'Fish Processing'!H248</f>
        <v>5992.9142174999997</v>
      </c>
      <c r="H446" s="653">
        <f>'Fish Processing'!I248</f>
        <v>6173.1761174999992</v>
      </c>
      <c r="I446" s="653">
        <f>'Fish Processing'!J248</f>
        <v>6572.4181424999997</v>
      </c>
      <c r="J446" s="653">
        <f>'Fish Processing'!K248</f>
        <v>6988.9564237500008</v>
      </c>
      <c r="K446" s="653">
        <f>'Fish Processing'!L248</f>
        <v>7333.9294612500007</v>
      </c>
      <c r="L446" s="653">
        <f>'Fish Processing'!M248</f>
        <v>7139.068886250001</v>
      </c>
      <c r="M446" s="653">
        <f>'Fish Processing'!N248</f>
        <v>7521.4906987500008</v>
      </c>
      <c r="N446" s="653">
        <f>'Fish Processing'!O248</f>
        <v>8775.0725737499997</v>
      </c>
      <c r="O446" s="653">
        <f>'Fish Processing'!P248</f>
        <v>11329.84069875</v>
      </c>
      <c r="P446" s="656">
        <f>'Fish Processing'!Q248</f>
        <v>11583.730698750001</v>
      </c>
    </row>
    <row r="447" spans="1:16" s="216" customFormat="1" x14ac:dyDescent="0.3">
      <c r="B447" s="217" t="s">
        <v>145</v>
      </c>
      <c r="C447" s="654">
        <f>'Fish Processing'!D249</f>
        <v>457.00144878199018</v>
      </c>
      <c r="D447" s="653">
        <f>'Fish Processing'!E249</f>
        <v>443.83090503106814</v>
      </c>
      <c r="E447" s="653">
        <f>'Fish Processing'!F249</f>
        <v>483.02517375000002</v>
      </c>
      <c r="F447" s="653">
        <f>'Fish Processing'!G249</f>
        <v>495.40231125000003</v>
      </c>
      <c r="G447" s="653">
        <f>'Fish Processing'!H249</f>
        <v>497.30648624999998</v>
      </c>
      <c r="H447" s="653">
        <f>'Fish Processing'!I249</f>
        <v>475.88451750000002</v>
      </c>
      <c r="I447" s="653">
        <f>'Fish Processing'!J249</f>
        <v>499.84538625000005</v>
      </c>
      <c r="J447" s="653">
        <f>'Fish Processing'!K249</f>
        <v>535.07262374999993</v>
      </c>
      <c r="K447" s="653">
        <f>'Fish Processing'!L249</f>
        <v>603.78160500000001</v>
      </c>
      <c r="L447" s="653">
        <f>'Fish Processing'!M249</f>
        <v>679.6312425000001</v>
      </c>
      <c r="M447" s="653">
        <f>'Fish Processing'!N249</f>
        <v>745.80132374999994</v>
      </c>
      <c r="N447" s="653">
        <f>'Fish Processing'!O249</f>
        <v>809.27382374999991</v>
      </c>
      <c r="O447" s="653">
        <f>'Fish Processing'!P249</f>
        <v>825.14194874999998</v>
      </c>
      <c r="P447" s="656">
        <f>'Fish Processing'!Q249</f>
        <v>825.14194874999998</v>
      </c>
    </row>
    <row r="448" spans="1:16" s="216" customFormat="1" x14ac:dyDescent="0.3">
      <c r="B448" s="217" t="s">
        <v>146</v>
      </c>
      <c r="C448" s="654">
        <f>'Fish Processing'!D250</f>
        <v>1214.7044175850292</v>
      </c>
      <c r="D448" s="653">
        <f>'Fish Processing'!E250</f>
        <v>1217.8780425852515</v>
      </c>
      <c r="E448" s="653">
        <f>'Fish Processing'!F250</f>
        <v>1129.6512675000001</v>
      </c>
      <c r="F448" s="653">
        <f>'Fish Processing'!G250</f>
        <v>1192.3303612499999</v>
      </c>
      <c r="G448" s="653">
        <f>'Fish Processing'!H250</f>
        <v>1224.542655</v>
      </c>
      <c r="H448" s="653">
        <f>'Fish Processing'!I250</f>
        <v>1244.06044875</v>
      </c>
      <c r="I448" s="653">
        <f>'Fish Processing'!J250</f>
        <v>1257.5483549999999</v>
      </c>
      <c r="J448" s="653">
        <f>'Fish Processing'!K250</f>
        <v>1264.6890112499998</v>
      </c>
      <c r="K448" s="653">
        <f>'Fish Processing'!L250</f>
        <v>9836.4914550000012</v>
      </c>
      <c r="L448" s="653">
        <f>'Fish Processing'!M250</f>
        <v>4125.3945862500004</v>
      </c>
      <c r="M448" s="653">
        <f>'Fish Processing'!N250</f>
        <v>1269.4494487499999</v>
      </c>
      <c r="N448" s="653">
        <f>'Fish Processing'!O250</f>
        <v>1317.05382375</v>
      </c>
      <c r="O448" s="653">
        <f>'Fish Processing'!P250</f>
        <v>1332.92194875</v>
      </c>
      <c r="P448" s="656">
        <f>'Fish Processing'!Q250</f>
        <v>1332.92194875</v>
      </c>
    </row>
    <row r="449" spans="2:16" s="216" customFormat="1" x14ac:dyDescent="0.3">
      <c r="B449" s="217" t="s">
        <v>147</v>
      </c>
      <c r="C449" s="654">
        <f>'Fish Processing'!D251</f>
        <v>1980.5001301386346</v>
      </c>
      <c r="D449" s="653">
        <f>'Fish Processing'!E251</f>
        <v>2175.202023902264</v>
      </c>
      <c r="E449" s="653">
        <f>'Fish Processing'!F251</f>
        <v>3775.6611112499995</v>
      </c>
      <c r="F449" s="653">
        <f>'Fish Processing'!G251</f>
        <v>4685.6980799999992</v>
      </c>
      <c r="G449" s="653">
        <f>'Fish Processing'!H251</f>
        <v>4558.9117612499995</v>
      </c>
      <c r="H449" s="653">
        <f>'Fish Processing'!I251</f>
        <v>4540.9807799999999</v>
      </c>
      <c r="I449" s="653">
        <f>'Fish Processing'!J251</f>
        <v>5505.1280549999992</v>
      </c>
      <c r="J449" s="653">
        <f>'Fish Processing'!K251</f>
        <v>6053.3717737499992</v>
      </c>
      <c r="K449" s="653">
        <f>'Fish Processing'!L251</f>
        <v>6522.7509112499993</v>
      </c>
      <c r="L449" s="653">
        <f>'Fish Processing'!M251</f>
        <v>6709.3600612499995</v>
      </c>
      <c r="M449" s="653">
        <f>'Fish Processing'!N251</f>
        <v>7204.1281987499988</v>
      </c>
      <c r="N449" s="653">
        <f>'Fish Processing'!O251</f>
        <v>8743.3363237499998</v>
      </c>
      <c r="O449" s="653">
        <f>'Fish Processing'!P251</f>
        <v>11345.708823749999</v>
      </c>
      <c r="P449" s="656">
        <f>'Fish Processing'!Q251</f>
        <v>12916.65319875</v>
      </c>
    </row>
    <row r="450" spans="2:16" s="216" customFormat="1" x14ac:dyDescent="0.3">
      <c r="B450" s="217" t="s">
        <v>148</v>
      </c>
      <c r="C450" s="654">
        <f>'Fish Processing'!D252</f>
        <v>18152.182362520653</v>
      </c>
      <c r="D450" s="653">
        <f>'Fish Processing'!E252</f>
        <v>18644.252918805098</v>
      </c>
      <c r="E450" s="653">
        <f>'Fish Processing'!F252</f>
        <v>18806.425155000001</v>
      </c>
      <c r="F450" s="653">
        <f>'Fish Processing'!G252</f>
        <v>21947.52049875</v>
      </c>
      <c r="G450" s="653">
        <f>'Fish Processing'!H252</f>
        <v>25738.574242500003</v>
      </c>
      <c r="H450" s="653">
        <f>'Fish Processing'!I252</f>
        <v>31733.075823749998</v>
      </c>
      <c r="I450" s="653">
        <f>'Fish Processing'!J252</f>
        <v>34368.771386250002</v>
      </c>
      <c r="J450" s="653">
        <f>'Fish Processing'!K252</f>
        <v>33690.409042500003</v>
      </c>
      <c r="K450" s="653">
        <f>'Fish Processing'!L252</f>
        <v>34774.995386249997</v>
      </c>
      <c r="L450" s="653">
        <f>'Fish Processing'!M252</f>
        <v>38469.253567499996</v>
      </c>
      <c r="M450" s="653">
        <f>'Fish Processing'!N252</f>
        <v>37543.98319875</v>
      </c>
      <c r="N450" s="653">
        <f>'Fish Processing'!O252</f>
        <v>35735.016948750002</v>
      </c>
      <c r="O450" s="653">
        <f>'Fish Processing'!P252</f>
        <v>37543.98319875</v>
      </c>
      <c r="P450" s="656">
        <f>'Fish Processing'!Q252</f>
        <v>37559.851323750001</v>
      </c>
    </row>
    <row r="451" spans="2:16" s="216" customFormat="1" x14ac:dyDescent="0.3">
      <c r="B451" s="217" t="s">
        <v>149</v>
      </c>
      <c r="C451" s="654">
        <f>'Fish Processing'!D253</f>
        <v>41082.257714125757</v>
      </c>
      <c r="D451" s="653">
        <f>'Fish Processing'!E253</f>
        <v>42364.402214215508</v>
      </c>
      <c r="E451" s="653">
        <f>'Fish Processing'!F253</f>
        <v>42519.116429999995</v>
      </c>
      <c r="F451" s="653">
        <f>'Fish Processing'!G253</f>
        <v>43244.924467500001</v>
      </c>
      <c r="G451" s="653">
        <f>'Fish Processing'!H253</f>
        <v>44154.168029999993</v>
      </c>
      <c r="H451" s="653">
        <f>'Fish Processing'!I253</f>
        <v>43537.215329999992</v>
      </c>
      <c r="I451" s="653">
        <f>'Fish Processing'!J253</f>
        <v>43815.700923749995</v>
      </c>
      <c r="J451" s="653">
        <f>'Fish Processing'!K253</f>
        <v>43358.540242499992</v>
      </c>
      <c r="K451" s="653">
        <f>'Fish Processing'!L253</f>
        <v>44521.039080000002</v>
      </c>
      <c r="L451" s="653">
        <f>'Fish Processing'!M253</f>
        <v>45805.722479999997</v>
      </c>
      <c r="M451" s="653">
        <f>'Fish Processing'!N253</f>
        <v>46176.243198749995</v>
      </c>
      <c r="N451" s="653">
        <f>'Fish Processing'!O253</f>
        <v>39733.784448749997</v>
      </c>
      <c r="O451" s="653">
        <f>'Fish Processing'!P253</f>
        <v>41431.673823749996</v>
      </c>
      <c r="P451" s="656">
        <f>'Fish Processing'!Q253</f>
        <v>49191.186948749993</v>
      </c>
    </row>
    <row r="452" spans="2:16" s="216" customFormat="1" x14ac:dyDescent="0.3">
      <c r="B452" s="217" t="s">
        <v>150</v>
      </c>
      <c r="C452" s="654">
        <f>'Fish Processing'!D254</f>
        <v>759.13054880313928</v>
      </c>
      <c r="D452" s="653">
        <f>'Fish Processing'!E254</f>
        <v>749.13363005243923</v>
      </c>
      <c r="E452" s="653">
        <f>'Fish Processing'!F254</f>
        <v>712.00221750000003</v>
      </c>
      <c r="F452" s="653">
        <f>'Fish Processing'!G254</f>
        <v>774.52263000000005</v>
      </c>
      <c r="G452" s="653">
        <f>'Fish Processing'!H254</f>
        <v>788.64526124999998</v>
      </c>
      <c r="H452" s="653">
        <f>'Fish Processing'!I254</f>
        <v>785.15427375000013</v>
      </c>
      <c r="I452" s="653">
        <f>'Fish Processing'!J254</f>
        <v>785.15427375000013</v>
      </c>
      <c r="J452" s="653">
        <f>'Fish Processing'!K254</f>
        <v>785.15427375000013</v>
      </c>
      <c r="K452" s="653">
        <f>'Fish Processing'!L254</f>
        <v>1087.442055</v>
      </c>
      <c r="L452" s="653">
        <f>'Fish Processing'!M254</f>
        <v>915.90762374999997</v>
      </c>
      <c r="M452" s="653">
        <f>'Fish Processing'!N254</f>
        <v>967.95507374999988</v>
      </c>
      <c r="N452" s="653">
        <f>'Fish Processing'!O254</f>
        <v>1682.0206987499998</v>
      </c>
      <c r="O452" s="653">
        <f>'Fish Processing'!P254</f>
        <v>1475.7350737500001</v>
      </c>
      <c r="P452" s="656">
        <f>'Fish Processing'!Q254</f>
        <v>1380.5263237500001</v>
      </c>
    </row>
    <row r="453" spans="2:16" s="216" customFormat="1" x14ac:dyDescent="0.3">
      <c r="B453" s="217" t="s">
        <v>151</v>
      </c>
      <c r="C453" s="654">
        <f>'Fish Processing'!D255</f>
        <v>3891.9744677724379</v>
      </c>
      <c r="D453" s="653">
        <f>'Fish Processing'!E255</f>
        <v>4065.2543927845677</v>
      </c>
      <c r="E453" s="653">
        <f>'Fish Processing'!F255</f>
        <v>4073.5058175000004</v>
      </c>
      <c r="F453" s="653">
        <f>'Fish Processing'!G255</f>
        <v>4273.2855112499992</v>
      </c>
      <c r="G453" s="653">
        <f>'Fish Processing'!H255</f>
        <v>4234.0912424999997</v>
      </c>
      <c r="H453" s="653">
        <f>'Fish Processing'!I255</f>
        <v>3736.4668424999995</v>
      </c>
      <c r="I453" s="653">
        <f>'Fish Processing'!J255</f>
        <v>4485.6010237499995</v>
      </c>
      <c r="J453" s="653">
        <f>'Fish Processing'!K255</f>
        <v>5250.603329999999</v>
      </c>
      <c r="K453" s="653">
        <f>'Fish Processing'!L255</f>
        <v>5933.7261112499991</v>
      </c>
      <c r="L453" s="653">
        <f>'Fish Processing'!M255</f>
        <v>6716.3420362500019</v>
      </c>
      <c r="M453" s="653">
        <f>'Fish Processing'!N255</f>
        <v>7204.1281987499988</v>
      </c>
      <c r="N453" s="653">
        <f>'Fish Processing'!O255</f>
        <v>8441.8419487499996</v>
      </c>
      <c r="O453" s="653">
        <f>'Fish Processing'!P255</f>
        <v>9013.0944487500001</v>
      </c>
      <c r="P453" s="656">
        <f>'Fish Processing'!Q255</f>
        <v>10504.69819875</v>
      </c>
    </row>
    <row r="454" spans="2:16" s="216" customFormat="1" x14ac:dyDescent="0.3">
      <c r="B454" s="217" t="s">
        <v>152</v>
      </c>
      <c r="C454" s="654">
        <f>'Fish Processing'!D256</f>
        <v>36332.293176293257</v>
      </c>
      <c r="D454" s="653">
        <f>'Fish Processing'!E256</f>
        <v>37581.4319763807</v>
      </c>
      <c r="E454" s="653">
        <f>'Fish Processing'!F256</f>
        <v>35945.904329999998</v>
      </c>
      <c r="F454" s="653">
        <f>'Fish Processing'!G256</f>
        <v>33731.6661675</v>
      </c>
      <c r="G454" s="653">
        <f>'Fish Processing'!H256</f>
        <v>34500.159461249998</v>
      </c>
      <c r="H454" s="653">
        <f>'Fish Processing'!I256</f>
        <v>37069.684942499996</v>
      </c>
      <c r="I454" s="653">
        <f>'Fish Processing'!J256</f>
        <v>36998.437061249999</v>
      </c>
      <c r="J454" s="653">
        <f>'Fish Processing'!K256</f>
        <v>37098.08888625</v>
      </c>
      <c r="K454" s="653">
        <f>'Fish Processing'!L256</f>
        <v>38003.365417499997</v>
      </c>
      <c r="L454" s="653">
        <f>'Fish Processing'!M256</f>
        <v>38509.717286249994</v>
      </c>
      <c r="M454" s="653">
        <f>'Fish Processing'!N256</f>
        <v>37258.356948749999</v>
      </c>
      <c r="N454" s="653">
        <f>'Fish Processing'!O256</f>
        <v>40765.212573749995</v>
      </c>
      <c r="O454" s="653">
        <f>'Fish Processing'!P256</f>
        <v>39368.817573749999</v>
      </c>
      <c r="P454" s="656">
        <f>'Fish Processing'!Q256</f>
        <v>36655.368198749995</v>
      </c>
    </row>
    <row r="455" spans="2:16" s="216" customFormat="1" x14ac:dyDescent="0.3">
      <c r="B455" s="217" t="s">
        <v>153</v>
      </c>
      <c r="C455" s="654">
        <f>'Fish Processing'!D257</f>
        <v>1149.8037863304862</v>
      </c>
      <c r="D455" s="653">
        <f>'Fish Processing'!E257</f>
        <v>1175.0341050822524</v>
      </c>
      <c r="E455" s="653">
        <f>'Fish Processing'!F257</f>
        <v>1180.7466300000001</v>
      </c>
      <c r="F455" s="653">
        <f>'Fish Processing'!G257</f>
        <v>1190.1088237499998</v>
      </c>
      <c r="G455" s="653">
        <f>'Fish Processing'!H257</f>
        <v>1212.3241987500001</v>
      </c>
      <c r="H455" s="653">
        <f>'Fish Processing'!I257</f>
        <v>1266.27582375</v>
      </c>
      <c r="I455" s="653">
        <f>'Fish Processing'!J257</f>
        <v>1378.30478625</v>
      </c>
      <c r="J455" s="653">
        <f>'Fish Processing'!K257</f>
        <v>1518.8963737499998</v>
      </c>
      <c r="K455" s="653">
        <f>'Fish Processing'!L257</f>
        <v>1747.3973737499998</v>
      </c>
      <c r="L455" s="653">
        <f>'Fish Processing'!M257</f>
        <v>1928.6113612499998</v>
      </c>
      <c r="M455" s="653">
        <f>'Fish Processing'!N257</f>
        <v>2015.2513237499998</v>
      </c>
      <c r="N455" s="653">
        <f>'Fish Processing'!O257</f>
        <v>2031.1194487499999</v>
      </c>
      <c r="O455" s="653">
        <f>'Fish Processing'!P257</f>
        <v>2078.7238237500001</v>
      </c>
      <c r="P455" s="656">
        <f>'Fish Processing'!Q257</f>
        <v>2046.9875737499997</v>
      </c>
    </row>
    <row r="456" spans="2:16" s="216" customFormat="1" x14ac:dyDescent="0.3">
      <c r="B456" s="217" t="s">
        <v>154</v>
      </c>
      <c r="C456" s="654">
        <f>'Fish Processing'!D258</f>
        <v>285.62569876999379</v>
      </c>
      <c r="D456" s="653">
        <f>'Fish Processing'!E258</f>
        <v>326.72414252287069</v>
      </c>
      <c r="E456" s="653">
        <f>'Fish Processing'!F258</f>
        <v>277.53295500000002</v>
      </c>
      <c r="F456" s="653">
        <f>'Fish Processing'!G258</f>
        <v>251.98527374999998</v>
      </c>
      <c r="G456" s="653">
        <f>'Fish Processing'!H258</f>
        <v>268.96416749999997</v>
      </c>
      <c r="H456" s="653">
        <f>'Fish Processing'!I258</f>
        <v>285.78438</v>
      </c>
      <c r="I456" s="653">
        <f>'Fish Processing'!J258</f>
        <v>299.43096749999995</v>
      </c>
      <c r="J456" s="653">
        <f>'Fish Processing'!K258</f>
        <v>333.70611749999995</v>
      </c>
      <c r="K456" s="653">
        <f>'Fish Processing'!L258</f>
        <v>359.72984250000002</v>
      </c>
      <c r="L456" s="653">
        <f>'Fish Processing'!M258</f>
        <v>376.86741749999999</v>
      </c>
      <c r="M456" s="653">
        <f>'Fish Processing'!N258</f>
        <v>618.85632375</v>
      </c>
      <c r="N456" s="653">
        <f>'Fish Processing'!O258</f>
        <v>745.80132374999994</v>
      </c>
      <c r="O456" s="653">
        <f>'Fish Processing'!P258</f>
        <v>761.66944875000002</v>
      </c>
      <c r="P456" s="656">
        <f>'Fish Processing'!Q258</f>
        <v>809.27382374999991</v>
      </c>
    </row>
    <row r="457" spans="2:16" s="216" customFormat="1" x14ac:dyDescent="0.3">
      <c r="B457" s="217" t="s">
        <v>155</v>
      </c>
      <c r="C457" s="654">
        <f>'Fish Processing'!D259</f>
        <v>236.91055501658374</v>
      </c>
      <c r="D457" s="653">
        <f>'Fish Processing'!E259</f>
        <v>238.49736751669479</v>
      </c>
      <c r="E457" s="653">
        <f>'Fish Processing'!F259</f>
        <v>238.65604875</v>
      </c>
      <c r="F457" s="653">
        <f>'Fish Processing'!G259</f>
        <v>197.24024249999999</v>
      </c>
      <c r="G457" s="653">
        <f>'Fish Processing'!H259</f>
        <v>200.57254874999998</v>
      </c>
      <c r="H457" s="653">
        <f>'Fish Processing'!I259</f>
        <v>189.62354249999999</v>
      </c>
      <c r="I457" s="653">
        <f>'Fish Processing'!J259</f>
        <v>185.49783000000002</v>
      </c>
      <c r="J457" s="653">
        <f>'Fish Processing'!K259</f>
        <v>304.98481124999995</v>
      </c>
      <c r="K457" s="653">
        <f>'Fish Processing'!L259</f>
        <v>368.93335499999995</v>
      </c>
      <c r="L457" s="653">
        <f>'Fish Processing'!M259</f>
        <v>379.88236124999997</v>
      </c>
      <c r="M457" s="653">
        <f>'Fish Processing'!N259</f>
        <v>428.43882375000015</v>
      </c>
      <c r="N457" s="653">
        <f>'Fish Processing'!O259</f>
        <v>491.91132375000001</v>
      </c>
      <c r="O457" s="653">
        <f>'Fish Processing'!P259</f>
        <v>507.77944875000003</v>
      </c>
      <c r="P457" s="656">
        <f>'Fish Processing'!Q259</f>
        <v>460.17507375000008</v>
      </c>
    </row>
    <row r="458" spans="2:16" s="216" customFormat="1" x14ac:dyDescent="0.3">
      <c r="B458" s="217" t="s">
        <v>156</v>
      </c>
      <c r="C458" s="654">
        <f>'Fish Processing'!D260</f>
        <v>341.95754252393709</v>
      </c>
      <c r="D458" s="653">
        <f>'Fish Processing'!E260</f>
        <v>364.17291752549204</v>
      </c>
      <c r="E458" s="653">
        <f>'Fish Processing'!F260</f>
        <v>368.13994874999997</v>
      </c>
      <c r="F458" s="653">
        <f>'Fish Processing'!G260</f>
        <v>386.22961124999995</v>
      </c>
      <c r="G458" s="653">
        <f>'Fish Processing'!H260</f>
        <v>400.82828624999996</v>
      </c>
      <c r="H458" s="653">
        <f>'Fish Processing'!I260</f>
        <v>414.63355500000006</v>
      </c>
      <c r="I458" s="653">
        <f>'Fish Processing'!J260</f>
        <v>430.18431750000008</v>
      </c>
      <c r="J458" s="653">
        <f>'Fish Processing'!K260</f>
        <v>447.95661750000005</v>
      </c>
      <c r="K458" s="653">
        <f>'Fish Processing'!L260</f>
        <v>468.74386124999995</v>
      </c>
      <c r="L458" s="653">
        <f>'Fish Processing'!M260</f>
        <v>499.36934250000002</v>
      </c>
      <c r="M458" s="653">
        <f>'Fish Processing'!N260</f>
        <v>507.77944875000003</v>
      </c>
      <c r="N458" s="653">
        <f>'Fish Processing'!O260</f>
        <v>555.38382375000003</v>
      </c>
      <c r="O458" s="653">
        <f>'Fish Processing'!P260</f>
        <v>571.25194875</v>
      </c>
      <c r="P458" s="656">
        <f>'Fish Processing'!Q260</f>
        <v>571.25194875</v>
      </c>
    </row>
    <row r="459" spans="2:16" s="216" customFormat="1" x14ac:dyDescent="0.3">
      <c r="B459" s="217" t="s">
        <v>157</v>
      </c>
      <c r="C459" s="654">
        <f>'Fish Processing'!D261</f>
        <v>20500.664862685047</v>
      </c>
      <c r="D459" s="653">
        <f>'Fish Processing'!E261</f>
        <v>21446.88115650128</v>
      </c>
      <c r="E459" s="653">
        <f>'Fish Processing'!F261</f>
        <v>22064.309898750002</v>
      </c>
      <c r="F459" s="653">
        <f>'Fish Processing'!G261</f>
        <v>18628.226111250002</v>
      </c>
      <c r="G459" s="653">
        <f>'Fish Processing'!H261</f>
        <v>22571.931217500001</v>
      </c>
      <c r="H459" s="653">
        <f>'Fish Processing'!I261</f>
        <v>24454.68424875</v>
      </c>
      <c r="I459" s="653">
        <f>'Fish Processing'!J261</f>
        <v>24304.88914875</v>
      </c>
      <c r="J459" s="653">
        <f>'Fish Processing'!K261</f>
        <v>25583.383979999995</v>
      </c>
      <c r="K459" s="653">
        <f>'Fish Processing'!L261</f>
        <v>26206.366567500001</v>
      </c>
      <c r="L459" s="653">
        <f>'Fish Processing'!M261</f>
        <v>28940.127142499994</v>
      </c>
      <c r="M459" s="653">
        <f>'Fish Processing'!N261</f>
        <v>32259.897573749997</v>
      </c>
      <c r="N459" s="653">
        <f>'Fish Processing'!O261</f>
        <v>37210.752573749996</v>
      </c>
      <c r="O459" s="653">
        <f>'Fish Processing'!P261</f>
        <v>42256.816323749998</v>
      </c>
      <c r="P459" s="656">
        <f>'Fish Processing'!Q261</f>
        <v>47001.385698749997</v>
      </c>
    </row>
    <row r="460" spans="2:16" s="216" customFormat="1" x14ac:dyDescent="0.3">
      <c r="B460" s="217" t="s">
        <v>158</v>
      </c>
      <c r="C460" s="654">
        <f>'Fish Processing'!D262</f>
        <v>1604.2668863622989</v>
      </c>
      <c r="D460" s="653">
        <f>'Fish Processing'!E262</f>
        <v>2228.8362864060182</v>
      </c>
      <c r="E460" s="653">
        <f>'Fish Processing'!F262</f>
        <v>2486.5346362499999</v>
      </c>
      <c r="F460" s="653">
        <f>'Fish Processing'!G262</f>
        <v>2537.4713174999997</v>
      </c>
      <c r="G460" s="653">
        <f>'Fish Processing'!H262</f>
        <v>2636.4884174999997</v>
      </c>
      <c r="H460" s="653">
        <f>'Fish Processing'!I262</f>
        <v>2662.6708237499997</v>
      </c>
      <c r="I460" s="653">
        <f>'Fish Processing'!J262</f>
        <v>2684.0927925000001</v>
      </c>
      <c r="J460" s="653">
        <f>'Fish Processing'!K262</f>
        <v>2627.9196299999999</v>
      </c>
      <c r="K460" s="653">
        <f>'Fish Processing'!L262</f>
        <v>2654.8954424999997</v>
      </c>
      <c r="L460" s="653">
        <f>'Fish Processing'!M262</f>
        <v>2905.1357737500002</v>
      </c>
      <c r="M460" s="653">
        <f>'Fish Processing'!N262</f>
        <v>3316.4375737499995</v>
      </c>
      <c r="N460" s="653">
        <f>'Fish Processing'!O262</f>
        <v>3237.0969487499997</v>
      </c>
      <c r="O460" s="653">
        <f>'Fish Processing'!P262</f>
        <v>3173.6244487499998</v>
      </c>
      <c r="P460" s="656">
        <f>'Fish Processing'!Q262</f>
        <v>3030.8113237499997</v>
      </c>
    </row>
    <row r="461" spans="2:16" s="216" customFormat="1" x14ac:dyDescent="0.3">
      <c r="B461" s="217" t="s">
        <v>159</v>
      </c>
      <c r="C461" s="654">
        <f>'Fish Processing'!D263</f>
        <v>5309.7914366216855</v>
      </c>
      <c r="D461" s="653">
        <f>'Fish Processing'!E263</f>
        <v>5486.2449866340376</v>
      </c>
      <c r="E461" s="653">
        <f>'Fish Processing'!F263</f>
        <v>5123.6583299999993</v>
      </c>
      <c r="F461" s="653">
        <f>'Fish Processing'!G263</f>
        <v>5353.2700987499993</v>
      </c>
      <c r="G461" s="653">
        <f>'Fish Processing'!H263</f>
        <v>7216.6640175000011</v>
      </c>
      <c r="H461" s="653">
        <f>'Fish Processing'!I263</f>
        <v>6569.0858362499994</v>
      </c>
      <c r="I461" s="653">
        <f>'Fish Processing'!J263</f>
        <v>6186.9813862500005</v>
      </c>
      <c r="J461" s="653">
        <f>'Fish Processing'!K263</f>
        <v>6268.067505</v>
      </c>
      <c r="K461" s="653">
        <f>'Fish Processing'!L263</f>
        <v>6524.8137674999989</v>
      </c>
      <c r="L461" s="653">
        <f>'Fish Processing'!M263</f>
        <v>7077.500561249999</v>
      </c>
      <c r="M461" s="653">
        <f>'Fish Processing'!N263</f>
        <v>7521.4906987500008</v>
      </c>
      <c r="N461" s="653">
        <f>'Fish Processing'!O263</f>
        <v>8235.5563237499991</v>
      </c>
      <c r="O461" s="653">
        <f>'Fish Processing'!P263</f>
        <v>8632.2594487499991</v>
      </c>
      <c r="P461" s="656">
        <f>'Fish Processing'!Q263</f>
        <v>8600.523198750001</v>
      </c>
    </row>
    <row r="462" spans="2:16" s="216" customFormat="1" x14ac:dyDescent="0.3">
      <c r="B462" s="217" t="s">
        <v>160</v>
      </c>
      <c r="C462" s="653">
        <f>'Fish Processing'!D264</f>
        <v>1140.7589550798534</v>
      </c>
      <c r="D462" s="653">
        <f>'Fish Processing'!E264</f>
        <v>1350.3768863445262</v>
      </c>
      <c r="E462" s="653">
        <f>'Fish Processing'!F264</f>
        <v>1575.7042612500002</v>
      </c>
      <c r="F462" s="653">
        <f>'Fish Processing'!G264</f>
        <v>1555.0756987500001</v>
      </c>
      <c r="G462" s="653">
        <f>'Fish Processing'!H264</f>
        <v>1663.4549924999997</v>
      </c>
      <c r="H462" s="653">
        <f>'Fish Processing'!I264</f>
        <v>1769.4540674999996</v>
      </c>
      <c r="I462" s="653">
        <f>'Fish Processing'!J264</f>
        <v>2725.3499174999997</v>
      </c>
      <c r="J462" s="653">
        <f>'Fish Processing'!K264</f>
        <v>3385.1465549999998</v>
      </c>
      <c r="K462" s="653">
        <f>'Fish Processing'!L264</f>
        <v>2546.19878625</v>
      </c>
      <c r="L462" s="653">
        <f>'Fish Processing'!M264</f>
        <v>2699.1675112499997</v>
      </c>
      <c r="M462" s="653">
        <f>'Fish Processing'!N264</f>
        <v>2713.44882375</v>
      </c>
      <c r="N462" s="653">
        <f>'Fish Processing'!O264</f>
        <v>3046.6794487499992</v>
      </c>
      <c r="O462" s="653">
        <f>'Fish Processing'!P264</f>
        <v>3364.0419487499994</v>
      </c>
      <c r="P462" s="656">
        <f>'Fish Processing'!Q264</f>
        <v>3475.118823750001</v>
      </c>
    </row>
    <row r="463" spans="2:16" s="216" customFormat="1" x14ac:dyDescent="0.3">
      <c r="B463" s="217" t="s">
        <v>161</v>
      </c>
      <c r="C463" s="653">
        <f>'Fish Processing'!D265</f>
        <v>9.3616425006553143</v>
      </c>
      <c r="D463" s="653">
        <f>'Fish Processing'!E265</f>
        <v>9.5203237506664209</v>
      </c>
      <c r="E463" s="653">
        <f>'Fish Processing'!F265</f>
        <v>10.948454999999997</v>
      </c>
      <c r="F463" s="653">
        <f>'Fish Processing'!G265</f>
        <v>10.948454999999997</v>
      </c>
      <c r="G463" s="653">
        <f>'Fish Processing'!H265</f>
        <v>10.78977375</v>
      </c>
      <c r="H463" s="653">
        <f>'Fish Processing'!I265</f>
        <v>11.265817499999999</v>
      </c>
      <c r="I463" s="653">
        <f>'Fish Processing'!J265</f>
        <v>16.18493625</v>
      </c>
      <c r="J463" s="653">
        <f>'Fish Processing'!K265</f>
        <v>27.768667499999999</v>
      </c>
      <c r="K463" s="653">
        <f>'Fish Processing'!L265</f>
        <v>27.768667499999999</v>
      </c>
      <c r="L463" s="653">
        <f>'Fish Processing'!M265</f>
        <v>6.6640612499999987</v>
      </c>
      <c r="M463" s="653">
        <f>'Fish Processing'!N265</f>
        <v>-5.5124999999999998E-4</v>
      </c>
      <c r="N463" s="653">
        <f>'Fish Processing'!O265</f>
        <v>-5.5124999999999998E-4</v>
      </c>
      <c r="O463" s="653">
        <f>'Fish Processing'!P265</f>
        <v>-5.5124999999999998E-4</v>
      </c>
      <c r="P463" s="656">
        <f>'Fish Processing'!Q265</f>
        <v>-5.5124999999999998E-4</v>
      </c>
    </row>
    <row r="464" spans="2:16" s="216" customFormat="1" x14ac:dyDescent="0.3">
      <c r="B464" s="217" t="s">
        <v>162</v>
      </c>
      <c r="C464" s="653">
        <f>'Fish Processing'!D266</f>
        <v>29332.545875803276</v>
      </c>
      <c r="D464" s="653">
        <f>'Fish Processing'!E266</f>
        <v>33162.317844821358</v>
      </c>
      <c r="E464" s="653">
        <f>'Fish Processing'!F266</f>
        <v>35232.949473749992</v>
      </c>
      <c r="F464" s="653">
        <f>'Fish Processing'!G266</f>
        <v>34304.822842499998</v>
      </c>
      <c r="G464" s="653">
        <f>'Fish Processing'!H266</f>
        <v>36226.294098749997</v>
      </c>
      <c r="H464" s="653">
        <f>'Fish Processing'!I266</f>
        <v>38517.651348749998</v>
      </c>
      <c r="I464" s="653">
        <f>'Fish Processing'!J266</f>
        <v>38865.480648749995</v>
      </c>
      <c r="J464" s="653">
        <f>'Fish Processing'!K266</f>
        <v>39236.953454999995</v>
      </c>
      <c r="K464" s="653">
        <f>'Fish Processing'!L266</f>
        <v>39563.995511249996</v>
      </c>
      <c r="L464" s="653">
        <f>'Fish Processing'!M266</f>
        <v>43134.323636249996</v>
      </c>
      <c r="M464" s="653">
        <f>'Fish Processing'!N266</f>
        <v>44827.452573749993</v>
      </c>
      <c r="N464" s="653">
        <f>'Fish Processing'!O266</f>
        <v>43097.82694875</v>
      </c>
      <c r="O464" s="653">
        <f>'Fish Processing'!P266</f>
        <v>43081.958823749992</v>
      </c>
      <c r="P464" s="656">
        <f>'Fish Processing'!Q266</f>
        <v>43669.079448749995</v>
      </c>
    </row>
    <row r="465" spans="1:17" s="216" customFormat="1" x14ac:dyDescent="0.3">
      <c r="B465" s="217" t="s">
        <v>182</v>
      </c>
      <c r="C465" s="653">
        <f>'Fish Processing'!D267</f>
        <v>-5.5125000003858739E-4</v>
      </c>
      <c r="D465" s="653">
        <f>'Fish Processing'!E267</f>
        <v>-5.5125000003858739E-4</v>
      </c>
      <c r="E465" s="653">
        <f>'Fish Processing'!F267</f>
        <v>-5.5124999999999998E-4</v>
      </c>
      <c r="F465" s="653">
        <f>'Fish Processing'!G267</f>
        <v>-5.5124999999999998E-4</v>
      </c>
      <c r="G465" s="653">
        <f>'Fish Processing'!H267</f>
        <v>-5.5124999999999998E-4</v>
      </c>
      <c r="H465" s="653">
        <f>'Fish Processing'!I267</f>
        <v>-5.5124999999999998E-4</v>
      </c>
      <c r="I465" s="653">
        <f>'Fish Processing'!J267</f>
        <v>-5.5124999999999998E-4</v>
      </c>
      <c r="J465" s="653">
        <f>'Fish Processing'!K267</f>
        <v>-5.5124999999999998E-4</v>
      </c>
      <c r="K465" s="653">
        <f>'Fish Processing'!L267</f>
        <v>-5.5124999999999998E-4</v>
      </c>
      <c r="L465" s="653">
        <f>'Fish Processing'!M267</f>
        <v>12757.971948750001</v>
      </c>
      <c r="M465" s="653">
        <f>'Fish Processing'!N267</f>
        <v>15534.893823750001</v>
      </c>
      <c r="N465" s="653">
        <f>'Fish Processing'!O267</f>
        <v>13234.01569875</v>
      </c>
      <c r="O465" s="653">
        <f>'Fish Processing'!P267</f>
        <v>16010.93757375</v>
      </c>
      <c r="P465" s="656">
        <f>'Fish Processing'!Q267</f>
        <v>17804.035698749998</v>
      </c>
    </row>
    <row r="466" spans="1:17" s="216" customFormat="1" x14ac:dyDescent="0.3">
      <c r="B466" s="217" t="s">
        <v>163</v>
      </c>
      <c r="C466" s="653">
        <f>'Fish Processing'!D268</f>
        <v>1451.1394801015799</v>
      </c>
      <c r="D466" s="653">
        <f>'Fish Processing'!E268</f>
        <v>1741.6848488719174</v>
      </c>
      <c r="E466" s="653">
        <f>'Fish Processing'!F268</f>
        <v>2179.9624612499997</v>
      </c>
      <c r="F466" s="653">
        <f>'Fish Processing'!G268</f>
        <v>2288.9764799999998</v>
      </c>
      <c r="G466" s="653">
        <f>'Fish Processing'!H268</f>
        <v>2583.9649237499998</v>
      </c>
      <c r="H466" s="653">
        <f>'Fish Processing'!I268</f>
        <v>3014.4671549999998</v>
      </c>
      <c r="I466" s="653">
        <f>'Fish Processing'!J268</f>
        <v>3319.9285612499998</v>
      </c>
      <c r="J466" s="653">
        <f>'Fish Processing'!K268</f>
        <v>3581.5939424999997</v>
      </c>
      <c r="K466" s="653">
        <f>'Fish Processing'!L268</f>
        <v>3860.8729424999997</v>
      </c>
      <c r="L466" s="653">
        <f>'Fish Processing'!M268</f>
        <v>4077.3141674999993</v>
      </c>
      <c r="M466" s="653">
        <f>'Fish Processing'!N268</f>
        <v>4316.1294487499999</v>
      </c>
      <c r="N466" s="653">
        <f>'Fish Processing'!O268</f>
        <v>4522.4150737499995</v>
      </c>
      <c r="O466" s="653">
        <f>'Fish Processing'!P268</f>
        <v>4808.0413237499997</v>
      </c>
      <c r="P466" s="656">
        <f>'Fish Processing'!Q268</f>
        <v>4554.1513237499994</v>
      </c>
    </row>
    <row r="467" spans="1:17" s="216" customFormat="1" x14ac:dyDescent="0.3">
      <c r="B467" s="217" t="s">
        <v>164</v>
      </c>
      <c r="C467" s="653">
        <f>'Fish Processing'!D269</f>
        <v>18181.855756272733</v>
      </c>
      <c r="D467" s="653">
        <f>'Fish Processing'!E269</f>
        <v>19196.781031343777</v>
      </c>
      <c r="E467" s="653">
        <f>'Fish Processing'!F269</f>
        <v>20383.875461250002</v>
      </c>
      <c r="F467" s="653">
        <f>'Fish Processing'!G269</f>
        <v>21798.994848750004</v>
      </c>
      <c r="G467" s="653">
        <f>'Fish Processing'!H269</f>
        <v>24247.446536249998</v>
      </c>
      <c r="H467" s="653">
        <f>'Fish Processing'!I269</f>
        <v>26108.936280000002</v>
      </c>
      <c r="I467" s="653">
        <f>'Fish Processing'!J269</f>
        <v>27081.176298749997</v>
      </c>
      <c r="J467" s="653">
        <f>'Fish Processing'!K269</f>
        <v>28228.91778</v>
      </c>
      <c r="K467" s="653">
        <f>'Fish Processing'!L269</f>
        <v>29247.968767499995</v>
      </c>
      <c r="L467" s="653">
        <f>'Fish Processing'!M269</f>
        <v>30886.987398750003</v>
      </c>
      <c r="M467" s="653">
        <f>'Fish Processing'!N269</f>
        <v>31879.062573749998</v>
      </c>
      <c r="N467" s="653">
        <f>'Fish Processing'!O269</f>
        <v>37432.906323749994</v>
      </c>
      <c r="O467" s="653">
        <f>'Fish Processing'!P269</f>
        <v>39749.652573749998</v>
      </c>
      <c r="P467" s="656">
        <f>'Fish Processing'!Q269</f>
        <v>41495.146323749999</v>
      </c>
    </row>
    <row r="468" spans="1:17" s="216" customFormat="1" x14ac:dyDescent="0.3">
      <c r="B468" s="217" t="s">
        <v>165</v>
      </c>
      <c r="C468" s="654">
        <f>'Fish Processing'!D270</f>
        <v>173.59673626215175</v>
      </c>
      <c r="D468" s="653">
        <f>'Fish Processing'!E270</f>
        <v>187.0846425130959</v>
      </c>
      <c r="E468" s="653">
        <f>'Fish Processing'!F270</f>
        <v>194.70134249999998</v>
      </c>
      <c r="F468" s="653">
        <f>'Fish Processing'!G270</f>
        <v>199.46177999999995</v>
      </c>
      <c r="G468" s="653">
        <f>'Fish Processing'!H270</f>
        <v>216.2819925</v>
      </c>
      <c r="H468" s="653">
        <f>'Fish Processing'!I270</f>
        <v>237.22791749999996</v>
      </c>
      <c r="I468" s="653">
        <f>'Fish Processing'!J270</f>
        <v>242.94044249999999</v>
      </c>
      <c r="J468" s="653">
        <f>'Fish Processing'!K270</f>
        <v>244.05121124999999</v>
      </c>
      <c r="K468" s="653">
        <f>'Fish Processing'!L270</f>
        <v>246.27274874999998</v>
      </c>
      <c r="L468" s="653">
        <f>'Fish Processing'!M270</f>
        <v>252.14395500000001</v>
      </c>
      <c r="M468" s="653">
        <f>'Fish Processing'!N270</f>
        <v>253.88944874999999</v>
      </c>
      <c r="N468" s="653">
        <f>'Fish Processing'!O270</f>
        <v>253.88944874999999</v>
      </c>
      <c r="O468" s="653">
        <f>'Fish Processing'!P270</f>
        <v>301.49382374999999</v>
      </c>
      <c r="P468" s="656">
        <f>'Fish Processing'!Q270</f>
        <v>317.36194875000001</v>
      </c>
    </row>
    <row r="469" spans="1:17" s="216" customFormat="1" x14ac:dyDescent="0.3">
      <c r="B469" s="217" t="s">
        <v>166</v>
      </c>
      <c r="C469" s="654">
        <f>'Fish Processing'!D271</f>
        <v>78785.240079264957</v>
      </c>
      <c r="D469" s="653">
        <f>'Fish Processing'!E271</f>
        <v>84534.261767167394</v>
      </c>
      <c r="E469" s="653">
        <f>'Fish Processing'!F271</f>
        <v>90462.275898750013</v>
      </c>
      <c r="F469" s="653">
        <f>'Fish Processing'!G271</f>
        <v>93614.954973749976</v>
      </c>
      <c r="G469" s="653">
        <f>'Fish Processing'!H271</f>
        <v>95766.196679999994</v>
      </c>
      <c r="H469" s="653">
        <f>'Fish Processing'!I271</f>
        <v>92777.594017499985</v>
      </c>
      <c r="I469" s="653">
        <f>'Fish Processing'!J271</f>
        <v>92977.849754999988</v>
      </c>
      <c r="J469" s="653">
        <f>'Fish Processing'!K271</f>
        <v>94289.667648750008</v>
      </c>
      <c r="K469" s="653">
        <f>'Fish Processing'!L271</f>
        <v>98889.519723749981</v>
      </c>
      <c r="L469" s="653">
        <f>'Fish Processing'!M271</f>
        <v>102058.22560500001</v>
      </c>
      <c r="M469" s="653">
        <f>'Fish Processing'!N271</f>
        <v>105205.66819875001</v>
      </c>
      <c r="N469" s="653">
        <f>'Fish Processing'!O271</f>
        <v>107538.28257375</v>
      </c>
      <c r="O469" s="653">
        <f>'Fish Processing'!P271</f>
        <v>109934.36944875003</v>
      </c>
      <c r="P469" s="656">
        <f>'Fish Processing'!Q271</f>
        <v>112473.26944875</v>
      </c>
    </row>
    <row r="470" spans="1:17" x14ac:dyDescent="0.3">
      <c r="A470" s="212"/>
      <c r="B470" s="219" t="s">
        <v>224</v>
      </c>
      <c r="C470" s="661">
        <f>C63+C100+C137+C174+C211+C248+C285+C322+C359+C396+C433</f>
        <v>37359633.175195761</v>
      </c>
      <c r="D470" s="661">
        <f t="shared" ref="D470:P470" si="82">D63+D100+D137+D174+D211+D248+D285+D322+D359+D396+D433</f>
        <v>39899808.88615346</v>
      </c>
      <c r="E470" s="661">
        <f t="shared" si="82"/>
        <v>42066942.27848082</v>
      </c>
      <c r="F470" s="661">
        <f t="shared" si="82"/>
        <v>44304659.653458536</v>
      </c>
      <c r="G470" s="661">
        <f t="shared" si="82"/>
        <v>47245805.505114801</v>
      </c>
      <c r="H470" s="661">
        <f t="shared" si="82"/>
        <v>50116943.320946284</v>
      </c>
      <c r="I470" s="661">
        <f t="shared" si="82"/>
        <v>52737221.372625753</v>
      </c>
      <c r="J470" s="661">
        <f t="shared" si="82"/>
        <v>56938077.517206311</v>
      </c>
      <c r="K470" s="661">
        <f t="shared" si="82"/>
        <v>60231303.555847742</v>
      </c>
      <c r="L470" s="661">
        <f t="shared" si="82"/>
        <v>63423309.870719194</v>
      </c>
      <c r="M470" s="661">
        <f t="shared" si="82"/>
        <v>34122826.181540266</v>
      </c>
      <c r="N470" s="661">
        <f t="shared" si="82"/>
        <v>34175024.131833516</v>
      </c>
      <c r="O470" s="661">
        <f t="shared" si="82"/>
        <v>36139992.743959613</v>
      </c>
      <c r="P470" s="662">
        <f t="shared" si="82"/>
        <v>37505631.887903549</v>
      </c>
      <c r="Q470" s="297"/>
    </row>
    <row r="471" spans="1:17" ht="16.2" thickBot="1" x14ac:dyDescent="0.35">
      <c r="A471" s="212"/>
      <c r="B471" s="220"/>
      <c r="C471" s="220"/>
      <c r="D471" s="220"/>
      <c r="E471" s="223"/>
      <c r="F471" s="223"/>
      <c r="G471" s="223"/>
      <c r="H471" s="212"/>
      <c r="I471" s="212"/>
      <c r="J471" s="212"/>
      <c r="K471" s="212"/>
      <c r="Q471" s="405"/>
    </row>
    <row r="472" spans="1:17" ht="64.5" customHeight="1" x14ac:dyDescent="0.3">
      <c r="A472" s="212"/>
      <c r="B472" s="666" t="s">
        <v>956</v>
      </c>
      <c r="C472" s="667"/>
      <c r="D472" s="667"/>
      <c r="E472" s="667"/>
      <c r="F472" s="667"/>
      <c r="G472" s="668"/>
      <c r="H472" s="212"/>
      <c r="I472" s="212"/>
      <c r="J472" s="212"/>
      <c r="K472" s="212"/>
      <c r="Q472" s="405"/>
    </row>
    <row r="473" spans="1:17" ht="21" customHeight="1" thickBot="1" x14ac:dyDescent="0.35">
      <c r="A473" s="212"/>
      <c r="B473" s="669"/>
      <c r="C473" s="670"/>
      <c r="D473" s="670"/>
      <c r="E473" s="670"/>
      <c r="F473" s="670"/>
      <c r="G473" s="671"/>
      <c r="H473" s="212"/>
      <c r="I473" s="212"/>
      <c r="J473" s="212"/>
      <c r="K473" s="212"/>
      <c r="Q473" s="405"/>
    </row>
    <row r="474" spans="1:17" x14ac:dyDescent="0.3">
      <c r="A474" s="212"/>
      <c r="B474" s="220"/>
      <c r="C474" s="220"/>
      <c r="D474" s="220"/>
      <c r="E474" s="223"/>
      <c r="F474" s="223"/>
      <c r="G474" s="223"/>
      <c r="H474" s="212"/>
      <c r="I474" s="212"/>
      <c r="J474" s="212"/>
      <c r="K474" s="212"/>
      <c r="Q474" s="405"/>
    </row>
  </sheetData>
  <mergeCells count="1">
    <mergeCell ref="B472:G473"/>
  </mergeCells>
  <pageMargins left="0.7" right="0.7" top="0.75" bottom="0.75" header="0.3" footer="0.3"/>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R653"/>
  <sheetViews>
    <sheetView topLeftCell="A313" zoomScale="80" zoomScaleNormal="80" workbookViewId="0">
      <selection activeCell="E320" sqref="E320"/>
    </sheetView>
  </sheetViews>
  <sheetFormatPr defaultColWidth="9.109375" defaultRowHeight="15.6" x14ac:dyDescent="0.3"/>
  <cols>
    <col min="1" max="1" width="5.6640625" style="2" customWidth="1"/>
    <col min="2" max="2" width="54.44140625" style="2" customWidth="1"/>
    <col min="3" max="3" width="20.6640625" style="2" bestFit="1" customWidth="1"/>
    <col min="4" max="4" width="39.44140625" style="2" customWidth="1"/>
    <col min="5" max="5" width="23.44140625" style="2" bestFit="1" customWidth="1"/>
    <col min="6" max="6" width="23" style="2" bestFit="1" customWidth="1"/>
    <col min="7" max="8" width="23.44140625" style="2" bestFit="1" customWidth="1"/>
    <col min="9" max="9" width="23" style="2" bestFit="1" customWidth="1"/>
    <col min="10" max="10" width="24" style="2" bestFit="1" customWidth="1"/>
    <col min="11" max="11" width="23.44140625" style="2" bestFit="1" customWidth="1"/>
    <col min="12" max="14" width="24" style="2" customWidth="1"/>
    <col min="15" max="15" width="23.33203125" style="2" customWidth="1"/>
    <col min="16" max="16" width="22.33203125" style="2" customWidth="1"/>
    <col min="17" max="17" width="20.6640625" style="2" customWidth="1"/>
    <col min="18" max="16384" width="9.109375" style="2"/>
  </cols>
  <sheetData>
    <row r="2" spans="2:5" x14ac:dyDescent="0.3">
      <c r="B2" s="1" t="s">
        <v>544</v>
      </c>
    </row>
    <row r="3" spans="2:5" ht="18.75" customHeight="1" thickBot="1" x14ac:dyDescent="0.35">
      <c r="C3" s="1"/>
      <c r="D3" s="1"/>
      <c r="E3" s="1"/>
    </row>
    <row r="4" spans="2:5" ht="35.25" customHeight="1" x14ac:dyDescent="0.3">
      <c r="B4" s="588" t="s">
        <v>64</v>
      </c>
      <c r="C4" s="3" t="s">
        <v>2</v>
      </c>
      <c r="D4" s="111"/>
      <c r="E4" s="111"/>
    </row>
    <row r="5" spans="2:5" x14ac:dyDescent="0.3">
      <c r="B5" s="4" t="s">
        <v>3</v>
      </c>
      <c r="C5" s="5">
        <v>0.55000000000000004</v>
      </c>
      <c r="D5" s="12"/>
      <c r="E5" s="12"/>
    </row>
    <row r="6" spans="2:5" x14ac:dyDescent="0.3">
      <c r="B6" s="6" t="s">
        <v>4</v>
      </c>
      <c r="C6" s="7">
        <v>3</v>
      </c>
      <c r="D6" s="12"/>
      <c r="E6" s="12"/>
    </row>
    <row r="7" spans="2:5" x14ac:dyDescent="0.3">
      <c r="B7" s="6" t="s">
        <v>1</v>
      </c>
      <c r="C7" s="7">
        <v>2.5</v>
      </c>
      <c r="D7" s="12"/>
      <c r="E7" s="12"/>
    </row>
    <row r="8" spans="2:5" x14ac:dyDescent="0.3">
      <c r="B8" s="6" t="s">
        <v>5</v>
      </c>
      <c r="C8" s="7">
        <v>9</v>
      </c>
      <c r="D8" s="12"/>
      <c r="E8" s="12"/>
    </row>
    <row r="9" spans="2:5" x14ac:dyDescent="0.3">
      <c r="B9" s="6" t="s">
        <v>49</v>
      </c>
      <c r="C9" s="7">
        <v>1</v>
      </c>
      <c r="D9" s="12"/>
      <c r="E9" s="12"/>
    </row>
    <row r="10" spans="2:5" x14ac:dyDescent="0.3">
      <c r="B10" s="8" t="s">
        <v>6</v>
      </c>
      <c r="C10" s="7">
        <v>2.2400000000000002</v>
      </c>
      <c r="D10" s="12"/>
      <c r="E10" s="12"/>
    </row>
    <row r="11" spans="2:5" x14ac:dyDescent="0.3">
      <c r="B11" s="6" t="s">
        <v>11</v>
      </c>
      <c r="C11" s="7">
        <v>5</v>
      </c>
      <c r="D11" s="12"/>
      <c r="E11" s="12"/>
    </row>
    <row r="12" spans="2:5" x14ac:dyDescent="0.3">
      <c r="B12" s="6" t="s">
        <v>7</v>
      </c>
      <c r="C12" s="7">
        <v>5.9</v>
      </c>
      <c r="D12" s="12"/>
      <c r="E12" s="12"/>
    </row>
    <row r="13" spans="2:5" x14ac:dyDescent="0.3">
      <c r="B13" s="6" t="s">
        <v>8</v>
      </c>
      <c r="C13" s="7">
        <v>6.12</v>
      </c>
      <c r="D13" s="12"/>
      <c r="E13" s="12"/>
    </row>
    <row r="14" spans="2:5" x14ac:dyDescent="0.3">
      <c r="B14" s="6" t="s">
        <v>9</v>
      </c>
      <c r="C14" s="7">
        <v>3.1</v>
      </c>
      <c r="D14" s="12"/>
      <c r="E14" s="12"/>
    </row>
    <row r="15" spans="2:5" ht="16.2" thickBot="1" x14ac:dyDescent="0.35">
      <c r="B15" s="389" t="s">
        <v>828</v>
      </c>
      <c r="C15" s="10">
        <v>2.5</v>
      </c>
      <c r="D15" s="12"/>
      <c r="E15" s="12"/>
    </row>
    <row r="16" spans="2:5" x14ac:dyDescent="0.3">
      <c r="B16" s="11"/>
      <c r="C16" s="12"/>
      <c r="D16" s="12"/>
      <c r="E16" s="12"/>
    </row>
    <row r="17" spans="2:17" x14ac:dyDescent="0.3">
      <c r="B17" s="13"/>
      <c r="C17" s="14"/>
      <c r="D17" s="14"/>
      <c r="E17" s="14"/>
    </row>
    <row r="18" spans="2:17" s="18" customFormat="1" ht="18" x14ac:dyDescent="0.3">
      <c r="B18" s="15" t="s">
        <v>65</v>
      </c>
      <c r="C18" s="16" t="s">
        <v>14</v>
      </c>
      <c r="D18" s="16">
        <v>2005</v>
      </c>
      <c r="E18" s="16">
        <v>2006</v>
      </c>
      <c r="F18" s="16">
        <v>2007</v>
      </c>
      <c r="G18" s="16">
        <v>2008</v>
      </c>
      <c r="H18" s="16">
        <v>2009</v>
      </c>
      <c r="I18" s="16">
        <v>2010</v>
      </c>
      <c r="J18" s="16">
        <v>2011</v>
      </c>
      <c r="K18" s="16">
        <v>2012</v>
      </c>
      <c r="L18" s="16">
        <v>2013</v>
      </c>
      <c r="M18" s="16">
        <v>2014</v>
      </c>
      <c r="N18" s="16">
        <v>2015</v>
      </c>
      <c r="O18" s="16">
        <v>2016</v>
      </c>
      <c r="P18" s="16">
        <v>2017</v>
      </c>
      <c r="Q18" s="17">
        <v>2018</v>
      </c>
    </row>
    <row r="19" spans="2:17" s="67" customFormat="1" x14ac:dyDescent="0.3">
      <c r="B19" s="154" t="s">
        <v>15</v>
      </c>
      <c r="C19" s="27"/>
      <c r="D19" s="21"/>
      <c r="E19" s="21"/>
      <c r="F19" s="21"/>
      <c r="G19" s="21"/>
      <c r="H19" s="21"/>
      <c r="I19" s="21"/>
      <c r="J19" s="21"/>
      <c r="K19" s="21"/>
      <c r="L19" s="21"/>
      <c r="M19" s="21"/>
      <c r="N19" s="21"/>
      <c r="O19" s="199"/>
      <c r="Q19" s="420"/>
    </row>
    <row r="20" spans="2:17" s="18" customFormat="1" x14ac:dyDescent="0.3">
      <c r="B20" s="152" t="s">
        <v>132</v>
      </c>
      <c r="C20" s="20"/>
      <c r="D20" s="68">
        <f>('State_Production_Iron&amp;Steel'!D8*0.25)+('State_Production_Iron&amp;Steel'!E8*0.75)</f>
        <v>0</v>
      </c>
      <c r="E20" s="68">
        <f>('State_Production_Iron&amp;Steel'!E8*0.25)+('State_Production_Iron&amp;Steel'!F8*0.75)</f>
        <v>0</v>
      </c>
      <c r="F20" s="68">
        <f>('State_Production_Iron&amp;Steel'!F8*0.25)+('State_Production_Iron&amp;Steel'!G8*0.75)</f>
        <v>0</v>
      </c>
      <c r="G20" s="68">
        <f>('State_Production_Iron&amp;Steel'!G8*0.25)+('State_Production_Iron&amp;Steel'!H8*0.75)</f>
        <v>0</v>
      </c>
      <c r="H20" s="68">
        <f>('State_Production_Iron&amp;Steel'!H8*0.25)+('State_Production_Iron&amp;Steel'!I8*0.75)</f>
        <v>0</v>
      </c>
      <c r="I20" s="68">
        <f>('State_Production_Iron&amp;Steel'!I8*0.25)+('State_Production_Iron&amp;Steel'!J8*0.75)</f>
        <v>0</v>
      </c>
      <c r="J20" s="68">
        <f>('State_Production_Iron&amp;Steel'!J8*0.25)+('State_Production_Iron&amp;Steel'!K8*0.75)</f>
        <v>0</v>
      </c>
      <c r="K20" s="68">
        <f>('State_Production_Iron&amp;Steel'!K8*0.25)+('State_Production_Iron&amp;Steel'!L8*0.75)</f>
        <v>0</v>
      </c>
      <c r="L20" s="68">
        <f>('State_Production_Iron&amp;Steel'!L8*0.25)+('State_Production_Iron&amp;Steel'!M8*0.75)</f>
        <v>0</v>
      </c>
      <c r="M20" s="68">
        <f>('State_Production_Iron&amp;Steel'!M8*0.25)+('State_Production_Iron&amp;Steel'!N8*0.75)</f>
        <v>0</v>
      </c>
      <c r="N20" s="68">
        <f>('State_Production_Iron&amp;Steel'!N8*0.25)+('State_Production_Iron&amp;Steel'!O8*0.75)</f>
        <v>0</v>
      </c>
      <c r="O20" s="68">
        <f>('State_Production_Iron&amp;Steel'!O8*0.25)+('State_Production_Iron&amp;Steel'!P8*0.75)</f>
        <v>0</v>
      </c>
      <c r="P20" s="68">
        <f>('State_Production_Iron&amp;Steel'!P8*0.25)+('State_Production_Iron&amp;Steel'!Q8*0.75)</f>
        <v>0</v>
      </c>
      <c r="Q20" s="228">
        <f>('State_Production_Iron&amp;Steel'!Q8*0.25)+('State_Production_Iron&amp;Steel'!R8*0.75)</f>
        <v>0</v>
      </c>
    </row>
    <row r="21" spans="2:17" s="18" customFormat="1" x14ac:dyDescent="0.3">
      <c r="B21" s="152" t="s">
        <v>133</v>
      </c>
      <c r="C21" s="20"/>
      <c r="D21" s="68">
        <f>('State_Production_Iron&amp;Steel'!D9*0.25)+('State_Production_Iron&amp;Steel'!E9*0.75)</f>
        <v>595914.19794647361</v>
      </c>
      <c r="E21" s="68">
        <f>('State_Production_Iron&amp;Steel'!E9*0.25)+('State_Production_Iron&amp;Steel'!F9*0.75)</f>
        <v>607297.17219323339</v>
      </c>
      <c r="F21" s="68">
        <f>('State_Production_Iron&amp;Steel'!F9*0.25)+('State_Production_Iron&amp;Steel'!G9*0.75)</f>
        <v>709928.12657801714</v>
      </c>
      <c r="G21" s="68">
        <f>('State_Production_Iron&amp;Steel'!G9*0.25)+('State_Production_Iron&amp;Steel'!H9*0.75)</f>
        <v>673491.03686248092</v>
      </c>
      <c r="H21" s="68">
        <f>('State_Production_Iron&amp;Steel'!H9*0.25)+('State_Production_Iron&amp;Steel'!I9*0.75)</f>
        <v>692490.78437973408</v>
      </c>
      <c r="I21" s="68">
        <f>('State_Production_Iron&amp;Steel'!I9*0.25)+('State_Production_Iron&amp;Steel'!J9*0.75)</f>
        <v>637605.91651237162</v>
      </c>
      <c r="J21" s="68">
        <f>('State_Production_Iron&amp;Steel'!J9*0.25)+('State_Production_Iron&amp;Steel'!K9*0.75)</f>
        <v>661909.5270156539</v>
      </c>
      <c r="K21" s="68">
        <f>('State_Production_Iron&amp;Steel'!K9*0.25)+('State_Production_Iron&amp;Steel'!L9*0.75)</f>
        <v>809043.04830836551</v>
      </c>
      <c r="L21" s="68">
        <f>('State_Production_Iron&amp;Steel'!L9*0.25)+('State_Production_Iron&amp;Steel'!M9*0.75)</f>
        <v>780659.14829153335</v>
      </c>
      <c r="M21" s="68">
        <f>('State_Production_Iron&amp;Steel'!M9*0.25)+('State_Production_Iron&amp;Steel'!N9*0.75)</f>
        <v>731389.62923434738</v>
      </c>
      <c r="N21" s="68">
        <f>('State_Production_Iron&amp;Steel'!N9*0.25)+('State_Production_Iron&amp;Steel'!O9*0.75)</f>
        <v>1106700.267857376</v>
      </c>
      <c r="O21" s="68">
        <f>('State_Production_Iron&amp;Steel'!O9*0.25)+('State_Production_Iron&amp;Steel'!P9*0.75)</f>
        <v>1291610.0224333599</v>
      </c>
      <c r="P21" s="68">
        <f>('State_Production_Iron&amp;Steel'!P9*0.25)+('State_Production_Iron&amp;Steel'!Q9*0.75)</f>
        <v>935394.10134600173</v>
      </c>
      <c r="Q21" s="228">
        <f>('State_Production_Iron&amp;Steel'!Q9*0.25)+('State_Production_Iron&amp;Steel'!R9*0.75)</f>
        <v>828941.33864947408</v>
      </c>
    </row>
    <row r="22" spans="2:17" s="18" customFormat="1" x14ac:dyDescent="0.3">
      <c r="B22" s="152" t="s">
        <v>134</v>
      </c>
      <c r="C22" s="20"/>
      <c r="D22" s="68">
        <f>('State_Production_Iron&amp;Steel'!D10*0.25)+('State_Production_Iron&amp;Steel'!E10*0.75)</f>
        <v>0</v>
      </c>
      <c r="E22" s="68">
        <f>('State_Production_Iron&amp;Steel'!E10*0.25)+('State_Production_Iron&amp;Steel'!F10*0.75)</f>
        <v>0</v>
      </c>
      <c r="F22" s="68">
        <f>('State_Production_Iron&amp;Steel'!F10*0.25)+('State_Production_Iron&amp;Steel'!G10*0.75)</f>
        <v>0</v>
      </c>
      <c r="G22" s="68">
        <f>('State_Production_Iron&amp;Steel'!G10*0.25)+('State_Production_Iron&amp;Steel'!H10*0.75)</f>
        <v>0</v>
      </c>
      <c r="H22" s="68">
        <f>('State_Production_Iron&amp;Steel'!H10*0.25)+('State_Production_Iron&amp;Steel'!I10*0.75)</f>
        <v>0</v>
      </c>
      <c r="I22" s="68">
        <f>('State_Production_Iron&amp;Steel'!I10*0.25)+('State_Production_Iron&amp;Steel'!J10*0.75)</f>
        <v>0</v>
      </c>
      <c r="J22" s="68">
        <f>('State_Production_Iron&amp;Steel'!J10*0.25)+('State_Production_Iron&amp;Steel'!K10*0.75)</f>
        <v>0</v>
      </c>
      <c r="K22" s="68">
        <f>('State_Production_Iron&amp;Steel'!K10*0.25)+('State_Production_Iron&amp;Steel'!L10*0.75)</f>
        <v>0</v>
      </c>
      <c r="L22" s="68">
        <f>('State_Production_Iron&amp;Steel'!L10*0.25)+('State_Production_Iron&amp;Steel'!M10*0.75)</f>
        <v>0</v>
      </c>
      <c r="M22" s="68">
        <f>('State_Production_Iron&amp;Steel'!M10*0.25)+('State_Production_Iron&amp;Steel'!N10*0.75)</f>
        <v>0</v>
      </c>
      <c r="N22" s="68">
        <f>('State_Production_Iron&amp;Steel'!N10*0.25)+('State_Production_Iron&amp;Steel'!O10*0.75)</f>
        <v>0</v>
      </c>
      <c r="O22" s="68">
        <f>('State_Production_Iron&amp;Steel'!O10*0.25)+('State_Production_Iron&amp;Steel'!P10*0.75)</f>
        <v>0</v>
      </c>
      <c r="P22" s="68">
        <f>('State_Production_Iron&amp;Steel'!P10*0.25)+('State_Production_Iron&amp;Steel'!Q10*0.75)</f>
        <v>0</v>
      </c>
      <c r="Q22" s="228">
        <f>('State_Production_Iron&amp;Steel'!Q10*0.25)+('State_Production_Iron&amp;Steel'!R10*0.75)</f>
        <v>0</v>
      </c>
    </row>
    <row r="23" spans="2:17" s="18" customFormat="1" x14ac:dyDescent="0.3">
      <c r="B23" s="152" t="s">
        <v>135</v>
      </c>
      <c r="C23" s="20"/>
      <c r="D23" s="68">
        <f>('State_Production_Iron&amp;Steel'!D11*0.25)+('State_Production_Iron&amp;Steel'!E11*0.75)</f>
        <v>0</v>
      </c>
      <c r="E23" s="68">
        <f>('State_Production_Iron&amp;Steel'!E11*0.25)+('State_Production_Iron&amp;Steel'!F11*0.75)</f>
        <v>0</v>
      </c>
      <c r="F23" s="68">
        <f>('State_Production_Iron&amp;Steel'!F11*0.25)+('State_Production_Iron&amp;Steel'!G11*0.75)</f>
        <v>0</v>
      </c>
      <c r="G23" s="68">
        <f>('State_Production_Iron&amp;Steel'!G11*0.25)+('State_Production_Iron&amp;Steel'!H11*0.75)</f>
        <v>0</v>
      </c>
      <c r="H23" s="68">
        <f>('State_Production_Iron&amp;Steel'!H11*0.25)+('State_Production_Iron&amp;Steel'!I11*0.75)</f>
        <v>0</v>
      </c>
      <c r="I23" s="68">
        <f>('State_Production_Iron&amp;Steel'!I11*0.25)+('State_Production_Iron&amp;Steel'!J11*0.75)</f>
        <v>0</v>
      </c>
      <c r="J23" s="68">
        <f>('State_Production_Iron&amp;Steel'!J11*0.25)+('State_Production_Iron&amp;Steel'!K11*0.75)</f>
        <v>0</v>
      </c>
      <c r="K23" s="68">
        <f>('State_Production_Iron&amp;Steel'!K11*0.25)+('State_Production_Iron&amp;Steel'!L11*0.75)</f>
        <v>0</v>
      </c>
      <c r="L23" s="68">
        <f>('State_Production_Iron&amp;Steel'!L11*0.25)+('State_Production_Iron&amp;Steel'!M11*0.75)</f>
        <v>0</v>
      </c>
      <c r="M23" s="68">
        <f>('State_Production_Iron&amp;Steel'!M11*0.25)+('State_Production_Iron&amp;Steel'!N11*0.75)</f>
        <v>0</v>
      </c>
      <c r="N23" s="68">
        <f>('State_Production_Iron&amp;Steel'!N11*0.25)+('State_Production_Iron&amp;Steel'!O11*0.75)</f>
        <v>0</v>
      </c>
      <c r="O23" s="68">
        <f>('State_Production_Iron&amp;Steel'!O11*0.25)+('State_Production_Iron&amp;Steel'!P11*0.75)</f>
        <v>0</v>
      </c>
      <c r="P23" s="68">
        <f>('State_Production_Iron&amp;Steel'!P11*0.25)+('State_Production_Iron&amp;Steel'!Q11*0.75)</f>
        <v>0</v>
      </c>
      <c r="Q23" s="228">
        <f>('State_Production_Iron&amp;Steel'!Q11*0.25)+('State_Production_Iron&amp;Steel'!R11*0.75)</f>
        <v>0</v>
      </c>
    </row>
    <row r="24" spans="2:17" s="18" customFormat="1" x14ac:dyDescent="0.3">
      <c r="B24" s="152" t="s">
        <v>136</v>
      </c>
      <c r="C24" s="20"/>
      <c r="D24" s="68">
        <f>('State_Production_Iron&amp;Steel'!D12*0.25)+('State_Production_Iron&amp;Steel'!E12*0.75)</f>
        <v>0</v>
      </c>
      <c r="E24" s="68">
        <f>('State_Production_Iron&amp;Steel'!E12*0.25)+('State_Production_Iron&amp;Steel'!F12*0.75)</f>
        <v>0</v>
      </c>
      <c r="F24" s="68">
        <f>('State_Production_Iron&amp;Steel'!F12*0.25)+('State_Production_Iron&amp;Steel'!G12*0.75)</f>
        <v>0</v>
      </c>
      <c r="G24" s="68">
        <f>('State_Production_Iron&amp;Steel'!G12*0.25)+('State_Production_Iron&amp;Steel'!H12*0.75)</f>
        <v>0</v>
      </c>
      <c r="H24" s="68">
        <f>('State_Production_Iron&amp;Steel'!H12*0.25)+('State_Production_Iron&amp;Steel'!I12*0.75)</f>
        <v>0</v>
      </c>
      <c r="I24" s="68">
        <f>('State_Production_Iron&amp;Steel'!I12*0.25)+('State_Production_Iron&amp;Steel'!J12*0.75)</f>
        <v>0</v>
      </c>
      <c r="J24" s="68">
        <f>('State_Production_Iron&amp;Steel'!J12*0.25)+('State_Production_Iron&amp;Steel'!K12*0.75)</f>
        <v>0</v>
      </c>
      <c r="K24" s="68">
        <f>('State_Production_Iron&amp;Steel'!K12*0.25)+('State_Production_Iron&amp;Steel'!L12*0.75)</f>
        <v>0</v>
      </c>
      <c r="L24" s="68">
        <f>('State_Production_Iron&amp;Steel'!L12*0.25)+('State_Production_Iron&amp;Steel'!M12*0.75)</f>
        <v>0</v>
      </c>
      <c r="M24" s="68">
        <f>('State_Production_Iron&amp;Steel'!M12*0.25)+('State_Production_Iron&amp;Steel'!N12*0.75)</f>
        <v>0</v>
      </c>
      <c r="N24" s="68">
        <f>('State_Production_Iron&amp;Steel'!N12*0.25)+('State_Production_Iron&amp;Steel'!O12*0.75)</f>
        <v>0</v>
      </c>
      <c r="O24" s="68">
        <f>('State_Production_Iron&amp;Steel'!O12*0.25)+('State_Production_Iron&amp;Steel'!P12*0.75)</f>
        <v>0</v>
      </c>
      <c r="P24" s="68">
        <f>('State_Production_Iron&amp;Steel'!P12*0.25)+('State_Production_Iron&amp;Steel'!Q12*0.75)</f>
        <v>0</v>
      </c>
      <c r="Q24" s="228">
        <f>('State_Production_Iron&amp;Steel'!Q12*0.25)+('State_Production_Iron&amp;Steel'!R12*0.75)</f>
        <v>0</v>
      </c>
    </row>
    <row r="25" spans="2:17" s="18" customFormat="1" x14ac:dyDescent="0.3">
      <c r="B25" s="152" t="s">
        <v>137</v>
      </c>
      <c r="C25" s="20"/>
      <c r="D25" s="68">
        <f>('State_Production_Iron&amp;Steel'!D13*0.25)+('State_Production_Iron&amp;Steel'!E13*0.75)</f>
        <v>0</v>
      </c>
      <c r="E25" s="68">
        <f>('State_Production_Iron&amp;Steel'!E13*0.25)+('State_Production_Iron&amp;Steel'!F13*0.75)</f>
        <v>0</v>
      </c>
      <c r="F25" s="68">
        <f>('State_Production_Iron&amp;Steel'!F13*0.25)+('State_Production_Iron&amp;Steel'!G13*0.75)</f>
        <v>0</v>
      </c>
      <c r="G25" s="68">
        <f>('State_Production_Iron&amp;Steel'!G13*0.25)+('State_Production_Iron&amp;Steel'!H13*0.75)</f>
        <v>0</v>
      </c>
      <c r="H25" s="68">
        <f>('State_Production_Iron&amp;Steel'!H13*0.25)+('State_Production_Iron&amp;Steel'!I13*0.75)</f>
        <v>0</v>
      </c>
      <c r="I25" s="68">
        <f>('State_Production_Iron&amp;Steel'!I13*0.25)+('State_Production_Iron&amp;Steel'!J13*0.75)</f>
        <v>0</v>
      </c>
      <c r="J25" s="68">
        <f>('State_Production_Iron&amp;Steel'!J13*0.25)+('State_Production_Iron&amp;Steel'!K13*0.75)</f>
        <v>0</v>
      </c>
      <c r="K25" s="68">
        <f>('State_Production_Iron&amp;Steel'!K13*0.25)+('State_Production_Iron&amp;Steel'!L13*0.75)</f>
        <v>0</v>
      </c>
      <c r="L25" s="68">
        <f>('State_Production_Iron&amp;Steel'!L13*0.25)+('State_Production_Iron&amp;Steel'!M13*0.75)</f>
        <v>0</v>
      </c>
      <c r="M25" s="68">
        <f>('State_Production_Iron&amp;Steel'!M13*0.25)+('State_Production_Iron&amp;Steel'!N13*0.75)</f>
        <v>0</v>
      </c>
      <c r="N25" s="68">
        <f>('State_Production_Iron&amp;Steel'!N13*0.25)+('State_Production_Iron&amp;Steel'!O13*0.75)</f>
        <v>0</v>
      </c>
      <c r="O25" s="68">
        <f>('State_Production_Iron&amp;Steel'!O13*0.25)+('State_Production_Iron&amp;Steel'!P13*0.75)</f>
        <v>0</v>
      </c>
      <c r="P25" s="68">
        <f>('State_Production_Iron&amp;Steel'!P13*0.25)+('State_Production_Iron&amp;Steel'!Q13*0.75)</f>
        <v>0</v>
      </c>
      <c r="Q25" s="228">
        <f>('State_Production_Iron&amp;Steel'!Q13*0.25)+('State_Production_Iron&amp;Steel'!R13*0.75)</f>
        <v>0</v>
      </c>
    </row>
    <row r="26" spans="2:17" s="18" customFormat="1" x14ac:dyDescent="0.3">
      <c r="B26" s="152" t="s">
        <v>138</v>
      </c>
      <c r="C26" s="20"/>
      <c r="D26" s="68">
        <f>('State_Production_Iron&amp;Steel'!D14*0.25)+('State_Production_Iron&amp;Steel'!E14*0.75)</f>
        <v>529085.21292711666</v>
      </c>
      <c r="E26" s="68">
        <f>('State_Production_Iron&amp;Steel'!E14*0.25)+('State_Production_Iron&amp;Steel'!F14*0.75)</f>
        <v>569461.24389833363</v>
      </c>
      <c r="F26" s="68">
        <f>('State_Production_Iron&amp;Steel'!F14*0.25)+('State_Production_Iron&amp;Steel'!G14*0.75)</f>
        <v>656952.44908264605</v>
      </c>
      <c r="G26" s="68">
        <f>('State_Production_Iron&amp;Steel'!G14*0.25)+('State_Production_Iron&amp;Steel'!H14*0.75)</f>
        <v>749839.21057061106</v>
      </c>
      <c r="H26" s="68">
        <f>('State_Production_Iron&amp;Steel'!H14*0.25)+('State_Production_Iron&amp;Steel'!I14*0.75)</f>
        <v>765947.35734724789</v>
      </c>
      <c r="I26" s="68">
        <f>('State_Production_Iron&amp;Steel'!I14*0.25)+('State_Production_Iron&amp;Steel'!J14*0.75)</f>
        <v>717882.42720080807</v>
      </c>
      <c r="J26" s="68">
        <f>('State_Production_Iron&amp;Steel'!J14*0.25)+('State_Production_Iron&amp;Steel'!K14*0.75)</f>
        <v>641835.92829489987</v>
      </c>
      <c r="K26" s="68">
        <f>('State_Production_Iron&amp;Steel'!K14*0.25)+('State_Production_Iron&amp;Steel'!L14*0.75)</f>
        <v>752560.97458340356</v>
      </c>
      <c r="L26" s="68">
        <f>('State_Production_Iron&amp;Steel'!L14*0.25)+('State_Production_Iron&amp;Steel'!M14*0.75)</f>
        <v>899498.14845985535</v>
      </c>
      <c r="M26" s="68">
        <f>('State_Production_Iron&amp;Steel'!M14*0.25)+('State_Production_Iron&amp;Steel'!N14*0.75)</f>
        <v>861573.51667293278</v>
      </c>
      <c r="N26" s="68">
        <f>('State_Production_Iron&amp;Steel'!N14*0.25)+('State_Production_Iron&amp;Steel'!O14*0.75)</f>
        <v>611725.23063139617</v>
      </c>
      <c r="O26" s="68">
        <f>('State_Production_Iron&amp;Steel'!O14*0.25)+('State_Production_Iron&amp;Steel'!P14*0.75)</f>
        <v>551591.77883346519</v>
      </c>
      <c r="P26" s="68">
        <f>('State_Production_Iron&amp;Steel'!P14*0.25)+('State_Production_Iron&amp;Steel'!Q14*0.75)</f>
        <v>393220.50673000788</v>
      </c>
      <c r="Q26" s="228">
        <f>('State_Production_Iron&amp;Steel'!Q14*0.25)+('State_Production_Iron&amp;Steel'!R14*0.75)</f>
        <v>393974.55039022729</v>
      </c>
    </row>
    <row r="27" spans="2:17" s="18" customFormat="1" x14ac:dyDescent="0.3">
      <c r="B27" s="152" t="s">
        <v>139</v>
      </c>
      <c r="C27" s="20"/>
      <c r="D27" s="68">
        <f>('State_Production_Iron&amp;Steel'!D15*0.25)+('State_Production_Iron&amp;Steel'!E15*0.75)</f>
        <v>0</v>
      </c>
      <c r="E27" s="68">
        <f>('State_Production_Iron&amp;Steel'!E15*0.25)+('State_Production_Iron&amp;Steel'!F15*0.75)</f>
        <v>0</v>
      </c>
      <c r="F27" s="68">
        <f>('State_Production_Iron&amp;Steel'!F15*0.25)+('State_Production_Iron&amp;Steel'!G15*0.75)</f>
        <v>0</v>
      </c>
      <c r="G27" s="68">
        <f>('State_Production_Iron&amp;Steel'!G15*0.25)+('State_Production_Iron&amp;Steel'!H15*0.75)</f>
        <v>0</v>
      </c>
      <c r="H27" s="68">
        <f>('State_Production_Iron&amp;Steel'!H15*0.25)+('State_Production_Iron&amp;Steel'!I15*0.75)</f>
        <v>0</v>
      </c>
      <c r="I27" s="68">
        <f>('State_Production_Iron&amp;Steel'!I15*0.25)+('State_Production_Iron&amp;Steel'!J15*0.75)</f>
        <v>0</v>
      </c>
      <c r="J27" s="68">
        <f>('State_Production_Iron&amp;Steel'!J15*0.25)+('State_Production_Iron&amp;Steel'!K15*0.75)</f>
        <v>0</v>
      </c>
      <c r="K27" s="68">
        <f>('State_Production_Iron&amp;Steel'!K15*0.25)+('State_Production_Iron&amp;Steel'!L15*0.75)</f>
        <v>0</v>
      </c>
      <c r="L27" s="68">
        <f>('State_Production_Iron&amp;Steel'!L15*0.25)+('State_Production_Iron&amp;Steel'!M15*0.75)</f>
        <v>0</v>
      </c>
      <c r="M27" s="68">
        <f>('State_Production_Iron&amp;Steel'!M15*0.25)+('State_Production_Iron&amp;Steel'!N15*0.75)</f>
        <v>0</v>
      </c>
      <c r="N27" s="68">
        <f>('State_Production_Iron&amp;Steel'!N15*0.25)+('State_Production_Iron&amp;Steel'!O15*0.75)</f>
        <v>0</v>
      </c>
      <c r="O27" s="68">
        <f>('State_Production_Iron&amp;Steel'!O15*0.25)+('State_Production_Iron&amp;Steel'!P15*0.75)</f>
        <v>0</v>
      </c>
      <c r="P27" s="68">
        <f>('State_Production_Iron&amp;Steel'!P15*0.25)+('State_Production_Iron&amp;Steel'!Q15*0.75)</f>
        <v>0</v>
      </c>
      <c r="Q27" s="228">
        <f>('State_Production_Iron&amp;Steel'!Q15*0.25)+('State_Production_Iron&amp;Steel'!R15*0.75)</f>
        <v>0</v>
      </c>
    </row>
    <row r="28" spans="2:17" s="18" customFormat="1" x14ac:dyDescent="0.3">
      <c r="B28" s="152" t="s">
        <v>140</v>
      </c>
      <c r="C28" s="20"/>
      <c r="D28" s="68">
        <f>('State_Production_Iron&amp;Steel'!D16*0.25)+('State_Production_Iron&amp;Steel'!E16*0.75)</f>
        <v>0</v>
      </c>
      <c r="E28" s="68">
        <f>('State_Production_Iron&amp;Steel'!E16*0.25)+('State_Production_Iron&amp;Steel'!F16*0.75)</f>
        <v>0</v>
      </c>
      <c r="F28" s="68">
        <f>('State_Production_Iron&amp;Steel'!F16*0.25)+('State_Production_Iron&amp;Steel'!G16*0.75)</f>
        <v>0</v>
      </c>
      <c r="G28" s="68">
        <f>('State_Production_Iron&amp;Steel'!G16*0.25)+('State_Production_Iron&amp;Steel'!H16*0.75)</f>
        <v>0</v>
      </c>
      <c r="H28" s="68">
        <f>('State_Production_Iron&amp;Steel'!H16*0.25)+('State_Production_Iron&amp;Steel'!I16*0.75)</f>
        <v>0</v>
      </c>
      <c r="I28" s="68">
        <f>('State_Production_Iron&amp;Steel'!I16*0.25)+('State_Production_Iron&amp;Steel'!J16*0.75)</f>
        <v>0</v>
      </c>
      <c r="J28" s="68">
        <f>('State_Production_Iron&amp;Steel'!J16*0.25)+('State_Production_Iron&amp;Steel'!K16*0.75)</f>
        <v>0</v>
      </c>
      <c r="K28" s="68">
        <f>('State_Production_Iron&amp;Steel'!K16*0.25)+('State_Production_Iron&amp;Steel'!L16*0.75)</f>
        <v>0</v>
      </c>
      <c r="L28" s="68">
        <f>('State_Production_Iron&amp;Steel'!L16*0.25)+('State_Production_Iron&amp;Steel'!M16*0.75)</f>
        <v>0</v>
      </c>
      <c r="M28" s="68">
        <f>('State_Production_Iron&amp;Steel'!M16*0.25)+('State_Production_Iron&amp;Steel'!N16*0.75)</f>
        <v>0</v>
      </c>
      <c r="N28" s="68">
        <f>('State_Production_Iron&amp;Steel'!N16*0.25)+('State_Production_Iron&amp;Steel'!O16*0.75)</f>
        <v>0</v>
      </c>
      <c r="O28" s="68">
        <f>('State_Production_Iron&amp;Steel'!O16*0.25)+('State_Production_Iron&amp;Steel'!P16*0.75)</f>
        <v>0</v>
      </c>
      <c r="P28" s="68">
        <f>('State_Production_Iron&amp;Steel'!P16*0.25)+('State_Production_Iron&amp;Steel'!Q16*0.75)</f>
        <v>0</v>
      </c>
      <c r="Q28" s="228">
        <f>('State_Production_Iron&amp;Steel'!Q16*0.25)+('State_Production_Iron&amp;Steel'!R16*0.75)</f>
        <v>0</v>
      </c>
    </row>
    <row r="29" spans="2:17" s="18" customFormat="1" x14ac:dyDescent="0.3">
      <c r="B29" s="152" t="s">
        <v>141</v>
      </c>
      <c r="C29" s="20"/>
      <c r="D29" s="68">
        <f>('State_Production_Iron&amp;Steel'!D17*0.25)+('State_Production_Iron&amp;Steel'!E17*0.75)</f>
        <v>0</v>
      </c>
      <c r="E29" s="68">
        <f>('State_Production_Iron&amp;Steel'!E17*0.25)+('State_Production_Iron&amp;Steel'!F17*0.75)</f>
        <v>0</v>
      </c>
      <c r="F29" s="68">
        <f>('State_Production_Iron&amp;Steel'!F17*0.25)+('State_Production_Iron&amp;Steel'!G17*0.75)</f>
        <v>0</v>
      </c>
      <c r="G29" s="68">
        <f>('State_Production_Iron&amp;Steel'!G17*0.25)+('State_Production_Iron&amp;Steel'!H17*0.75)</f>
        <v>0</v>
      </c>
      <c r="H29" s="68">
        <f>('State_Production_Iron&amp;Steel'!H17*0.25)+('State_Production_Iron&amp;Steel'!I17*0.75)</f>
        <v>0</v>
      </c>
      <c r="I29" s="68">
        <f>('State_Production_Iron&amp;Steel'!I17*0.25)+('State_Production_Iron&amp;Steel'!J17*0.75)</f>
        <v>0</v>
      </c>
      <c r="J29" s="68">
        <f>('State_Production_Iron&amp;Steel'!J17*0.25)+('State_Production_Iron&amp;Steel'!K17*0.75)</f>
        <v>0</v>
      </c>
      <c r="K29" s="68">
        <f>('State_Production_Iron&amp;Steel'!K17*0.25)+('State_Production_Iron&amp;Steel'!L17*0.75)</f>
        <v>0</v>
      </c>
      <c r="L29" s="68">
        <f>('State_Production_Iron&amp;Steel'!L17*0.25)+('State_Production_Iron&amp;Steel'!M17*0.75)</f>
        <v>0</v>
      </c>
      <c r="M29" s="68">
        <f>('State_Production_Iron&amp;Steel'!M17*0.25)+('State_Production_Iron&amp;Steel'!N17*0.75)</f>
        <v>0</v>
      </c>
      <c r="N29" s="68">
        <f>('State_Production_Iron&amp;Steel'!N17*0.25)+('State_Production_Iron&amp;Steel'!O17*0.75)</f>
        <v>0</v>
      </c>
      <c r="O29" s="68">
        <f>('State_Production_Iron&amp;Steel'!O17*0.25)+('State_Production_Iron&amp;Steel'!P17*0.75)</f>
        <v>0</v>
      </c>
      <c r="P29" s="68">
        <f>('State_Production_Iron&amp;Steel'!P17*0.25)+('State_Production_Iron&amp;Steel'!Q17*0.75)</f>
        <v>0</v>
      </c>
      <c r="Q29" s="228">
        <f>('State_Production_Iron&amp;Steel'!Q17*0.25)+('State_Production_Iron&amp;Steel'!R17*0.75)</f>
        <v>0</v>
      </c>
    </row>
    <row r="30" spans="2:17" s="18" customFormat="1" x14ac:dyDescent="0.3">
      <c r="B30" s="152" t="s">
        <v>142</v>
      </c>
      <c r="C30" s="20"/>
      <c r="D30" s="68">
        <f>('State_Production_Iron&amp;Steel'!D18*0.25)+('State_Production_Iron&amp;Steel'!E18*0.75)</f>
        <v>192663.06177411211</v>
      </c>
      <c r="E30" s="68">
        <f>('State_Production_Iron&amp;Steel'!E18*0.25)+('State_Production_Iron&amp;Steel'!F18*0.75)</f>
        <v>226777.68894125571</v>
      </c>
      <c r="F30" s="68">
        <f>('State_Production_Iron&amp;Steel'!F18*0.25)+('State_Production_Iron&amp;Steel'!G18*0.75)</f>
        <v>243412.09392358188</v>
      </c>
      <c r="G30" s="68">
        <f>('State_Production_Iron&amp;Steel'!G18*0.25)+('State_Production_Iron&amp;Steel'!H18*0.75)</f>
        <v>299306.51405487291</v>
      </c>
      <c r="H30" s="68">
        <f>('State_Production_Iron&amp;Steel'!H18*0.25)+('State_Production_Iron&amp;Steel'!I18*0.75)</f>
        <v>297121.48628177075</v>
      </c>
      <c r="I30" s="68">
        <f>('State_Production_Iron&amp;Steel'!I18*0.25)+('State_Production_Iron&amp;Steel'!J18*0.75)</f>
        <v>288494.1508163609</v>
      </c>
      <c r="J30" s="68">
        <f>('State_Production_Iron&amp;Steel'!J18*0.25)+('State_Production_Iron&amp;Steel'!K18*0.75)</f>
        <v>277865.04797172197</v>
      </c>
      <c r="K30" s="68">
        <f>('State_Production_Iron&amp;Steel'!K18*0.25)+('State_Production_Iron&amp;Steel'!L18*0.75)</f>
        <v>330672.23531392025</v>
      </c>
      <c r="L30" s="68">
        <f>('State_Production_Iron&amp;Steel'!L18*0.25)+('State_Production_Iron&amp;Steel'!M18*0.75)</f>
        <v>400212.50631206873</v>
      </c>
      <c r="M30" s="68">
        <f>('State_Production_Iron&amp;Steel'!M18*0.25)+('State_Production_Iron&amp;Steel'!N18*0.75)</f>
        <v>755162.96129541297</v>
      </c>
      <c r="N30" s="68">
        <f>('State_Production_Iron&amp;Steel'!N18*0.25)+('State_Production_Iron&amp;Steel'!O18*0.75)</f>
        <v>325295.33362432534</v>
      </c>
      <c r="O30" s="68">
        <f>('State_Production_Iron&amp;Steel'!O18*0.25)+('State_Production_Iron&amp;Steel'!P18*0.75)</f>
        <v>148518.14462918974</v>
      </c>
      <c r="P30" s="68">
        <f>('State_Production_Iron&amp;Steel'!P18*0.25)+('State_Production_Iron&amp;Steel'!Q18*0.75)</f>
        <v>105876.08867775137</v>
      </c>
      <c r="Q30" s="228">
        <f>('State_Production_Iron&amp;Steel'!Q18*0.25)+('State_Production_Iron&amp;Steel'!R18*0.75)</f>
        <v>92549.117746861215</v>
      </c>
    </row>
    <row r="31" spans="2:17" s="18" customFormat="1" x14ac:dyDescent="0.3">
      <c r="B31" s="152" t="s">
        <v>143</v>
      </c>
      <c r="C31" s="20"/>
      <c r="D31" s="68">
        <f>('State_Production_Iron&amp;Steel'!D19*0.25)+('State_Production_Iron&amp;Steel'!E19*0.75)</f>
        <v>0</v>
      </c>
      <c r="E31" s="68">
        <f>('State_Production_Iron&amp;Steel'!E19*0.25)+('State_Production_Iron&amp;Steel'!F19*0.75)</f>
        <v>0</v>
      </c>
      <c r="F31" s="68">
        <f>('State_Production_Iron&amp;Steel'!F19*0.25)+('State_Production_Iron&amp;Steel'!G19*0.75)</f>
        <v>0</v>
      </c>
      <c r="G31" s="68">
        <f>('State_Production_Iron&amp;Steel'!G19*0.25)+('State_Production_Iron&amp;Steel'!H19*0.75)</f>
        <v>0</v>
      </c>
      <c r="H31" s="68">
        <f>('State_Production_Iron&amp;Steel'!H19*0.25)+('State_Production_Iron&amp;Steel'!I19*0.75)</f>
        <v>0</v>
      </c>
      <c r="I31" s="68">
        <f>('State_Production_Iron&amp;Steel'!I19*0.25)+('State_Production_Iron&amp;Steel'!J19*0.75)</f>
        <v>0</v>
      </c>
      <c r="J31" s="68">
        <f>('State_Production_Iron&amp;Steel'!J19*0.25)+('State_Production_Iron&amp;Steel'!K19*0.75)</f>
        <v>0</v>
      </c>
      <c r="K31" s="68">
        <f>('State_Production_Iron&amp;Steel'!K19*0.25)+('State_Production_Iron&amp;Steel'!L19*0.75)</f>
        <v>0</v>
      </c>
      <c r="L31" s="68">
        <f>('State_Production_Iron&amp;Steel'!L19*0.25)+('State_Production_Iron&amp;Steel'!M19*0.75)</f>
        <v>0</v>
      </c>
      <c r="M31" s="68">
        <f>('State_Production_Iron&amp;Steel'!M19*0.25)+('State_Production_Iron&amp;Steel'!N19*0.75)</f>
        <v>0</v>
      </c>
      <c r="N31" s="68">
        <f>('State_Production_Iron&amp;Steel'!N19*0.25)+('State_Production_Iron&amp;Steel'!O19*0.75)</f>
        <v>0</v>
      </c>
      <c r="O31" s="68">
        <f>('State_Production_Iron&amp;Steel'!O19*0.25)+('State_Production_Iron&amp;Steel'!P19*0.75)</f>
        <v>0</v>
      </c>
      <c r="P31" s="68">
        <f>('State_Production_Iron&amp;Steel'!P19*0.25)+('State_Production_Iron&amp;Steel'!Q19*0.75)</f>
        <v>0</v>
      </c>
      <c r="Q31" s="228">
        <f>('State_Production_Iron&amp;Steel'!Q19*0.25)+('State_Production_Iron&amp;Steel'!R19*0.75)</f>
        <v>0</v>
      </c>
    </row>
    <row r="32" spans="2:17" s="18" customFormat="1" x14ac:dyDescent="0.3">
      <c r="B32" s="152" t="s">
        <v>144</v>
      </c>
      <c r="C32" s="20"/>
      <c r="D32" s="68">
        <f>('State_Production_Iron&amp;Steel'!D20*0.25)+('State_Production_Iron&amp;Steel'!E20*0.75)</f>
        <v>0</v>
      </c>
      <c r="E32" s="68">
        <f>('State_Production_Iron&amp;Steel'!E20*0.25)+('State_Production_Iron&amp;Steel'!F20*0.75)</f>
        <v>0</v>
      </c>
      <c r="F32" s="68">
        <f>('State_Production_Iron&amp;Steel'!F20*0.25)+('State_Production_Iron&amp;Steel'!G20*0.75)</f>
        <v>0</v>
      </c>
      <c r="G32" s="68">
        <f>('State_Production_Iron&amp;Steel'!G20*0.25)+('State_Production_Iron&amp;Steel'!H20*0.75)</f>
        <v>0</v>
      </c>
      <c r="H32" s="68">
        <f>('State_Production_Iron&amp;Steel'!H20*0.25)+('State_Production_Iron&amp;Steel'!I20*0.75)</f>
        <v>0</v>
      </c>
      <c r="I32" s="68">
        <f>('State_Production_Iron&amp;Steel'!I20*0.25)+('State_Production_Iron&amp;Steel'!J20*0.75)</f>
        <v>0</v>
      </c>
      <c r="J32" s="68">
        <f>('State_Production_Iron&amp;Steel'!J20*0.25)+('State_Production_Iron&amp;Steel'!K20*0.75)</f>
        <v>0</v>
      </c>
      <c r="K32" s="68">
        <f>('State_Production_Iron&amp;Steel'!K20*0.25)+('State_Production_Iron&amp;Steel'!L20*0.75)</f>
        <v>0</v>
      </c>
      <c r="L32" s="68">
        <f>('State_Production_Iron&amp;Steel'!L20*0.25)+('State_Production_Iron&amp;Steel'!M20*0.75)</f>
        <v>0</v>
      </c>
      <c r="M32" s="68">
        <f>('State_Production_Iron&amp;Steel'!M20*0.25)+('State_Production_Iron&amp;Steel'!N20*0.75)</f>
        <v>0</v>
      </c>
      <c r="N32" s="68">
        <f>('State_Production_Iron&amp;Steel'!N20*0.25)+('State_Production_Iron&amp;Steel'!O20*0.75)</f>
        <v>0</v>
      </c>
      <c r="O32" s="68">
        <f>('State_Production_Iron&amp;Steel'!O20*0.25)+('State_Production_Iron&amp;Steel'!P20*0.75)</f>
        <v>0</v>
      </c>
      <c r="P32" s="68">
        <f>('State_Production_Iron&amp;Steel'!P20*0.25)+('State_Production_Iron&amp;Steel'!Q20*0.75)</f>
        <v>0</v>
      </c>
      <c r="Q32" s="228">
        <f>('State_Production_Iron&amp;Steel'!Q20*0.25)+('State_Production_Iron&amp;Steel'!R20*0.75)</f>
        <v>0</v>
      </c>
    </row>
    <row r="33" spans="2:17" s="18" customFormat="1" x14ac:dyDescent="0.3">
      <c r="B33" s="152" t="s">
        <v>145</v>
      </c>
      <c r="C33" s="20"/>
      <c r="D33" s="68">
        <f>('State_Production_Iron&amp;Steel'!D21*0.25)+('State_Production_Iron&amp;Steel'!E21*0.75)</f>
        <v>0</v>
      </c>
      <c r="E33" s="68">
        <f>('State_Production_Iron&amp;Steel'!E21*0.25)+('State_Production_Iron&amp;Steel'!F21*0.75)</f>
        <v>0</v>
      </c>
      <c r="F33" s="68">
        <f>('State_Production_Iron&amp;Steel'!F21*0.25)+('State_Production_Iron&amp;Steel'!G21*0.75)</f>
        <v>0</v>
      </c>
      <c r="G33" s="68">
        <f>('State_Production_Iron&amp;Steel'!G21*0.25)+('State_Production_Iron&amp;Steel'!H21*0.75)</f>
        <v>0</v>
      </c>
      <c r="H33" s="68">
        <f>('State_Production_Iron&amp;Steel'!H21*0.25)+('State_Production_Iron&amp;Steel'!I21*0.75)</f>
        <v>0</v>
      </c>
      <c r="I33" s="68">
        <f>('State_Production_Iron&amp;Steel'!I21*0.25)+('State_Production_Iron&amp;Steel'!J21*0.75)</f>
        <v>0</v>
      </c>
      <c r="J33" s="68">
        <f>('State_Production_Iron&amp;Steel'!J21*0.25)+('State_Production_Iron&amp;Steel'!K21*0.75)</f>
        <v>0</v>
      </c>
      <c r="K33" s="68">
        <f>('State_Production_Iron&amp;Steel'!K21*0.25)+('State_Production_Iron&amp;Steel'!L21*0.75)</f>
        <v>0</v>
      </c>
      <c r="L33" s="68">
        <f>('State_Production_Iron&amp;Steel'!L21*0.25)+('State_Production_Iron&amp;Steel'!M21*0.75)</f>
        <v>0</v>
      </c>
      <c r="M33" s="68">
        <f>('State_Production_Iron&amp;Steel'!M21*0.25)+('State_Production_Iron&amp;Steel'!N21*0.75)</f>
        <v>0</v>
      </c>
      <c r="N33" s="68">
        <f>('State_Production_Iron&amp;Steel'!N21*0.25)+('State_Production_Iron&amp;Steel'!O21*0.75)</f>
        <v>0</v>
      </c>
      <c r="O33" s="68">
        <f>('State_Production_Iron&amp;Steel'!O21*0.25)+('State_Production_Iron&amp;Steel'!P21*0.75)</f>
        <v>0</v>
      </c>
      <c r="P33" s="68">
        <f>('State_Production_Iron&amp;Steel'!P21*0.25)+('State_Production_Iron&amp;Steel'!Q21*0.75)</f>
        <v>0</v>
      </c>
      <c r="Q33" s="228">
        <f>('State_Production_Iron&amp;Steel'!Q21*0.25)+('State_Production_Iron&amp;Steel'!R21*0.75)</f>
        <v>0</v>
      </c>
    </row>
    <row r="34" spans="2:17" s="18" customFormat="1" x14ac:dyDescent="0.3">
      <c r="B34" s="152" t="s">
        <v>146</v>
      </c>
      <c r="C34" s="20"/>
      <c r="D34" s="68">
        <f>('State_Production_Iron&amp;Steel'!D22*0.25)+('State_Production_Iron&amp;Steel'!E22*0.75)</f>
        <v>0</v>
      </c>
      <c r="E34" s="68">
        <f>('State_Production_Iron&amp;Steel'!E22*0.25)+('State_Production_Iron&amp;Steel'!F22*0.75)</f>
        <v>0</v>
      </c>
      <c r="F34" s="68">
        <f>('State_Production_Iron&amp;Steel'!F22*0.25)+('State_Production_Iron&amp;Steel'!G22*0.75)</f>
        <v>0</v>
      </c>
      <c r="G34" s="68">
        <f>('State_Production_Iron&amp;Steel'!G22*0.25)+('State_Production_Iron&amp;Steel'!H22*0.75)</f>
        <v>0</v>
      </c>
      <c r="H34" s="68">
        <f>('State_Production_Iron&amp;Steel'!H22*0.25)+('State_Production_Iron&amp;Steel'!I22*0.75)</f>
        <v>0</v>
      </c>
      <c r="I34" s="68">
        <f>('State_Production_Iron&amp;Steel'!I22*0.25)+('State_Production_Iron&amp;Steel'!J22*0.75)</f>
        <v>0</v>
      </c>
      <c r="J34" s="68">
        <f>('State_Production_Iron&amp;Steel'!J22*0.25)+('State_Production_Iron&amp;Steel'!K22*0.75)</f>
        <v>0</v>
      </c>
      <c r="K34" s="68">
        <f>('State_Production_Iron&amp;Steel'!K22*0.25)+('State_Production_Iron&amp;Steel'!L22*0.75)</f>
        <v>0</v>
      </c>
      <c r="L34" s="68">
        <f>('State_Production_Iron&amp;Steel'!L22*0.25)+('State_Production_Iron&amp;Steel'!M22*0.75)</f>
        <v>0</v>
      </c>
      <c r="M34" s="68">
        <f>('State_Production_Iron&amp;Steel'!M22*0.25)+('State_Production_Iron&amp;Steel'!N22*0.75)</f>
        <v>0</v>
      </c>
      <c r="N34" s="68">
        <f>('State_Production_Iron&amp;Steel'!N22*0.25)+('State_Production_Iron&amp;Steel'!O22*0.75)</f>
        <v>0</v>
      </c>
      <c r="O34" s="68">
        <f>('State_Production_Iron&amp;Steel'!O22*0.25)+('State_Production_Iron&amp;Steel'!P22*0.75)</f>
        <v>0</v>
      </c>
      <c r="P34" s="68">
        <f>('State_Production_Iron&amp;Steel'!P22*0.25)+('State_Production_Iron&amp;Steel'!Q22*0.75)</f>
        <v>0</v>
      </c>
      <c r="Q34" s="228">
        <f>('State_Production_Iron&amp;Steel'!Q22*0.25)+('State_Production_Iron&amp;Steel'!R22*0.75)</f>
        <v>0</v>
      </c>
    </row>
    <row r="35" spans="2:17" s="18" customFormat="1" x14ac:dyDescent="0.3">
      <c r="B35" s="152" t="s">
        <v>147</v>
      </c>
      <c r="C35" s="20"/>
      <c r="D35" s="68">
        <f>('State_Production_Iron&amp;Steel'!D23*0.25)+('State_Production_Iron&amp;Steel'!E23*0.75)</f>
        <v>206262.49789597711</v>
      </c>
      <c r="E35" s="68">
        <f>('State_Production_Iron&amp;Steel'!E23*0.25)+('State_Production_Iron&amp;Steel'!F23*0.75)</f>
        <v>235964.31577175562</v>
      </c>
      <c r="F35" s="68">
        <f>('State_Production_Iron&amp;Steel'!F23*0.25)+('State_Production_Iron&amp;Steel'!G23*0.75)</f>
        <v>193426.35919878809</v>
      </c>
      <c r="G35" s="68">
        <f>('State_Production_Iron&amp;Steel'!G23*0.25)+('State_Production_Iron&amp;Steel'!H23*0.75)</f>
        <v>181279.75088368962</v>
      </c>
      <c r="H35" s="68">
        <f>('State_Production_Iron&amp;Steel'!H23*0.25)+('State_Production_Iron&amp;Steel'!I23*0.75)</f>
        <v>200312.27907759635</v>
      </c>
      <c r="I35" s="68">
        <f>('State_Production_Iron&amp;Steel'!I23*0.25)+('State_Production_Iron&amp;Steel'!J23*0.75)</f>
        <v>229729.42265611852</v>
      </c>
      <c r="J35" s="68">
        <f>('State_Production_Iron&amp;Steel'!J23*0.25)+('State_Production_Iron&amp;Steel'!K23*0.75)</f>
        <v>146489.26948325199</v>
      </c>
      <c r="K35" s="68">
        <f>('State_Production_Iron&amp;Steel'!K23*0.25)+('State_Production_Iron&amp;Steel'!L23*0.75)</f>
        <v>178078.94293889916</v>
      </c>
      <c r="L35" s="68">
        <f>('State_Production_Iron&amp;Steel'!L23*0.25)+('State_Production_Iron&amp;Steel'!M23*0.75)</f>
        <v>182413.06177411211</v>
      </c>
      <c r="M35" s="68">
        <f>('State_Production_Iron&amp;Steel'!M23*0.25)+('State_Production_Iron&amp;Steel'!N23*0.75)</f>
        <v>214784.11577869681</v>
      </c>
      <c r="N35" s="68">
        <f>('State_Production_Iron&amp;Steel'!N23*0.25)+('State_Production_Iron&amp;Steel'!O23*0.75)</f>
        <v>848934.71086096438</v>
      </c>
      <c r="O35" s="68">
        <f>('State_Production_Iron&amp;Steel'!O23*0.25)+('State_Production_Iron&amp;Steel'!P23*0.75)</f>
        <v>1079597.6510952758</v>
      </c>
      <c r="P35" s="68">
        <f>('State_Production_Iron&amp;Steel'!P23*0.25)+('State_Production_Iron&amp;Steel'!Q23*0.75)</f>
        <v>798455.85906571662</v>
      </c>
      <c r="Q35" s="228">
        <f>('State_Production_Iron&amp;Steel'!Q23*0.25)+('State_Production_Iron&amp;Steel'!R23*0.75)</f>
        <v>732589.66745843226</v>
      </c>
    </row>
    <row r="36" spans="2:17" s="18" customFormat="1" x14ac:dyDescent="0.3">
      <c r="B36" s="152" t="s">
        <v>148</v>
      </c>
      <c r="C36" s="20"/>
      <c r="D36" s="68">
        <f>('State_Production_Iron&amp;Steel'!D24*0.25)+('State_Production_Iron&amp;Steel'!E24*0.75)</f>
        <v>772673.49772765534</v>
      </c>
      <c r="E36" s="68">
        <f>('State_Production_Iron&amp;Steel'!E24*0.25)+('State_Production_Iron&amp;Steel'!F24*0.75)</f>
        <v>926771.46103349596</v>
      </c>
      <c r="F36" s="68">
        <f>('State_Production_Iron&amp;Steel'!F24*0.25)+('State_Production_Iron&amp;Steel'!G24*0.75)</f>
        <v>985170.46793469111</v>
      </c>
      <c r="G36" s="68">
        <f>('State_Production_Iron&amp;Steel'!G24*0.25)+('State_Production_Iron&amp;Steel'!H24*0.75)</f>
        <v>1182242.1309543848</v>
      </c>
      <c r="H36" s="68">
        <f>('State_Production_Iron&amp;Steel'!H24*0.25)+('State_Production_Iron&amp;Steel'!I24*0.75)</f>
        <v>1164467.2614038042</v>
      </c>
      <c r="I36" s="68">
        <f>('State_Production_Iron&amp;Steel'!I24*0.25)+('State_Production_Iron&amp;Steel'!J24*0.75)</f>
        <v>1128807.7764686081</v>
      </c>
      <c r="J36" s="68">
        <f>('State_Production_Iron&amp;Steel'!J24*0.25)+('State_Production_Iron&amp;Steel'!K24*0.75)</f>
        <v>1091588.4110419122</v>
      </c>
      <c r="K36" s="68">
        <f>('State_Production_Iron&amp;Steel'!K24*0.25)+('State_Production_Iron&amp;Steel'!L24*0.75)</f>
        <v>1303615.2583740111</v>
      </c>
      <c r="L36" s="68">
        <f>('State_Production_Iron&amp;Steel'!L24*0.25)+('State_Production_Iron&amp;Steel'!M24*0.75)</f>
        <v>1568926.106716041</v>
      </c>
      <c r="M36" s="68">
        <f>('State_Production_Iron&amp;Steel'!M24*0.25)+('State_Production_Iron&amp;Steel'!N24*0.75)</f>
        <v>1507764.4483886971</v>
      </c>
      <c r="N36" s="68">
        <f>('State_Production_Iron&amp;Steel'!N24*0.25)+('State_Production_Iron&amp;Steel'!O24*0.75)</f>
        <v>2073993.7618012913</v>
      </c>
      <c r="O36" s="68">
        <f>('State_Production_Iron&amp;Steel'!O24*0.25)+('State_Production_Iron&amp;Steel'!P24*0.75)</f>
        <v>2336742.2802850353</v>
      </c>
      <c r="P36" s="68">
        <f>('State_Production_Iron&amp;Steel'!P24*0.25)+('State_Production_Iron&amp;Steel'!Q24*0.75)</f>
        <v>1663544.5368171022</v>
      </c>
      <c r="Q36" s="228">
        <f>('State_Production_Iron&amp;Steel'!Q24*0.25)+('State_Production_Iron&amp;Steel'!R24*0.75)</f>
        <v>1453493.1286053611</v>
      </c>
    </row>
    <row r="37" spans="2:17" s="18" customFormat="1" x14ac:dyDescent="0.3">
      <c r="B37" s="152" t="s">
        <v>149</v>
      </c>
      <c r="C37" s="20"/>
      <c r="D37" s="68">
        <f>('State_Production_Iron&amp;Steel'!D25*0.25)+('State_Production_Iron&amp;Steel'!E25*0.75)</f>
        <v>0</v>
      </c>
      <c r="E37" s="68">
        <f>('State_Production_Iron&amp;Steel'!E25*0.25)+('State_Production_Iron&amp;Steel'!F25*0.75)</f>
        <v>0</v>
      </c>
      <c r="F37" s="68">
        <f>('State_Production_Iron&amp;Steel'!F25*0.25)+('State_Production_Iron&amp;Steel'!G25*0.75)</f>
        <v>0</v>
      </c>
      <c r="G37" s="68">
        <f>('State_Production_Iron&amp;Steel'!G25*0.25)+('State_Production_Iron&amp;Steel'!H25*0.75)</f>
        <v>0</v>
      </c>
      <c r="H37" s="68">
        <f>('State_Production_Iron&amp;Steel'!H25*0.25)+('State_Production_Iron&amp;Steel'!I25*0.75)</f>
        <v>0</v>
      </c>
      <c r="I37" s="68">
        <f>('State_Production_Iron&amp;Steel'!I25*0.25)+('State_Production_Iron&amp;Steel'!J25*0.75)</f>
        <v>0</v>
      </c>
      <c r="J37" s="68">
        <f>('State_Production_Iron&amp;Steel'!J25*0.25)+('State_Production_Iron&amp;Steel'!K25*0.75)</f>
        <v>0</v>
      </c>
      <c r="K37" s="68">
        <f>('State_Production_Iron&amp;Steel'!K25*0.25)+('State_Production_Iron&amp;Steel'!L25*0.75)</f>
        <v>0</v>
      </c>
      <c r="L37" s="68">
        <f>('State_Production_Iron&amp;Steel'!L25*0.25)+('State_Production_Iron&amp;Steel'!M25*0.75)</f>
        <v>0</v>
      </c>
      <c r="M37" s="68">
        <f>('State_Production_Iron&amp;Steel'!M25*0.25)+('State_Production_Iron&amp;Steel'!N25*0.75)</f>
        <v>0</v>
      </c>
      <c r="N37" s="68">
        <f>('State_Production_Iron&amp;Steel'!N25*0.25)+('State_Production_Iron&amp;Steel'!O25*0.75)</f>
        <v>0</v>
      </c>
      <c r="O37" s="68">
        <f>('State_Production_Iron&amp;Steel'!O25*0.25)+('State_Production_Iron&amp;Steel'!P25*0.75)</f>
        <v>0</v>
      </c>
      <c r="P37" s="68">
        <f>('State_Production_Iron&amp;Steel'!P25*0.25)+('State_Production_Iron&amp;Steel'!Q25*0.75)</f>
        <v>0</v>
      </c>
      <c r="Q37" s="228">
        <f>('State_Production_Iron&amp;Steel'!Q25*0.25)+('State_Production_Iron&amp;Steel'!R25*0.75)</f>
        <v>0</v>
      </c>
    </row>
    <row r="38" spans="2:17" s="18" customFormat="1" x14ac:dyDescent="0.3">
      <c r="B38" s="152" t="s">
        <v>150</v>
      </c>
      <c r="C38" s="20"/>
      <c r="D38" s="68">
        <f>('State_Production_Iron&amp;Steel'!D26*0.25)+('State_Production_Iron&amp;Steel'!E26*0.75)</f>
        <v>0</v>
      </c>
      <c r="E38" s="68">
        <f>('State_Production_Iron&amp;Steel'!E26*0.25)+('State_Production_Iron&amp;Steel'!F26*0.75)</f>
        <v>0</v>
      </c>
      <c r="F38" s="68">
        <f>('State_Production_Iron&amp;Steel'!F26*0.25)+('State_Production_Iron&amp;Steel'!G26*0.75)</f>
        <v>0</v>
      </c>
      <c r="G38" s="68">
        <f>('State_Production_Iron&amp;Steel'!G26*0.25)+('State_Production_Iron&amp;Steel'!H26*0.75)</f>
        <v>0</v>
      </c>
      <c r="H38" s="68">
        <f>('State_Production_Iron&amp;Steel'!H26*0.25)+('State_Production_Iron&amp;Steel'!I26*0.75)</f>
        <v>0</v>
      </c>
      <c r="I38" s="68">
        <f>('State_Production_Iron&amp;Steel'!I26*0.25)+('State_Production_Iron&amp;Steel'!J26*0.75)</f>
        <v>0</v>
      </c>
      <c r="J38" s="68">
        <f>('State_Production_Iron&amp;Steel'!J26*0.25)+('State_Production_Iron&amp;Steel'!K26*0.75)</f>
        <v>0</v>
      </c>
      <c r="K38" s="68">
        <f>('State_Production_Iron&amp;Steel'!K26*0.25)+('State_Production_Iron&amp;Steel'!L26*0.75)</f>
        <v>0</v>
      </c>
      <c r="L38" s="68">
        <f>('State_Production_Iron&amp;Steel'!L26*0.25)+('State_Production_Iron&amp;Steel'!M26*0.75)</f>
        <v>0</v>
      </c>
      <c r="M38" s="68">
        <f>('State_Production_Iron&amp;Steel'!M26*0.25)+('State_Production_Iron&amp;Steel'!N26*0.75)</f>
        <v>0</v>
      </c>
      <c r="N38" s="68">
        <f>('State_Production_Iron&amp;Steel'!N26*0.25)+('State_Production_Iron&amp;Steel'!O26*0.75)</f>
        <v>0</v>
      </c>
      <c r="O38" s="68">
        <f>('State_Production_Iron&amp;Steel'!O26*0.25)+('State_Production_Iron&amp;Steel'!P26*0.75)</f>
        <v>0</v>
      </c>
      <c r="P38" s="68">
        <f>('State_Production_Iron&amp;Steel'!P26*0.25)+('State_Production_Iron&amp;Steel'!Q26*0.75)</f>
        <v>0</v>
      </c>
      <c r="Q38" s="228">
        <f>('State_Production_Iron&amp;Steel'!Q26*0.25)+('State_Production_Iron&amp;Steel'!R26*0.75)</f>
        <v>0</v>
      </c>
    </row>
    <row r="39" spans="2:17" s="18" customFormat="1" x14ac:dyDescent="0.3">
      <c r="B39" s="152" t="s">
        <v>151</v>
      </c>
      <c r="C39" s="20"/>
      <c r="D39" s="68">
        <f>('State_Production_Iron&amp;Steel'!D27*0.25)+('State_Production_Iron&amp;Steel'!E27*0.75)</f>
        <v>0</v>
      </c>
      <c r="E39" s="68">
        <f>('State_Production_Iron&amp;Steel'!E27*0.25)+('State_Production_Iron&amp;Steel'!F27*0.75)</f>
        <v>0</v>
      </c>
      <c r="F39" s="68">
        <f>('State_Production_Iron&amp;Steel'!F27*0.25)+('State_Production_Iron&amp;Steel'!G27*0.75)</f>
        <v>0</v>
      </c>
      <c r="G39" s="68">
        <f>('State_Production_Iron&amp;Steel'!G27*0.25)+('State_Production_Iron&amp;Steel'!H27*0.75)</f>
        <v>0</v>
      </c>
      <c r="H39" s="68">
        <f>('State_Production_Iron&amp;Steel'!H27*0.25)+('State_Production_Iron&amp;Steel'!I27*0.75)</f>
        <v>0</v>
      </c>
      <c r="I39" s="68">
        <f>('State_Production_Iron&amp;Steel'!I27*0.25)+('State_Production_Iron&amp;Steel'!J27*0.75)</f>
        <v>0</v>
      </c>
      <c r="J39" s="68">
        <f>('State_Production_Iron&amp;Steel'!J27*0.25)+('State_Production_Iron&amp;Steel'!K27*0.75)</f>
        <v>0</v>
      </c>
      <c r="K39" s="68">
        <f>('State_Production_Iron&amp;Steel'!K27*0.25)+('State_Production_Iron&amp;Steel'!L27*0.75)</f>
        <v>0</v>
      </c>
      <c r="L39" s="68">
        <f>('State_Production_Iron&amp;Steel'!L27*0.25)+('State_Production_Iron&amp;Steel'!M27*0.75)</f>
        <v>0</v>
      </c>
      <c r="M39" s="68">
        <f>('State_Production_Iron&amp;Steel'!M27*0.25)+('State_Production_Iron&amp;Steel'!N27*0.75)</f>
        <v>0</v>
      </c>
      <c r="N39" s="68">
        <f>('State_Production_Iron&amp;Steel'!N27*0.25)+('State_Production_Iron&amp;Steel'!O27*0.75)</f>
        <v>0</v>
      </c>
      <c r="O39" s="68">
        <f>('State_Production_Iron&amp;Steel'!O27*0.25)+('State_Production_Iron&amp;Steel'!P27*0.75)</f>
        <v>0</v>
      </c>
      <c r="P39" s="68">
        <f>('State_Production_Iron&amp;Steel'!P27*0.25)+('State_Production_Iron&amp;Steel'!Q27*0.75)</f>
        <v>0</v>
      </c>
      <c r="Q39" s="228">
        <f>('State_Production_Iron&amp;Steel'!Q27*0.25)+('State_Production_Iron&amp;Steel'!R27*0.75)</f>
        <v>0</v>
      </c>
    </row>
    <row r="40" spans="2:17" s="18" customFormat="1" x14ac:dyDescent="0.3">
      <c r="B40" s="152" t="s">
        <v>152</v>
      </c>
      <c r="C40" s="20"/>
      <c r="D40" s="68">
        <f>('State_Production_Iron&amp;Steel'!D28*0.25)+('State_Production_Iron&amp;Steel'!E28*0.75)</f>
        <v>1503346.9954553107</v>
      </c>
      <c r="E40" s="68">
        <f>('State_Production_Iron&amp;Steel'!E28*0.25)+('State_Production_Iron&amp;Steel'!F28*0.75)</f>
        <v>1769542.9220669919</v>
      </c>
      <c r="F40" s="68">
        <f>('State_Production_Iron&amp;Steel'!F28*0.25)+('State_Production_Iron&amp;Steel'!G28*0.75)</f>
        <v>1899340.9358693822</v>
      </c>
      <c r="G40" s="68">
        <f>('State_Production_Iron&amp;Steel'!G28*0.25)+('State_Production_Iron&amp;Steel'!H28*0.75)</f>
        <v>2335484.2619087696</v>
      </c>
      <c r="H40" s="68">
        <f>('State_Production_Iron&amp;Steel'!H28*0.25)+('State_Production_Iron&amp;Steel'!I28*0.75)</f>
        <v>2318434.5228076084</v>
      </c>
      <c r="I40" s="68">
        <f>('State_Production_Iron&amp;Steel'!I28*0.25)+('State_Production_Iron&amp;Steel'!J28*0.75)</f>
        <v>2251115.5529372161</v>
      </c>
      <c r="J40" s="68">
        <f>('State_Production_Iron&amp;Steel'!J28*0.25)+('State_Production_Iron&amp;Steel'!K28*0.75)</f>
        <v>2168176.8220838243</v>
      </c>
      <c r="K40" s="68">
        <f>('State_Production_Iron&amp;Steel'!K28*0.25)+('State_Production_Iron&amp;Steel'!L28*0.75)</f>
        <v>2580230.5167480223</v>
      </c>
      <c r="L40" s="68">
        <f>('State_Production_Iron&amp;Steel'!L28*0.25)+('State_Production_Iron&amp;Steel'!M28*0.75)</f>
        <v>3122852.213432082</v>
      </c>
      <c r="M40" s="68">
        <f>('State_Production_Iron&amp;Steel'!M28*0.25)+('State_Production_Iron&amp;Steel'!N28*0.75)</f>
        <v>2995028.8967773942</v>
      </c>
      <c r="N40" s="68">
        <f>('State_Production_Iron&amp;Steel'!N28*0.25)+('State_Production_Iron&amp;Steel'!O28*0.75)</f>
        <v>1403295.265939422</v>
      </c>
      <c r="O40" s="68">
        <f>('State_Production_Iron&amp;Steel'!O28*0.25)+('State_Production_Iron&amp;Steel'!P28*0.75)</f>
        <v>927003.49696489831</v>
      </c>
      <c r="P40" s="68">
        <f>('State_Production_Iron&amp;Steel'!P28*0.25)+('State_Production_Iron&amp;Steel'!Q28*0.75)</f>
        <v>660845.2098178938</v>
      </c>
      <c r="Q40" s="228">
        <f>('State_Production_Iron&amp;Steel'!Q28*0.25)+('State_Production_Iron&amp;Steel'!R28*0.75)</f>
        <v>577662.4533423821</v>
      </c>
    </row>
    <row r="41" spans="2:17" s="18" customFormat="1" x14ac:dyDescent="0.3">
      <c r="B41" s="152" t="s">
        <v>153</v>
      </c>
      <c r="C41" s="20"/>
      <c r="D41" s="68">
        <f>('State_Production_Iron&amp;Steel'!D29*0.25)+('State_Production_Iron&amp;Steel'!E29*0.75)</f>
        <v>0</v>
      </c>
      <c r="E41" s="68">
        <f>('State_Production_Iron&amp;Steel'!E29*0.25)+('State_Production_Iron&amp;Steel'!F29*0.75)</f>
        <v>0</v>
      </c>
      <c r="F41" s="68">
        <f>('State_Production_Iron&amp;Steel'!F29*0.25)+('State_Production_Iron&amp;Steel'!G29*0.75)</f>
        <v>0</v>
      </c>
      <c r="G41" s="68">
        <f>('State_Production_Iron&amp;Steel'!G29*0.25)+('State_Production_Iron&amp;Steel'!H29*0.75)</f>
        <v>0</v>
      </c>
      <c r="H41" s="68">
        <f>('State_Production_Iron&amp;Steel'!H29*0.25)+('State_Production_Iron&amp;Steel'!I29*0.75)</f>
        <v>0</v>
      </c>
      <c r="I41" s="68">
        <f>('State_Production_Iron&amp;Steel'!I29*0.25)+('State_Production_Iron&amp;Steel'!J29*0.75)</f>
        <v>0</v>
      </c>
      <c r="J41" s="68">
        <f>('State_Production_Iron&amp;Steel'!J29*0.25)+('State_Production_Iron&amp;Steel'!K29*0.75)</f>
        <v>0</v>
      </c>
      <c r="K41" s="68">
        <f>('State_Production_Iron&amp;Steel'!K29*0.25)+('State_Production_Iron&amp;Steel'!L29*0.75)</f>
        <v>0</v>
      </c>
      <c r="L41" s="68">
        <f>('State_Production_Iron&amp;Steel'!L29*0.25)+('State_Production_Iron&amp;Steel'!M29*0.75)</f>
        <v>0</v>
      </c>
      <c r="M41" s="68">
        <f>('State_Production_Iron&amp;Steel'!M29*0.25)+('State_Production_Iron&amp;Steel'!N29*0.75)</f>
        <v>0</v>
      </c>
      <c r="N41" s="68">
        <f>('State_Production_Iron&amp;Steel'!N29*0.25)+('State_Production_Iron&amp;Steel'!O29*0.75)</f>
        <v>0</v>
      </c>
      <c r="O41" s="68">
        <f>('State_Production_Iron&amp;Steel'!O29*0.25)+('State_Production_Iron&amp;Steel'!P29*0.75)</f>
        <v>0</v>
      </c>
      <c r="P41" s="68">
        <f>('State_Production_Iron&amp;Steel'!P29*0.25)+('State_Production_Iron&amp;Steel'!Q29*0.75)</f>
        <v>0</v>
      </c>
      <c r="Q41" s="228">
        <f>('State_Production_Iron&amp;Steel'!Q29*0.25)+('State_Production_Iron&amp;Steel'!R29*0.75)</f>
        <v>0</v>
      </c>
    </row>
    <row r="42" spans="2:17" s="18" customFormat="1" x14ac:dyDescent="0.3">
      <c r="B42" s="152" t="s">
        <v>154</v>
      </c>
      <c r="C42" s="20"/>
      <c r="D42" s="68">
        <f>('State_Production_Iron&amp;Steel'!D30*0.25)+('State_Production_Iron&amp;Steel'!E30*0.75)</f>
        <v>0</v>
      </c>
      <c r="E42" s="68">
        <f>('State_Production_Iron&amp;Steel'!E30*0.25)+('State_Production_Iron&amp;Steel'!F30*0.75)</f>
        <v>0</v>
      </c>
      <c r="F42" s="68">
        <f>('State_Production_Iron&amp;Steel'!F30*0.25)+('State_Production_Iron&amp;Steel'!G30*0.75)</f>
        <v>0</v>
      </c>
      <c r="G42" s="68">
        <f>('State_Production_Iron&amp;Steel'!G30*0.25)+('State_Production_Iron&amp;Steel'!H30*0.75)</f>
        <v>0</v>
      </c>
      <c r="H42" s="68">
        <f>('State_Production_Iron&amp;Steel'!H30*0.25)+('State_Production_Iron&amp;Steel'!I30*0.75)</f>
        <v>0</v>
      </c>
      <c r="I42" s="68">
        <f>('State_Production_Iron&amp;Steel'!I30*0.25)+('State_Production_Iron&amp;Steel'!J30*0.75)</f>
        <v>0</v>
      </c>
      <c r="J42" s="68">
        <f>('State_Production_Iron&amp;Steel'!J30*0.25)+('State_Production_Iron&amp;Steel'!K30*0.75)</f>
        <v>0</v>
      </c>
      <c r="K42" s="68">
        <f>('State_Production_Iron&amp;Steel'!K30*0.25)+('State_Production_Iron&amp;Steel'!L30*0.75)</f>
        <v>0</v>
      </c>
      <c r="L42" s="68">
        <f>('State_Production_Iron&amp;Steel'!L30*0.25)+('State_Production_Iron&amp;Steel'!M30*0.75)</f>
        <v>0</v>
      </c>
      <c r="M42" s="68">
        <f>('State_Production_Iron&amp;Steel'!M30*0.25)+('State_Production_Iron&amp;Steel'!N30*0.75)</f>
        <v>0</v>
      </c>
      <c r="N42" s="68">
        <f>('State_Production_Iron&amp;Steel'!N30*0.25)+('State_Production_Iron&amp;Steel'!O30*0.75)</f>
        <v>0</v>
      </c>
      <c r="O42" s="68">
        <f>('State_Production_Iron&amp;Steel'!O30*0.25)+('State_Production_Iron&amp;Steel'!P30*0.75)</f>
        <v>0</v>
      </c>
      <c r="P42" s="68">
        <f>('State_Production_Iron&amp;Steel'!P30*0.25)+('State_Production_Iron&amp;Steel'!Q30*0.75)</f>
        <v>0</v>
      </c>
      <c r="Q42" s="228">
        <f>('State_Production_Iron&amp;Steel'!Q30*0.25)+('State_Production_Iron&amp;Steel'!R30*0.75)</f>
        <v>0</v>
      </c>
    </row>
    <row r="43" spans="2:17" s="18" customFormat="1" x14ac:dyDescent="0.3">
      <c r="B43" s="152" t="s">
        <v>155</v>
      </c>
      <c r="C43" s="20"/>
      <c r="D43" s="68">
        <f>('State_Production_Iron&amp;Steel'!D31*0.25)+('State_Production_Iron&amp;Steel'!E31*0.75)</f>
        <v>0</v>
      </c>
      <c r="E43" s="68">
        <f>('State_Production_Iron&amp;Steel'!E31*0.25)+('State_Production_Iron&amp;Steel'!F31*0.75)</f>
        <v>0</v>
      </c>
      <c r="F43" s="68">
        <f>('State_Production_Iron&amp;Steel'!F31*0.25)+('State_Production_Iron&amp;Steel'!G31*0.75)</f>
        <v>0</v>
      </c>
      <c r="G43" s="68">
        <f>('State_Production_Iron&amp;Steel'!G31*0.25)+('State_Production_Iron&amp;Steel'!H31*0.75)</f>
        <v>0</v>
      </c>
      <c r="H43" s="68">
        <f>('State_Production_Iron&amp;Steel'!H31*0.25)+('State_Production_Iron&amp;Steel'!I31*0.75)</f>
        <v>0</v>
      </c>
      <c r="I43" s="68">
        <f>('State_Production_Iron&amp;Steel'!I31*0.25)+('State_Production_Iron&amp;Steel'!J31*0.75)</f>
        <v>0</v>
      </c>
      <c r="J43" s="68">
        <f>('State_Production_Iron&amp;Steel'!J31*0.25)+('State_Production_Iron&amp;Steel'!K31*0.75)</f>
        <v>0</v>
      </c>
      <c r="K43" s="68">
        <f>('State_Production_Iron&amp;Steel'!K31*0.25)+('State_Production_Iron&amp;Steel'!L31*0.75)</f>
        <v>0</v>
      </c>
      <c r="L43" s="68">
        <f>('State_Production_Iron&amp;Steel'!L31*0.25)+('State_Production_Iron&amp;Steel'!M31*0.75)</f>
        <v>0</v>
      </c>
      <c r="M43" s="68">
        <f>('State_Production_Iron&amp;Steel'!M31*0.25)+('State_Production_Iron&amp;Steel'!N31*0.75)</f>
        <v>0</v>
      </c>
      <c r="N43" s="68">
        <f>('State_Production_Iron&amp;Steel'!N31*0.25)+('State_Production_Iron&amp;Steel'!O31*0.75)</f>
        <v>0</v>
      </c>
      <c r="O43" s="68">
        <f>('State_Production_Iron&amp;Steel'!O31*0.25)+('State_Production_Iron&amp;Steel'!P31*0.75)</f>
        <v>0</v>
      </c>
      <c r="P43" s="68">
        <f>('State_Production_Iron&amp;Steel'!P31*0.25)+('State_Production_Iron&amp;Steel'!Q31*0.75)</f>
        <v>0</v>
      </c>
      <c r="Q43" s="228">
        <f>('State_Production_Iron&amp;Steel'!Q31*0.25)+('State_Production_Iron&amp;Steel'!R31*0.75)</f>
        <v>0</v>
      </c>
    </row>
    <row r="44" spans="2:17" s="18" customFormat="1" x14ac:dyDescent="0.3">
      <c r="B44" s="152" t="s">
        <v>156</v>
      </c>
      <c r="C44" s="20"/>
      <c r="D44" s="68">
        <f>('State_Production_Iron&amp;Steel'!D32*0.25)+('State_Production_Iron&amp;Steel'!E32*0.75)</f>
        <v>0</v>
      </c>
      <c r="E44" s="68">
        <f>('State_Production_Iron&amp;Steel'!E32*0.25)+('State_Production_Iron&amp;Steel'!F32*0.75)</f>
        <v>0</v>
      </c>
      <c r="F44" s="68">
        <f>('State_Production_Iron&amp;Steel'!F32*0.25)+('State_Production_Iron&amp;Steel'!G32*0.75)</f>
        <v>0</v>
      </c>
      <c r="G44" s="68">
        <f>('State_Production_Iron&amp;Steel'!G32*0.25)+('State_Production_Iron&amp;Steel'!H32*0.75)</f>
        <v>0</v>
      </c>
      <c r="H44" s="68">
        <f>('State_Production_Iron&amp;Steel'!H32*0.25)+('State_Production_Iron&amp;Steel'!I32*0.75)</f>
        <v>0</v>
      </c>
      <c r="I44" s="68">
        <f>('State_Production_Iron&amp;Steel'!I32*0.25)+('State_Production_Iron&amp;Steel'!J32*0.75)</f>
        <v>0</v>
      </c>
      <c r="J44" s="68">
        <f>('State_Production_Iron&amp;Steel'!J32*0.25)+('State_Production_Iron&amp;Steel'!K32*0.75)</f>
        <v>0</v>
      </c>
      <c r="K44" s="68">
        <f>('State_Production_Iron&amp;Steel'!K32*0.25)+('State_Production_Iron&amp;Steel'!L32*0.75)</f>
        <v>0</v>
      </c>
      <c r="L44" s="68">
        <f>('State_Production_Iron&amp;Steel'!L32*0.25)+('State_Production_Iron&amp;Steel'!M32*0.75)</f>
        <v>0</v>
      </c>
      <c r="M44" s="68">
        <f>('State_Production_Iron&amp;Steel'!M32*0.25)+('State_Production_Iron&amp;Steel'!N32*0.75)</f>
        <v>0</v>
      </c>
      <c r="N44" s="68">
        <f>('State_Production_Iron&amp;Steel'!N32*0.25)+('State_Production_Iron&amp;Steel'!O32*0.75)</f>
        <v>0</v>
      </c>
      <c r="O44" s="68">
        <f>('State_Production_Iron&amp;Steel'!O32*0.25)+('State_Production_Iron&amp;Steel'!P32*0.75)</f>
        <v>0</v>
      </c>
      <c r="P44" s="68">
        <f>('State_Production_Iron&amp;Steel'!P32*0.25)+('State_Production_Iron&amp;Steel'!Q32*0.75)</f>
        <v>0</v>
      </c>
      <c r="Q44" s="228">
        <f>('State_Production_Iron&amp;Steel'!Q32*0.25)+('State_Production_Iron&amp;Steel'!R32*0.75)</f>
        <v>0</v>
      </c>
    </row>
    <row r="45" spans="2:17" s="18" customFormat="1" x14ac:dyDescent="0.3">
      <c r="B45" s="152" t="s">
        <v>157</v>
      </c>
      <c r="C45" s="20"/>
      <c r="D45" s="68">
        <f>('State_Production_Iron&amp;Steel'!D33*0.25)+('State_Production_Iron&amp;Steel'!E33*0.75)</f>
        <v>111269.31493014644</v>
      </c>
      <c r="E45" s="68">
        <f>('State_Production_Iron&amp;Steel'!E33*0.25)+('State_Production_Iron&amp;Steel'!F33*0.75)</f>
        <v>151831.2152836223</v>
      </c>
      <c r="F45" s="68">
        <f>('State_Production_Iron&amp;Steel'!F33*0.25)+('State_Production_Iron&amp;Steel'!G33*0.75)</f>
        <v>154022.55512539978</v>
      </c>
      <c r="G45" s="68">
        <f>('State_Production_Iron&amp;Steel'!G33*0.25)+('State_Production_Iron&amp;Steel'!H33*0.75)</f>
        <v>159136.88772933852</v>
      </c>
      <c r="H45" s="68">
        <f>('State_Production_Iron&amp;Steel'!H33*0.25)+('State_Production_Iron&amp;Steel'!I33*0.75)</f>
        <v>163028.06766537621</v>
      </c>
      <c r="I45" s="68">
        <f>('State_Production_Iron&amp;Steel'!I33*0.25)+('State_Production_Iron&amp;Steel'!J33*0.75)</f>
        <v>161650.01683218314</v>
      </c>
      <c r="J45" s="68">
        <f>('State_Production_Iron&amp;Steel'!J33*0.25)+('State_Production_Iron&amp;Steel'!K33*0.75)</f>
        <v>151506.14374684397</v>
      </c>
      <c r="K45" s="68">
        <f>('State_Production_Iron&amp;Steel'!K33*0.25)+('State_Production_Iron&amp;Steel'!L33*0.75)</f>
        <v>170053.82090557145</v>
      </c>
      <c r="L45" s="68">
        <f>('State_Production_Iron&amp;Steel'!L33*0.25)+('State_Production_Iron&amp;Steel'!M33*0.75)</f>
        <v>268342.91365090053</v>
      </c>
      <c r="M45" s="68">
        <f>('State_Production_Iron&amp;Steel'!M33*0.25)+('State_Production_Iron&amp;Steel'!N33*0.75)</f>
        <v>1045582.241596427</v>
      </c>
      <c r="N45" s="68">
        <f>('State_Production_Iron&amp;Steel'!N33*0.25)+('State_Production_Iron&amp;Steel'!O33*0.75)</f>
        <v>1236699.2483131774</v>
      </c>
      <c r="O45" s="68">
        <f>('State_Production_Iron&amp;Steel'!O33*0.25)+('State_Production_Iron&amp;Steel'!P33*0.75)</f>
        <v>1191014.5157033519</v>
      </c>
      <c r="P45" s="68">
        <f>('State_Production_Iron&amp;Steel'!P33*0.25)+('State_Production_Iron&amp;Steel'!Q33*0.75)</f>
        <v>836300.87094220112</v>
      </c>
      <c r="Q45" s="228">
        <f>('State_Production_Iron&amp;Steel'!Q33*0.25)+('State_Production_Iron&amp;Steel'!R33*0.75)</f>
        <v>815817.86562606052</v>
      </c>
    </row>
    <row r="46" spans="2:17" s="18" customFormat="1" x14ac:dyDescent="0.3">
      <c r="B46" s="152" t="s">
        <v>158</v>
      </c>
      <c r="C46" s="20"/>
      <c r="D46" s="68">
        <f>('State_Production_Iron&amp;Steel'!D34*0.25)+('State_Production_Iron&amp;Steel'!E34*0.75)</f>
        <v>0</v>
      </c>
      <c r="E46" s="68">
        <f>('State_Production_Iron&amp;Steel'!E34*0.25)+('State_Production_Iron&amp;Steel'!F34*0.75)</f>
        <v>0</v>
      </c>
      <c r="F46" s="68">
        <f>('State_Production_Iron&amp;Steel'!F34*0.25)+('State_Production_Iron&amp;Steel'!G34*0.75)</f>
        <v>0</v>
      </c>
      <c r="G46" s="68">
        <f>('State_Production_Iron&amp;Steel'!G34*0.25)+('State_Production_Iron&amp;Steel'!H34*0.75)</f>
        <v>0</v>
      </c>
      <c r="H46" s="68">
        <f>('State_Production_Iron&amp;Steel'!H34*0.25)+('State_Production_Iron&amp;Steel'!I34*0.75)</f>
        <v>0</v>
      </c>
      <c r="I46" s="68">
        <f>('State_Production_Iron&amp;Steel'!I34*0.25)+('State_Production_Iron&amp;Steel'!J34*0.75)</f>
        <v>0</v>
      </c>
      <c r="J46" s="68">
        <f>('State_Production_Iron&amp;Steel'!J34*0.25)+('State_Production_Iron&amp;Steel'!K34*0.75)</f>
        <v>0</v>
      </c>
      <c r="K46" s="68">
        <f>('State_Production_Iron&amp;Steel'!K34*0.25)+('State_Production_Iron&amp;Steel'!L34*0.75)</f>
        <v>0</v>
      </c>
      <c r="L46" s="68">
        <f>('State_Production_Iron&amp;Steel'!L34*0.25)+('State_Production_Iron&amp;Steel'!M34*0.75)</f>
        <v>0</v>
      </c>
      <c r="M46" s="68">
        <f>('State_Production_Iron&amp;Steel'!M34*0.25)+('State_Production_Iron&amp;Steel'!N34*0.75)</f>
        <v>0</v>
      </c>
      <c r="N46" s="68">
        <f>('State_Production_Iron&amp;Steel'!N34*0.25)+('State_Production_Iron&amp;Steel'!O34*0.75)</f>
        <v>0</v>
      </c>
      <c r="O46" s="68">
        <f>('State_Production_Iron&amp;Steel'!O34*0.25)+('State_Production_Iron&amp;Steel'!P34*0.75)</f>
        <v>0</v>
      </c>
      <c r="P46" s="68">
        <f>('State_Production_Iron&amp;Steel'!P34*0.25)+('State_Production_Iron&amp;Steel'!Q34*0.75)</f>
        <v>0</v>
      </c>
      <c r="Q46" s="228">
        <f>('State_Production_Iron&amp;Steel'!Q34*0.25)+('State_Production_Iron&amp;Steel'!R34*0.75)</f>
        <v>0</v>
      </c>
    </row>
    <row r="47" spans="2:17" s="18" customFormat="1" x14ac:dyDescent="0.3">
      <c r="B47" s="152" t="s">
        <v>159</v>
      </c>
      <c r="C47" s="20"/>
      <c r="D47" s="68">
        <f>('State_Production_Iron&amp;Steel'!D35*0.25)+('State_Production_Iron&amp;Steel'!E35*0.75)</f>
        <v>0</v>
      </c>
      <c r="E47" s="68">
        <f>('State_Production_Iron&amp;Steel'!E35*0.25)+('State_Production_Iron&amp;Steel'!F35*0.75)</f>
        <v>0</v>
      </c>
      <c r="F47" s="68">
        <f>('State_Production_Iron&amp;Steel'!F35*0.25)+('State_Production_Iron&amp;Steel'!G35*0.75)</f>
        <v>0</v>
      </c>
      <c r="G47" s="68">
        <f>('State_Production_Iron&amp;Steel'!G35*0.25)+('State_Production_Iron&amp;Steel'!H35*0.75)</f>
        <v>0</v>
      </c>
      <c r="H47" s="68">
        <f>('State_Production_Iron&amp;Steel'!H35*0.25)+('State_Production_Iron&amp;Steel'!I35*0.75)</f>
        <v>0</v>
      </c>
      <c r="I47" s="68">
        <f>('State_Production_Iron&amp;Steel'!I35*0.25)+('State_Production_Iron&amp;Steel'!J35*0.75)</f>
        <v>0</v>
      </c>
      <c r="J47" s="68">
        <f>('State_Production_Iron&amp;Steel'!J35*0.25)+('State_Production_Iron&amp;Steel'!K35*0.75)</f>
        <v>0</v>
      </c>
      <c r="K47" s="68">
        <f>('State_Production_Iron&amp;Steel'!K35*0.25)+('State_Production_Iron&amp;Steel'!L35*0.75)</f>
        <v>0</v>
      </c>
      <c r="L47" s="68">
        <f>('State_Production_Iron&amp;Steel'!L35*0.25)+('State_Production_Iron&amp;Steel'!M35*0.75)</f>
        <v>0</v>
      </c>
      <c r="M47" s="68">
        <f>('State_Production_Iron&amp;Steel'!M35*0.25)+('State_Production_Iron&amp;Steel'!N35*0.75)</f>
        <v>0</v>
      </c>
      <c r="N47" s="68">
        <f>('State_Production_Iron&amp;Steel'!N35*0.25)+('State_Production_Iron&amp;Steel'!O35*0.75)</f>
        <v>0</v>
      </c>
      <c r="O47" s="68">
        <f>('State_Production_Iron&amp;Steel'!O35*0.25)+('State_Production_Iron&amp;Steel'!P35*0.75)</f>
        <v>0</v>
      </c>
      <c r="P47" s="68">
        <f>('State_Production_Iron&amp;Steel'!P35*0.25)+('State_Production_Iron&amp;Steel'!Q35*0.75)</f>
        <v>0</v>
      </c>
      <c r="Q47" s="228">
        <f>('State_Production_Iron&amp;Steel'!Q35*0.25)+('State_Production_Iron&amp;Steel'!R35*0.75)</f>
        <v>0</v>
      </c>
    </row>
    <row r="48" spans="2:17" s="18" customFormat="1" x14ac:dyDescent="0.3">
      <c r="B48" s="152" t="s">
        <v>160</v>
      </c>
      <c r="C48" s="20"/>
      <c r="D48" s="68">
        <f>('State_Production_Iron&amp;Steel'!D36*0.25)+('State_Production_Iron&amp;Steel'!E36*0.75)</f>
        <v>0</v>
      </c>
      <c r="E48" s="68">
        <f>('State_Production_Iron&amp;Steel'!E36*0.25)+('State_Production_Iron&amp;Steel'!F36*0.75)</f>
        <v>0</v>
      </c>
      <c r="F48" s="68">
        <f>('State_Production_Iron&amp;Steel'!F36*0.25)+('State_Production_Iron&amp;Steel'!G36*0.75)</f>
        <v>0</v>
      </c>
      <c r="G48" s="68">
        <f>('State_Production_Iron&amp;Steel'!G36*0.25)+('State_Production_Iron&amp;Steel'!H36*0.75)</f>
        <v>0</v>
      </c>
      <c r="H48" s="68">
        <f>('State_Production_Iron&amp;Steel'!H36*0.25)+('State_Production_Iron&amp;Steel'!I36*0.75)</f>
        <v>0</v>
      </c>
      <c r="I48" s="68">
        <f>('State_Production_Iron&amp;Steel'!I36*0.25)+('State_Production_Iron&amp;Steel'!J36*0.75)</f>
        <v>0</v>
      </c>
      <c r="J48" s="68">
        <f>('State_Production_Iron&amp;Steel'!J36*0.25)+('State_Production_Iron&amp;Steel'!K36*0.75)</f>
        <v>0</v>
      </c>
      <c r="K48" s="68">
        <f>('State_Production_Iron&amp;Steel'!K36*0.25)+('State_Production_Iron&amp;Steel'!L36*0.75)</f>
        <v>0</v>
      </c>
      <c r="L48" s="68">
        <f>('State_Production_Iron&amp;Steel'!L36*0.25)+('State_Production_Iron&amp;Steel'!M36*0.75)</f>
        <v>0</v>
      </c>
      <c r="M48" s="68">
        <f>('State_Production_Iron&amp;Steel'!M36*0.25)+('State_Production_Iron&amp;Steel'!N36*0.75)</f>
        <v>0</v>
      </c>
      <c r="N48" s="68">
        <f>('State_Production_Iron&amp;Steel'!N36*0.25)+('State_Production_Iron&amp;Steel'!O36*0.75)</f>
        <v>0</v>
      </c>
      <c r="O48" s="68">
        <f>('State_Production_Iron&amp;Steel'!O36*0.25)+('State_Production_Iron&amp;Steel'!P36*0.75)</f>
        <v>0</v>
      </c>
      <c r="P48" s="68">
        <f>('State_Production_Iron&amp;Steel'!P36*0.25)+('State_Production_Iron&amp;Steel'!Q36*0.75)</f>
        <v>0</v>
      </c>
      <c r="Q48" s="228">
        <f>('State_Production_Iron&amp;Steel'!Q36*0.25)+('State_Production_Iron&amp;Steel'!R36*0.75)</f>
        <v>0</v>
      </c>
    </row>
    <row r="49" spans="2:17" s="18" customFormat="1" x14ac:dyDescent="0.3">
      <c r="B49" s="152" t="s">
        <v>161</v>
      </c>
      <c r="C49" s="20"/>
      <c r="D49" s="68">
        <f>('State_Production_Iron&amp;Steel'!D37*0.25)+('State_Production_Iron&amp;Steel'!E37*0.75)</f>
        <v>0</v>
      </c>
      <c r="E49" s="68">
        <f>('State_Production_Iron&amp;Steel'!E37*0.25)+('State_Production_Iron&amp;Steel'!F37*0.75)</f>
        <v>0</v>
      </c>
      <c r="F49" s="68">
        <f>('State_Production_Iron&amp;Steel'!F37*0.25)+('State_Production_Iron&amp;Steel'!G37*0.75)</f>
        <v>0</v>
      </c>
      <c r="G49" s="68">
        <f>('State_Production_Iron&amp;Steel'!G37*0.25)+('State_Production_Iron&amp;Steel'!H37*0.75)</f>
        <v>0</v>
      </c>
      <c r="H49" s="68">
        <f>('State_Production_Iron&amp;Steel'!H37*0.25)+('State_Production_Iron&amp;Steel'!I37*0.75)</f>
        <v>0</v>
      </c>
      <c r="I49" s="68">
        <f>('State_Production_Iron&amp;Steel'!I37*0.25)+('State_Production_Iron&amp;Steel'!J37*0.75)</f>
        <v>0</v>
      </c>
      <c r="J49" s="68">
        <f>('State_Production_Iron&amp;Steel'!J37*0.25)+('State_Production_Iron&amp;Steel'!K37*0.75)</f>
        <v>0</v>
      </c>
      <c r="K49" s="68">
        <f>('State_Production_Iron&amp;Steel'!K37*0.25)+('State_Production_Iron&amp;Steel'!L37*0.75)</f>
        <v>0</v>
      </c>
      <c r="L49" s="68">
        <f>('State_Production_Iron&amp;Steel'!L37*0.25)+('State_Production_Iron&amp;Steel'!M37*0.75)</f>
        <v>0</v>
      </c>
      <c r="M49" s="68">
        <f>('State_Production_Iron&amp;Steel'!M37*0.25)+('State_Production_Iron&amp;Steel'!N37*0.75)</f>
        <v>0</v>
      </c>
      <c r="N49" s="68">
        <f>('State_Production_Iron&amp;Steel'!N37*0.25)+('State_Production_Iron&amp;Steel'!O37*0.75)</f>
        <v>0</v>
      </c>
      <c r="O49" s="68">
        <f>('State_Production_Iron&amp;Steel'!O37*0.25)+('State_Production_Iron&amp;Steel'!P37*0.75)</f>
        <v>0</v>
      </c>
      <c r="P49" s="68">
        <f>('State_Production_Iron&amp;Steel'!P37*0.25)+('State_Production_Iron&amp;Steel'!Q37*0.75)</f>
        <v>0</v>
      </c>
      <c r="Q49" s="228">
        <f>('State_Production_Iron&amp;Steel'!Q37*0.25)+('State_Production_Iron&amp;Steel'!R37*0.75)</f>
        <v>0</v>
      </c>
    </row>
    <row r="50" spans="2:17" s="18" customFormat="1" x14ac:dyDescent="0.3">
      <c r="B50" s="152" t="s">
        <v>162</v>
      </c>
      <c r="C50" s="20"/>
      <c r="D50" s="68">
        <f>('State_Production_Iron&amp;Steel'!D38*0.25)+('State_Production_Iron&amp;Steel'!E38*0.75)</f>
        <v>0</v>
      </c>
      <c r="E50" s="68">
        <f>('State_Production_Iron&amp;Steel'!E38*0.25)+('State_Production_Iron&amp;Steel'!F38*0.75)</f>
        <v>0</v>
      </c>
      <c r="F50" s="68">
        <f>('State_Production_Iron&amp;Steel'!F38*0.25)+('State_Production_Iron&amp;Steel'!G38*0.75)</f>
        <v>0</v>
      </c>
      <c r="G50" s="68">
        <f>('State_Production_Iron&amp;Steel'!G38*0.25)+('State_Production_Iron&amp;Steel'!H38*0.75)</f>
        <v>0</v>
      </c>
      <c r="H50" s="68">
        <f>('State_Production_Iron&amp;Steel'!H38*0.25)+('State_Production_Iron&amp;Steel'!I38*0.75)</f>
        <v>0</v>
      </c>
      <c r="I50" s="68">
        <f>('State_Production_Iron&amp;Steel'!I38*0.25)+('State_Production_Iron&amp;Steel'!J38*0.75)</f>
        <v>0</v>
      </c>
      <c r="J50" s="68">
        <f>('State_Production_Iron&amp;Steel'!J38*0.25)+('State_Production_Iron&amp;Steel'!K38*0.75)</f>
        <v>0</v>
      </c>
      <c r="K50" s="68">
        <f>('State_Production_Iron&amp;Steel'!K38*0.25)+('State_Production_Iron&amp;Steel'!L38*0.75)</f>
        <v>0</v>
      </c>
      <c r="L50" s="68">
        <f>('State_Production_Iron&amp;Steel'!L38*0.25)+('State_Production_Iron&amp;Steel'!M38*0.75)</f>
        <v>0</v>
      </c>
      <c r="M50" s="68">
        <f>('State_Production_Iron&amp;Steel'!M38*0.25)+('State_Production_Iron&amp;Steel'!N38*0.75)</f>
        <v>0</v>
      </c>
      <c r="N50" s="68">
        <f>('State_Production_Iron&amp;Steel'!N38*0.25)+('State_Production_Iron&amp;Steel'!O38*0.75)</f>
        <v>120108.01945481282</v>
      </c>
      <c r="O50" s="68">
        <f>('State_Production_Iron&amp;Steel'!O38*0.25)+('State_Production_Iron&amp;Steel'!P38*0.75)</f>
        <v>164654.26233834785</v>
      </c>
      <c r="P50" s="68">
        <f>('State_Production_Iron&amp;Steel'!P38*0.25)+('State_Production_Iron&amp;Steel'!Q38*0.75)</f>
        <v>117379.2557403009</v>
      </c>
      <c r="Q50" s="228">
        <f>('State_Production_Iron&amp;Steel'!Q38*0.25)+('State_Production_Iron&amp;Steel'!R38*0.75)</f>
        <v>102604.34340006787</v>
      </c>
    </row>
    <row r="51" spans="2:17" s="18" customFormat="1" x14ac:dyDescent="0.3">
      <c r="B51" s="152" t="s">
        <v>182</v>
      </c>
      <c r="C51" s="20"/>
      <c r="D51" s="68">
        <f>('State_Production_Iron&amp;Steel'!D39*0.25)+('State_Production_Iron&amp;Steel'!E39*0.75)</f>
        <v>0</v>
      </c>
      <c r="E51" s="68">
        <f>('State_Production_Iron&amp;Steel'!E39*0.25)+('State_Production_Iron&amp;Steel'!F39*0.75)</f>
        <v>0</v>
      </c>
      <c r="F51" s="68">
        <f>('State_Production_Iron&amp;Steel'!F39*0.25)+('State_Production_Iron&amp;Steel'!G39*0.75)</f>
        <v>0</v>
      </c>
      <c r="G51" s="68">
        <f>('State_Production_Iron&amp;Steel'!G39*0.25)+('State_Production_Iron&amp;Steel'!H39*0.75)</f>
        <v>0</v>
      </c>
      <c r="H51" s="68">
        <f>('State_Production_Iron&amp;Steel'!H39*0.25)+('State_Production_Iron&amp;Steel'!I39*0.75)</f>
        <v>0</v>
      </c>
      <c r="I51" s="68">
        <f>('State_Production_Iron&amp;Steel'!I39*0.25)+('State_Production_Iron&amp;Steel'!J39*0.75)</f>
        <v>0</v>
      </c>
      <c r="J51" s="68">
        <f>('State_Production_Iron&amp;Steel'!J39*0.25)+('State_Production_Iron&amp;Steel'!K39*0.75)</f>
        <v>0</v>
      </c>
      <c r="K51" s="68">
        <f>('State_Production_Iron&amp;Steel'!K39*0.25)+('State_Production_Iron&amp;Steel'!L39*0.75)</f>
        <v>0</v>
      </c>
      <c r="L51" s="68">
        <f>('State_Production_Iron&amp;Steel'!L39*0.25)+('State_Production_Iron&amp;Steel'!M39*0.75)</f>
        <v>0</v>
      </c>
      <c r="M51" s="68">
        <f>('State_Production_Iron&amp;Steel'!M39*0.25)+('State_Production_Iron&amp;Steel'!N39*0.75)</f>
        <v>0</v>
      </c>
      <c r="N51" s="68">
        <f>('State_Production_Iron&amp;Steel'!N39*0.25)+('State_Production_Iron&amp;Steel'!O39*0.75)</f>
        <v>0</v>
      </c>
      <c r="O51" s="68">
        <f>('State_Production_Iron&amp;Steel'!O39*0.25)+('State_Production_Iron&amp;Steel'!P39*0.75)</f>
        <v>0</v>
      </c>
      <c r="P51" s="68">
        <f>('State_Production_Iron&amp;Steel'!P39*0.25)+('State_Production_Iron&amp;Steel'!Q39*0.75)</f>
        <v>0</v>
      </c>
      <c r="Q51" s="228">
        <f>('State_Production_Iron&amp;Steel'!Q39*0.25)+('State_Production_Iron&amp;Steel'!R39*0.75)</f>
        <v>0</v>
      </c>
    </row>
    <row r="52" spans="2:17" s="18" customFormat="1" x14ac:dyDescent="0.3">
      <c r="B52" s="152" t="s">
        <v>163</v>
      </c>
      <c r="C52" s="20"/>
      <c r="D52" s="68">
        <f>('State_Production_Iron&amp;Steel'!D40*0.25)+('State_Production_Iron&amp;Steel'!E40*0.75)</f>
        <v>0</v>
      </c>
      <c r="E52" s="68">
        <f>('State_Production_Iron&amp;Steel'!E40*0.25)+('State_Production_Iron&amp;Steel'!F40*0.75)</f>
        <v>0</v>
      </c>
      <c r="F52" s="68">
        <f>('State_Production_Iron&amp;Steel'!F40*0.25)+('State_Production_Iron&amp;Steel'!G40*0.75)</f>
        <v>0</v>
      </c>
      <c r="G52" s="68">
        <f>('State_Production_Iron&amp;Steel'!G40*0.25)+('State_Production_Iron&amp;Steel'!H40*0.75)</f>
        <v>0</v>
      </c>
      <c r="H52" s="68">
        <f>('State_Production_Iron&amp;Steel'!H40*0.25)+('State_Production_Iron&amp;Steel'!I40*0.75)</f>
        <v>0</v>
      </c>
      <c r="I52" s="68">
        <f>('State_Production_Iron&amp;Steel'!I40*0.25)+('State_Production_Iron&amp;Steel'!J40*0.75)</f>
        <v>0</v>
      </c>
      <c r="J52" s="68">
        <f>('State_Production_Iron&amp;Steel'!J40*0.25)+('State_Production_Iron&amp;Steel'!K40*0.75)</f>
        <v>0</v>
      </c>
      <c r="K52" s="68">
        <f>('State_Production_Iron&amp;Steel'!K40*0.25)+('State_Production_Iron&amp;Steel'!L40*0.75)</f>
        <v>0</v>
      </c>
      <c r="L52" s="68">
        <f>('State_Production_Iron&amp;Steel'!L40*0.25)+('State_Production_Iron&amp;Steel'!M40*0.75)</f>
        <v>0</v>
      </c>
      <c r="M52" s="68">
        <f>('State_Production_Iron&amp;Steel'!M40*0.25)+('State_Production_Iron&amp;Steel'!N40*0.75)</f>
        <v>0</v>
      </c>
      <c r="N52" s="68">
        <f>('State_Production_Iron&amp;Steel'!N40*0.25)+('State_Production_Iron&amp;Steel'!O40*0.75)</f>
        <v>0</v>
      </c>
      <c r="O52" s="68">
        <f>('State_Production_Iron&amp;Steel'!O40*0.25)+('State_Production_Iron&amp;Steel'!P40*0.75)</f>
        <v>0</v>
      </c>
      <c r="P52" s="68">
        <f>('State_Production_Iron&amp;Steel'!P40*0.25)+('State_Production_Iron&amp;Steel'!Q40*0.75)</f>
        <v>0</v>
      </c>
      <c r="Q52" s="228">
        <f>('State_Production_Iron&amp;Steel'!Q40*0.25)+('State_Production_Iron&amp;Steel'!R40*0.75)</f>
        <v>0</v>
      </c>
    </row>
    <row r="53" spans="2:17" s="18" customFormat="1" x14ac:dyDescent="0.3">
      <c r="B53" s="152" t="s">
        <v>164</v>
      </c>
      <c r="C53" s="20"/>
      <c r="D53" s="68">
        <f>('State_Production_Iron&amp;Steel'!D41*0.25)+('State_Production_Iron&amp;Steel'!E41*0.75)</f>
        <v>0</v>
      </c>
      <c r="E53" s="68">
        <f>('State_Production_Iron&amp;Steel'!E41*0.25)+('State_Production_Iron&amp;Steel'!F41*0.75)</f>
        <v>0</v>
      </c>
      <c r="F53" s="68">
        <f>('State_Production_Iron&amp;Steel'!F41*0.25)+('State_Production_Iron&amp;Steel'!G41*0.75)</f>
        <v>0</v>
      </c>
      <c r="G53" s="68">
        <f>('State_Production_Iron&amp;Steel'!G41*0.25)+('State_Production_Iron&amp;Steel'!H41*0.75)</f>
        <v>0</v>
      </c>
      <c r="H53" s="68">
        <f>('State_Production_Iron&amp;Steel'!H41*0.25)+('State_Production_Iron&amp;Steel'!I41*0.75)</f>
        <v>0</v>
      </c>
      <c r="I53" s="68">
        <f>('State_Production_Iron&amp;Steel'!I41*0.25)+('State_Production_Iron&amp;Steel'!J41*0.75)</f>
        <v>0</v>
      </c>
      <c r="J53" s="68">
        <f>('State_Production_Iron&amp;Steel'!J41*0.25)+('State_Production_Iron&amp;Steel'!K41*0.75)</f>
        <v>0</v>
      </c>
      <c r="K53" s="68">
        <f>('State_Production_Iron&amp;Steel'!K41*0.25)+('State_Production_Iron&amp;Steel'!L41*0.75)</f>
        <v>0</v>
      </c>
      <c r="L53" s="68">
        <f>('State_Production_Iron&amp;Steel'!L41*0.25)+('State_Production_Iron&amp;Steel'!M41*0.75)</f>
        <v>0</v>
      </c>
      <c r="M53" s="68">
        <f>('State_Production_Iron&amp;Steel'!M41*0.25)+('State_Production_Iron&amp;Steel'!N41*0.75)</f>
        <v>0</v>
      </c>
      <c r="N53" s="68">
        <f>('State_Production_Iron&amp;Steel'!N41*0.25)+('State_Production_Iron&amp;Steel'!O41*0.75)</f>
        <v>0</v>
      </c>
      <c r="O53" s="68">
        <f>('State_Production_Iron&amp;Steel'!O41*0.25)+('State_Production_Iron&amp;Steel'!P41*0.75)</f>
        <v>0</v>
      </c>
      <c r="P53" s="68">
        <f>('State_Production_Iron&amp;Steel'!P41*0.25)+('State_Production_Iron&amp;Steel'!Q41*0.75)</f>
        <v>0</v>
      </c>
      <c r="Q53" s="228">
        <f>('State_Production_Iron&amp;Steel'!Q41*0.25)+('State_Production_Iron&amp;Steel'!R41*0.75)</f>
        <v>0</v>
      </c>
    </row>
    <row r="54" spans="2:17" s="18" customFormat="1" x14ac:dyDescent="0.3">
      <c r="B54" s="152" t="s">
        <v>165</v>
      </c>
      <c r="C54" s="20"/>
      <c r="D54" s="68">
        <f>('State_Production_Iron&amp;Steel'!D42*0.25)+('State_Production_Iron&amp;Steel'!E42*0.75)</f>
        <v>0</v>
      </c>
      <c r="E54" s="68">
        <f>('State_Production_Iron&amp;Steel'!E42*0.25)+('State_Production_Iron&amp;Steel'!F42*0.75)</f>
        <v>0</v>
      </c>
      <c r="F54" s="68">
        <f>('State_Production_Iron&amp;Steel'!F42*0.25)+('State_Production_Iron&amp;Steel'!G42*0.75)</f>
        <v>0</v>
      </c>
      <c r="G54" s="68">
        <f>('State_Production_Iron&amp;Steel'!G42*0.25)+('State_Production_Iron&amp;Steel'!H42*0.75)</f>
        <v>0</v>
      </c>
      <c r="H54" s="68">
        <f>('State_Production_Iron&amp;Steel'!H42*0.25)+('State_Production_Iron&amp;Steel'!I42*0.75)</f>
        <v>0</v>
      </c>
      <c r="I54" s="68">
        <f>('State_Production_Iron&amp;Steel'!I42*0.25)+('State_Production_Iron&amp;Steel'!J42*0.75)</f>
        <v>0</v>
      </c>
      <c r="J54" s="68">
        <f>('State_Production_Iron&amp;Steel'!J42*0.25)+('State_Production_Iron&amp;Steel'!K42*0.75)</f>
        <v>0</v>
      </c>
      <c r="K54" s="68">
        <f>('State_Production_Iron&amp;Steel'!K42*0.25)+('State_Production_Iron&amp;Steel'!L42*0.75)</f>
        <v>0</v>
      </c>
      <c r="L54" s="68">
        <f>('State_Production_Iron&amp;Steel'!L42*0.25)+('State_Production_Iron&amp;Steel'!M42*0.75)</f>
        <v>0</v>
      </c>
      <c r="M54" s="68">
        <f>('State_Production_Iron&amp;Steel'!M42*0.25)+('State_Production_Iron&amp;Steel'!N42*0.75)</f>
        <v>0</v>
      </c>
      <c r="N54" s="68">
        <f>('State_Production_Iron&amp;Steel'!N42*0.25)+('State_Production_Iron&amp;Steel'!O42*0.75)</f>
        <v>0</v>
      </c>
      <c r="O54" s="68">
        <f>('State_Production_Iron&amp;Steel'!O42*0.25)+('State_Production_Iron&amp;Steel'!P42*0.75)</f>
        <v>0</v>
      </c>
      <c r="P54" s="68">
        <f>('State_Production_Iron&amp;Steel'!P42*0.25)+('State_Production_Iron&amp;Steel'!Q42*0.75)</f>
        <v>0</v>
      </c>
      <c r="Q54" s="228">
        <f>('State_Production_Iron&amp;Steel'!Q42*0.25)+('State_Production_Iron&amp;Steel'!R42*0.75)</f>
        <v>0</v>
      </c>
    </row>
    <row r="55" spans="2:17" s="18" customFormat="1" x14ac:dyDescent="0.3">
      <c r="B55" s="152" t="s">
        <v>166</v>
      </c>
      <c r="C55" s="20"/>
      <c r="D55" s="68">
        <f>('State_Production_Iron&amp;Steel'!D43*0.25)+('State_Production_Iron&amp;Steel'!E43*0.75)</f>
        <v>417035.22134320822</v>
      </c>
      <c r="E55" s="68">
        <f>('State_Production_Iron&amp;Steel'!E43*0.25)+('State_Production_Iron&amp;Steel'!F43*0.75)</f>
        <v>430853.98081131122</v>
      </c>
      <c r="F55" s="68">
        <f>('State_Production_Iron&amp;Steel'!F43*0.25)+('State_Production_Iron&amp;Steel'!G43*0.75)</f>
        <v>391497.01228749368</v>
      </c>
      <c r="G55" s="68">
        <f>('State_Production_Iron&amp;Steel'!G43*0.25)+('State_Production_Iron&amp;Steel'!H43*0.75)</f>
        <v>402220.2070358526</v>
      </c>
      <c r="H55" s="68">
        <f>('State_Production_Iron&amp;Steel'!H43*0.25)+('State_Production_Iron&amp;Steel'!I43*0.75)</f>
        <v>362698.24103686248</v>
      </c>
      <c r="I55" s="68">
        <f>('State_Production_Iron&amp;Steel'!I43*0.25)+('State_Production_Iron&amp;Steel'!J43*0.75)</f>
        <v>317964.73657633399</v>
      </c>
      <c r="J55" s="68">
        <f>('State_Production_Iron&amp;Steel'!J43*0.25)+('State_Production_Iron&amp;Steel'!K43*0.75)</f>
        <v>309628.85036189196</v>
      </c>
      <c r="K55" s="68">
        <f>('State_Production_Iron&amp;Steel'!K43*0.25)+('State_Production_Iron&amp;Steel'!L43*0.75)</f>
        <v>370995.20282780682</v>
      </c>
      <c r="L55" s="68">
        <f>('State_Production_Iron&amp;Steel'!L43*0.25)+('State_Production_Iron&amp;Steel'!M43*0.75)</f>
        <v>457095.9013634068</v>
      </c>
      <c r="M55" s="68">
        <f>('State_Production_Iron&amp;Steel'!M43*0.25)+('State_Production_Iron&amp;Steel'!N43*0.75)</f>
        <v>1146714.1902560911</v>
      </c>
      <c r="N55" s="68">
        <f>('State_Production_Iron&amp;Steel'!N43*0.25)+('State_Production_Iron&amp;Steel'!O43*0.75)</f>
        <v>1573759.2745135028</v>
      </c>
      <c r="O55" s="68">
        <f>('State_Production_Iron&amp;Steel'!O43*0.25)+('State_Production_Iron&amp;Steel'!P43*0.75)</f>
        <v>1596992.3132752706</v>
      </c>
      <c r="P55" s="68">
        <f>('State_Production_Iron&amp;Steel'!P43*0.25)+('State_Production_Iron&amp;Steel'!Q43*0.75)</f>
        <v>1089477.0387965164</v>
      </c>
      <c r="Q55" s="228">
        <f>('State_Production_Iron&amp;Steel'!Q43*0.25)+('State_Production_Iron&amp;Steel'!R43*0.75)</f>
        <v>938679.9711571089</v>
      </c>
    </row>
    <row r="56" spans="2:17" s="18" customFormat="1" x14ac:dyDescent="0.3">
      <c r="B56" s="329" t="s">
        <v>530</v>
      </c>
      <c r="C56" s="20"/>
      <c r="D56" s="330">
        <f>SUM(D20:D55)</f>
        <v>4328250</v>
      </c>
      <c r="E56" s="330">
        <f t="shared" ref="E56:L56" si="0">SUM(E20:E55)</f>
        <v>4918499.9999999991</v>
      </c>
      <c r="F56" s="330">
        <f t="shared" si="0"/>
        <v>5233749.9999999991</v>
      </c>
      <c r="G56" s="330">
        <f t="shared" si="0"/>
        <v>5983000</v>
      </c>
      <c r="H56" s="330">
        <f t="shared" si="0"/>
        <v>5964499.9999999991</v>
      </c>
      <c r="I56" s="330">
        <f t="shared" si="0"/>
        <v>5733250</v>
      </c>
      <c r="J56" s="330">
        <f t="shared" si="0"/>
        <v>5449000</v>
      </c>
      <c r="K56" s="330">
        <f t="shared" si="0"/>
        <v>6495250.0000000009</v>
      </c>
      <c r="L56" s="330">
        <f t="shared" si="0"/>
        <v>7680000</v>
      </c>
      <c r="M56" s="330">
        <f t="shared" ref="M56:Q56" si="1">SUM(M20:M55)</f>
        <v>9257999.9999999981</v>
      </c>
      <c r="N56" s="330">
        <f t="shared" si="1"/>
        <v>9300511.112996269</v>
      </c>
      <c r="O56" s="330">
        <f t="shared" si="1"/>
        <v>9287724.4655581936</v>
      </c>
      <c r="P56" s="330">
        <f t="shared" si="1"/>
        <v>6600493.4679334918</v>
      </c>
      <c r="Q56" s="331">
        <f t="shared" si="1"/>
        <v>5936312.4363759756</v>
      </c>
    </row>
    <row r="57" spans="2:17" s="18" customFormat="1" x14ac:dyDescent="0.3">
      <c r="B57" s="153" t="s">
        <v>16</v>
      </c>
      <c r="C57" s="27"/>
      <c r="D57" s="21"/>
      <c r="E57" s="21"/>
      <c r="F57" s="21"/>
      <c r="G57" s="21"/>
      <c r="H57" s="21"/>
      <c r="I57" s="21"/>
      <c r="J57" s="21"/>
      <c r="K57" s="21"/>
      <c r="L57" s="21"/>
      <c r="M57" s="21"/>
      <c r="N57" s="21"/>
      <c r="O57" s="35"/>
      <c r="Q57" s="419"/>
    </row>
    <row r="58" spans="2:17" s="18" customFormat="1" x14ac:dyDescent="0.3">
      <c r="B58" s="152" t="s">
        <v>132</v>
      </c>
      <c r="C58" s="20"/>
      <c r="D58" s="68">
        <f>('State_Production_Iron&amp;Steel'!D172*0.25)+('State_Production_Iron&amp;Steel'!E172*0.75)</f>
        <v>0</v>
      </c>
      <c r="E58" s="68">
        <f>('State_Production_Iron&amp;Steel'!E172*0.25)+('State_Production_Iron&amp;Steel'!F172*0.75)</f>
        <v>0</v>
      </c>
      <c r="F58" s="68">
        <f>('State_Production_Iron&amp;Steel'!F172*0.25)+('State_Production_Iron&amp;Steel'!G172*0.75)</f>
        <v>0</v>
      </c>
      <c r="G58" s="68">
        <f>('State_Production_Iron&amp;Steel'!G172*0.25)+('State_Production_Iron&amp;Steel'!H172*0.75)</f>
        <v>0</v>
      </c>
      <c r="H58" s="68">
        <f>('State_Production_Iron&amp;Steel'!H172*0.25)+('State_Production_Iron&amp;Steel'!I172*0.75)</f>
        <v>0</v>
      </c>
      <c r="I58" s="68">
        <f>('State_Production_Iron&amp;Steel'!I172*0.25)+('State_Production_Iron&amp;Steel'!J172*0.75)</f>
        <v>0</v>
      </c>
      <c r="J58" s="68">
        <f>('State_Production_Iron&amp;Steel'!J172*0.25)+('State_Production_Iron&amp;Steel'!K172*0.75)</f>
        <v>0</v>
      </c>
      <c r="K58" s="68">
        <f>('State_Production_Iron&amp;Steel'!K172*0.25)+('State_Production_Iron&amp;Steel'!L172*0.75)</f>
        <v>0</v>
      </c>
      <c r="L58" s="68">
        <f>('State_Production_Iron&amp;Steel'!L172*0.25)+('State_Production_Iron&amp;Steel'!M172*0.75)</f>
        <v>0</v>
      </c>
      <c r="M58" s="68">
        <f>('State_Production_Iron&amp;Steel'!M172*0.25)+('State_Production_Iron&amp;Steel'!N172*0.75)</f>
        <v>0</v>
      </c>
      <c r="N58" s="68">
        <f>('State_Production_Iron&amp;Steel'!N172*0.25)+('State_Production_Iron&amp;Steel'!O172*0.75)</f>
        <v>0</v>
      </c>
      <c r="O58" s="68">
        <f>('State_Production_Iron&amp;Steel'!O172*0.25)+('State_Production_Iron&amp;Steel'!P172*0.75)</f>
        <v>0</v>
      </c>
      <c r="P58" s="68">
        <f>('State_Production_Iron&amp;Steel'!P172*0.25)+('State_Production_Iron&amp;Steel'!Q172*0.75)</f>
        <v>0</v>
      </c>
      <c r="Q58" s="228">
        <f>('State_Production_Iron&amp;Steel'!Q172*0.25)+('State_Production_Iron&amp;Steel'!R172*0.75)</f>
        <v>0</v>
      </c>
    </row>
    <row r="59" spans="2:17" s="18" customFormat="1" x14ac:dyDescent="0.3">
      <c r="B59" s="152" t="s">
        <v>133</v>
      </c>
      <c r="C59" s="20"/>
      <c r="D59" s="68">
        <f>('State_Production_Iron&amp;Steel'!D173*0.25)+('State_Production_Iron&amp;Steel'!E173*0.75)</f>
        <v>121938.61140467768</v>
      </c>
      <c r="E59" s="68">
        <f>('State_Production_Iron&amp;Steel'!E173*0.25)+('State_Production_Iron&amp;Steel'!F173*0.75)</f>
        <v>171017.32297936868</v>
      </c>
      <c r="F59" s="68">
        <f>('State_Production_Iron&amp;Steel'!F173*0.25)+('State_Production_Iron&amp;Steel'!G173*0.75)</f>
        <v>200833.52478978087</v>
      </c>
      <c r="G59" s="68">
        <f>('State_Production_Iron&amp;Steel'!G173*0.25)+('State_Production_Iron&amp;Steel'!H173*0.75)</f>
        <v>211399.8529614484</v>
      </c>
      <c r="H59" s="68">
        <f>('State_Production_Iron&amp;Steel'!H173*0.25)+('State_Production_Iron&amp;Steel'!I173*0.75)</f>
        <v>237733.53857464506</v>
      </c>
      <c r="I59" s="68">
        <f>('State_Production_Iron&amp;Steel'!I173*0.25)+('State_Production_Iron&amp;Steel'!J173*0.75)</f>
        <v>253604.51224555442</v>
      </c>
      <c r="J59" s="68">
        <f>('State_Production_Iron&amp;Steel'!J173*0.25)+('State_Production_Iron&amp;Steel'!K173*0.75)</f>
        <v>253364.42586040535</v>
      </c>
      <c r="K59" s="68">
        <f>('State_Production_Iron&amp;Steel'!K173*0.25)+('State_Production_Iron&amp;Steel'!L173*0.75)</f>
        <v>237531.36056609848</v>
      </c>
      <c r="L59" s="68">
        <f>('State_Production_Iron&amp;Steel'!L173*0.25)+('State_Production_Iron&amp;Steel'!M173*0.75)</f>
        <v>231549.41873822547</v>
      </c>
      <c r="M59" s="68">
        <f>('State_Production_Iron&amp;Steel'!M173*0.25)+('State_Production_Iron&amp;Steel'!N173*0.75)</f>
        <v>254861.41474801468</v>
      </c>
      <c r="N59" s="68">
        <f>('State_Production_Iron&amp;Steel'!N173*0.25)+('State_Production_Iron&amp;Steel'!O173*0.75)</f>
        <v>237385.15495540996</v>
      </c>
      <c r="O59" s="68">
        <f>('State_Production_Iron&amp;Steel'!O173*0.25)+('State_Production_Iron&amp;Steel'!P173*0.75)</f>
        <v>277432.02487008169</v>
      </c>
      <c r="P59" s="68">
        <f>('State_Production_Iron&amp;Steel'!P173*0.25)+('State_Production_Iron&amp;Steel'!Q173*0.75)</f>
        <v>306988.91054194514</v>
      </c>
      <c r="Q59" s="228">
        <f>('State_Production_Iron&amp;Steel'!Q173*0.25)+('State_Production_Iron&amp;Steel'!R173*0.75)</f>
        <v>330775.79806978477</v>
      </c>
    </row>
    <row r="60" spans="2:17" s="18" customFormat="1" x14ac:dyDescent="0.3">
      <c r="B60" s="152" t="s">
        <v>134</v>
      </c>
      <c r="C60" s="20"/>
      <c r="D60" s="68">
        <f>('State_Production_Iron&amp;Steel'!D174*0.25)+('State_Production_Iron&amp;Steel'!E174*0.75)</f>
        <v>0</v>
      </c>
      <c r="E60" s="68">
        <f>('State_Production_Iron&amp;Steel'!E174*0.25)+('State_Production_Iron&amp;Steel'!F174*0.75)</f>
        <v>0</v>
      </c>
      <c r="F60" s="68">
        <f>('State_Production_Iron&amp;Steel'!F174*0.25)+('State_Production_Iron&amp;Steel'!G174*0.75)</f>
        <v>0</v>
      </c>
      <c r="G60" s="68">
        <f>('State_Production_Iron&amp;Steel'!G174*0.25)+('State_Production_Iron&amp;Steel'!H174*0.75)</f>
        <v>0</v>
      </c>
      <c r="H60" s="68">
        <f>('State_Production_Iron&amp;Steel'!H174*0.25)+('State_Production_Iron&amp;Steel'!I174*0.75)</f>
        <v>0</v>
      </c>
      <c r="I60" s="68">
        <f>('State_Production_Iron&amp;Steel'!I174*0.25)+('State_Production_Iron&amp;Steel'!J174*0.75)</f>
        <v>0</v>
      </c>
      <c r="J60" s="68">
        <f>('State_Production_Iron&amp;Steel'!J174*0.25)+('State_Production_Iron&amp;Steel'!K174*0.75)</f>
        <v>0</v>
      </c>
      <c r="K60" s="68">
        <f>('State_Production_Iron&amp;Steel'!K174*0.25)+('State_Production_Iron&amp;Steel'!L174*0.75)</f>
        <v>0</v>
      </c>
      <c r="L60" s="68">
        <f>('State_Production_Iron&amp;Steel'!L174*0.25)+('State_Production_Iron&amp;Steel'!M174*0.75)</f>
        <v>0</v>
      </c>
      <c r="M60" s="68">
        <f>('State_Production_Iron&amp;Steel'!M174*0.25)+('State_Production_Iron&amp;Steel'!N174*0.75)</f>
        <v>0</v>
      </c>
      <c r="N60" s="68">
        <f>('State_Production_Iron&amp;Steel'!N174*0.25)+('State_Production_Iron&amp;Steel'!O174*0.75)</f>
        <v>0</v>
      </c>
      <c r="O60" s="68">
        <f>('State_Production_Iron&amp;Steel'!O174*0.25)+('State_Production_Iron&amp;Steel'!P174*0.75)</f>
        <v>0</v>
      </c>
      <c r="P60" s="68">
        <f>('State_Production_Iron&amp;Steel'!P174*0.25)+('State_Production_Iron&amp;Steel'!Q174*0.75)</f>
        <v>0</v>
      </c>
      <c r="Q60" s="228">
        <f>('State_Production_Iron&amp;Steel'!Q174*0.25)+('State_Production_Iron&amp;Steel'!R174*0.75)</f>
        <v>0</v>
      </c>
    </row>
    <row r="61" spans="2:17" s="18" customFormat="1" x14ac:dyDescent="0.3">
      <c r="B61" s="152" t="s">
        <v>135</v>
      </c>
      <c r="C61" s="20"/>
      <c r="D61" s="68">
        <f>('State_Production_Iron&amp;Steel'!D175*0.25)+('State_Production_Iron&amp;Steel'!E175*0.75)</f>
        <v>0</v>
      </c>
      <c r="E61" s="68">
        <f>('State_Production_Iron&amp;Steel'!E175*0.25)+('State_Production_Iron&amp;Steel'!F175*0.75)</f>
        <v>0</v>
      </c>
      <c r="F61" s="68">
        <f>('State_Production_Iron&amp;Steel'!F175*0.25)+('State_Production_Iron&amp;Steel'!G175*0.75)</f>
        <v>0</v>
      </c>
      <c r="G61" s="68">
        <f>('State_Production_Iron&amp;Steel'!G175*0.25)+('State_Production_Iron&amp;Steel'!H175*0.75)</f>
        <v>0</v>
      </c>
      <c r="H61" s="68">
        <f>('State_Production_Iron&amp;Steel'!H175*0.25)+('State_Production_Iron&amp;Steel'!I175*0.75)</f>
        <v>0</v>
      </c>
      <c r="I61" s="68">
        <f>('State_Production_Iron&amp;Steel'!I175*0.25)+('State_Production_Iron&amp;Steel'!J175*0.75)</f>
        <v>0</v>
      </c>
      <c r="J61" s="68">
        <f>('State_Production_Iron&amp;Steel'!J175*0.25)+('State_Production_Iron&amp;Steel'!K175*0.75)</f>
        <v>0</v>
      </c>
      <c r="K61" s="68">
        <f>('State_Production_Iron&amp;Steel'!K175*0.25)+('State_Production_Iron&amp;Steel'!L175*0.75)</f>
        <v>0</v>
      </c>
      <c r="L61" s="68">
        <f>('State_Production_Iron&amp;Steel'!L175*0.25)+('State_Production_Iron&amp;Steel'!M175*0.75)</f>
        <v>0</v>
      </c>
      <c r="M61" s="68">
        <f>('State_Production_Iron&amp;Steel'!M175*0.25)+('State_Production_Iron&amp;Steel'!N175*0.75)</f>
        <v>0</v>
      </c>
      <c r="N61" s="68">
        <f>('State_Production_Iron&amp;Steel'!N175*0.25)+('State_Production_Iron&amp;Steel'!O175*0.75)</f>
        <v>0</v>
      </c>
      <c r="O61" s="68">
        <f>('State_Production_Iron&amp;Steel'!O175*0.25)+('State_Production_Iron&amp;Steel'!P175*0.75)</f>
        <v>0</v>
      </c>
      <c r="P61" s="68">
        <f>('State_Production_Iron&amp;Steel'!P175*0.25)+('State_Production_Iron&amp;Steel'!Q175*0.75)</f>
        <v>0</v>
      </c>
      <c r="Q61" s="228">
        <f>('State_Production_Iron&amp;Steel'!Q175*0.25)+('State_Production_Iron&amp;Steel'!R175*0.75)</f>
        <v>0</v>
      </c>
    </row>
    <row r="62" spans="2:17" s="18" customFormat="1" x14ac:dyDescent="0.3">
      <c r="B62" s="152" t="s">
        <v>136</v>
      </c>
      <c r="C62" s="20"/>
      <c r="D62" s="68">
        <f>('State_Production_Iron&amp;Steel'!D176*0.25)+('State_Production_Iron&amp;Steel'!E176*0.75)</f>
        <v>0</v>
      </c>
      <c r="E62" s="68">
        <f>('State_Production_Iron&amp;Steel'!E176*0.25)+('State_Production_Iron&amp;Steel'!F176*0.75)</f>
        <v>0</v>
      </c>
      <c r="F62" s="68">
        <f>('State_Production_Iron&amp;Steel'!F176*0.25)+('State_Production_Iron&amp;Steel'!G176*0.75)</f>
        <v>0</v>
      </c>
      <c r="G62" s="68">
        <f>('State_Production_Iron&amp;Steel'!G176*0.25)+('State_Production_Iron&amp;Steel'!H176*0.75)</f>
        <v>0</v>
      </c>
      <c r="H62" s="68">
        <f>('State_Production_Iron&amp;Steel'!H176*0.25)+('State_Production_Iron&amp;Steel'!I176*0.75)</f>
        <v>0</v>
      </c>
      <c r="I62" s="68">
        <f>('State_Production_Iron&amp;Steel'!I176*0.25)+('State_Production_Iron&amp;Steel'!J176*0.75)</f>
        <v>0</v>
      </c>
      <c r="J62" s="68">
        <f>('State_Production_Iron&amp;Steel'!J176*0.25)+('State_Production_Iron&amp;Steel'!K176*0.75)</f>
        <v>0</v>
      </c>
      <c r="K62" s="68">
        <f>('State_Production_Iron&amp;Steel'!K176*0.25)+('State_Production_Iron&amp;Steel'!L176*0.75)</f>
        <v>0</v>
      </c>
      <c r="L62" s="68">
        <f>('State_Production_Iron&amp;Steel'!L176*0.25)+('State_Production_Iron&amp;Steel'!M176*0.75)</f>
        <v>0</v>
      </c>
      <c r="M62" s="68">
        <f>('State_Production_Iron&amp;Steel'!M176*0.25)+('State_Production_Iron&amp;Steel'!N176*0.75)</f>
        <v>0</v>
      </c>
      <c r="N62" s="68">
        <f>('State_Production_Iron&amp;Steel'!N176*0.25)+('State_Production_Iron&amp;Steel'!O176*0.75)</f>
        <v>0</v>
      </c>
      <c r="O62" s="68">
        <f>('State_Production_Iron&amp;Steel'!O176*0.25)+('State_Production_Iron&amp;Steel'!P176*0.75)</f>
        <v>0</v>
      </c>
      <c r="P62" s="68">
        <f>('State_Production_Iron&amp;Steel'!P176*0.25)+('State_Production_Iron&amp;Steel'!Q176*0.75)</f>
        <v>0</v>
      </c>
      <c r="Q62" s="228">
        <f>('State_Production_Iron&amp;Steel'!Q176*0.25)+('State_Production_Iron&amp;Steel'!R176*0.75)</f>
        <v>0</v>
      </c>
    </row>
    <row r="63" spans="2:17" s="18" customFormat="1" x14ac:dyDescent="0.3">
      <c r="B63" s="152" t="s">
        <v>137</v>
      </c>
      <c r="C63" s="20"/>
      <c r="D63" s="68">
        <f>('State_Production_Iron&amp;Steel'!D177*0.25)+('State_Production_Iron&amp;Steel'!E177*0.75)</f>
        <v>0</v>
      </c>
      <c r="E63" s="68">
        <f>('State_Production_Iron&amp;Steel'!E177*0.25)+('State_Production_Iron&amp;Steel'!F177*0.75)</f>
        <v>0</v>
      </c>
      <c r="F63" s="68">
        <f>('State_Production_Iron&amp;Steel'!F177*0.25)+('State_Production_Iron&amp;Steel'!G177*0.75)</f>
        <v>0</v>
      </c>
      <c r="G63" s="68">
        <f>('State_Production_Iron&amp;Steel'!G177*0.25)+('State_Production_Iron&amp;Steel'!H177*0.75)</f>
        <v>0</v>
      </c>
      <c r="H63" s="68">
        <f>('State_Production_Iron&amp;Steel'!H177*0.25)+('State_Production_Iron&amp;Steel'!I177*0.75)</f>
        <v>0</v>
      </c>
      <c r="I63" s="68">
        <f>('State_Production_Iron&amp;Steel'!I177*0.25)+('State_Production_Iron&amp;Steel'!J177*0.75)</f>
        <v>0</v>
      </c>
      <c r="J63" s="68">
        <f>('State_Production_Iron&amp;Steel'!J177*0.25)+('State_Production_Iron&amp;Steel'!K177*0.75)</f>
        <v>0</v>
      </c>
      <c r="K63" s="68">
        <f>('State_Production_Iron&amp;Steel'!K177*0.25)+('State_Production_Iron&amp;Steel'!L177*0.75)</f>
        <v>0</v>
      </c>
      <c r="L63" s="68">
        <f>('State_Production_Iron&amp;Steel'!L177*0.25)+('State_Production_Iron&amp;Steel'!M177*0.75)</f>
        <v>0</v>
      </c>
      <c r="M63" s="68">
        <f>('State_Production_Iron&amp;Steel'!M177*0.25)+('State_Production_Iron&amp;Steel'!N177*0.75)</f>
        <v>0</v>
      </c>
      <c r="N63" s="68">
        <f>('State_Production_Iron&amp;Steel'!N177*0.25)+('State_Production_Iron&amp;Steel'!O177*0.75)</f>
        <v>0</v>
      </c>
      <c r="O63" s="68">
        <f>('State_Production_Iron&amp;Steel'!O177*0.25)+('State_Production_Iron&amp;Steel'!P177*0.75)</f>
        <v>0</v>
      </c>
      <c r="P63" s="68">
        <f>('State_Production_Iron&amp;Steel'!P177*0.25)+('State_Production_Iron&amp;Steel'!Q177*0.75)</f>
        <v>0</v>
      </c>
      <c r="Q63" s="228">
        <f>('State_Production_Iron&amp;Steel'!Q177*0.25)+('State_Production_Iron&amp;Steel'!R177*0.75)</f>
        <v>0</v>
      </c>
    </row>
    <row r="64" spans="2:17" s="18" customFormat="1" x14ac:dyDescent="0.3">
      <c r="B64" s="152" t="s">
        <v>138</v>
      </c>
      <c r="C64" s="20"/>
      <c r="D64" s="68">
        <f>('State_Production_Iron&amp;Steel'!D178*0.25)+('State_Production_Iron&amp;Steel'!E178*0.75)</f>
        <v>3734092.8410605155</v>
      </c>
      <c r="E64" s="68">
        <f>('State_Production_Iron&amp;Steel'!E178*0.25)+('State_Production_Iron&amp;Steel'!F178*0.75)</f>
        <v>5237016.8405091204</v>
      </c>
      <c r="F64" s="68">
        <f>('State_Production_Iron&amp;Steel'!F178*0.25)+('State_Production_Iron&amp;Steel'!G178*0.75)</f>
        <v>6150070.2568579707</v>
      </c>
      <c r="G64" s="68">
        <f>('State_Production_Iron&amp;Steel'!G178*0.25)+('State_Production_Iron&amp;Steel'!H178*0.75)</f>
        <v>6473640.0427330788</v>
      </c>
      <c r="H64" s="68">
        <f>('State_Production_Iron&amp;Steel'!H178*0.25)+('State_Production_Iron&amp;Steel'!I178*0.75)</f>
        <v>7280049.3153517433</v>
      </c>
      <c r="I64" s="68">
        <f>('State_Production_Iron&amp;Steel'!I178*0.25)+('State_Production_Iron&amp;Steel'!J178*0.75)</f>
        <v>7766061.8136286354</v>
      </c>
      <c r="J64" s="68">
        <f>('State_Production_Iron&amp;Steel'!J178*0.25)+('State_Production_Iron&amp;Steel'!K178*0.75)</f>
        <v>7758709.7137343194</v>
      </c>
      <c r="K64" s="68">
        <f>('State_Production_Iron&amp;Steel'!K178*0.25)+('State_Production_Iron&amp;Steel'!L178*0.75)</f>
        <v>7273858.0733354772</v>
      </c>
      <c r="L64" s="68">
        <f>('State_Production_Iron&amp;Steel'!L178*0.25)+('State_Production_Iron&amp;Steel'!M178*0.75)</f>
        <v>7090674.7001792025</v>
      </c>
      <c r="M64" s="68">
        <f>('State_Production_Iron&amp;Steel'!M178*0.25)+('State_Production_Iron&amp;Steel'!N178*0.75)</f>
        <v>6572038.8615524154</v>
      </c>
      <c r="N64" s="68">
        <f>('State_Production_Iron&amp;Steel'!N178*0.25)+('State_Production_Iron&amp;Steel'!O178*0.75)</f>
        <v>5887663.9654430337</v>
      </c>
      <c r="O64" s="68">
        <f>('State_Production_Iron&amp;Steel'!O178*0.25)+('State_Production_Iron&amp;Steel'!P178*0.75)</f>
        <v>6926973.2391425399</v>
      </c>
      <c r="P64" s="68">
        <f>('State_Production_Iron&amp;Steel'!P178*0.25)+('State_Production_Iron&amp;Steel'!Q178*0.75)</f>
        <v>7664954.9345768373</v>
      </c>
      <c r="Q64" s="228">
        <f>('State_Production_Iron&amp;Steel'!Q178*0.25)+('State_Production_Iron&amp;Steel'!R178*0.75)</f>
        <v>8258870.2672605803</v>
      </c>
    </row>
    <row r="65" spans="2:17" s="18" customFormat="1" x14ac:dyDescent="0.3">
      <c r="B65" s="152" t="s">
        <v>139</v>
      </c>
      <c r="C65" s="20"/>
      <c r="D65" s="68">
        <f>('State_Production_Iron&amp;Steel'!D179*0.25)+('State_Production_Iron&amp;Steel'!E179*0.75)</f>
        <v>0</v>
      </c>
      <c r="E65" s="68">
        <f>('State_Production_Iron&amp;Steel'!E179*0.25)+('State_Production_Iron&amp;Steel'!F179*0.75)</f>
        <v>0</v>
      </c>
      <c r="F65" s="68">
        <f>('State_Production_Iron&amp;Steel'!F179*0.25)+('State_Production_Iron&amp;Steel'!G179*0.75)</f>
        <v>0</v>
      </c>
      <c r="G65" s="68">
        <f>('State_Production_Iron&amp;Steel'!G179*0.25)+('State_Production_Iron&amp;Steel'!H179*0.75)</f>
        <v>0</v>
      </c>
      <c r="H65" s="68">
        <f>('State_Production_Iron&amp;Steel'!H179*0.25)+('State_Production_Iron&amp;Steel'!I179*0.75)</f>
        <v>0</v>
      </c>
      <c r="I65" s="68">
        <f>('State_Production_Iron&amp;Steel'!I179*0.25)+('State_Production_Iron&amp;Steel'!J179*0.75)</f>
        <v>0</v>
      </c>
      <c r="J65" s="68">
        <f>('State_Production_Iron&amp;Steel'!J179*0.25)+('State_Production_Iron&amp;Steel'!K179*0.75)</f>
        <v>0</v>
      </c>
      <c r="K65" s="68">
        <f>('State_Production_Iron&amp;Steel'!K179*0.25)+('State_Production_Iron&amp;Steel'!L179*0.75)</f>
        <v>0</v>
      </c>
      <c r="L65" s="68">
        <f>('State_Production_Iron&amp;Steel'!L179*0.25)+('State_Production_Iron&amp;Steel'!M179*0.75)</f>
        <v>0</v>
      </c>
      <c r="M65" s="68">
        <f>('State_Production_Iron&amp;Steel'!M179*0.25)+('State_Production_Iron&amp;Steel'!N179*0.75)</f>
        <v>0</v>
      </c>
      <c r="N65" s="68">
        <f>('State_Production_Iron&amp;Steel'!N179*0.25)+('State_Production_Iron&amp;Steel'!O179*0.75)</f>
        <v>0</v>
      </c>
      <c r="O65" s="68">
        <f>('State_Production_Iron&amp;Steel'!O179*0.25)+('State_Production_Iron&amp;Steel'!P179*0.75)</f>
        <v>0</v>
      </c>
      <c r="P65" s="68">
        <f>('State_Production_Iron&amp;Steel'!P179*0.25)+('State_Production_Iron&amp;Steel'!Q179*0.75)</f>
        <v>0</v>
      </c>
      <c r="Q65" s="228">
        <f>('State_Production_Iron&amp;Steel'!Q179*0.25)+('State_Production_Iron&amp;Steel'!R179*0.75)</f>
        <v>0</v>
      </c>
    </row>
    <row r="66" spans="2:17" s="18" customFormat="1" x14ac:dyDescent="0.3">
      <c r="B66" s="152" t="s">
        <v>140</v>
      </c>
      <c r="C66" s="20"/>
      <c r="D66" s="68">
        <f>('State_Production_Iron&amp;Steel'!D180*0.25)+('State_Production_Iron&amp;Steel'!E180*0.75)</f>
        <v>0</v>
      </c>
      <c r="E66" s="68">
        <f>('State_Production_Iron&amp;Steel'!E180*0.25)+('State_Production_Iron&amp;Steel'!F180*0.75)</f>
        <v>0</v>
      </c>
      <c r="F66" s="68">
        <f>('State_Production_Iron&amp;Steel'!F180*0.25)+('State_Production_Iron&amp;Steel'!G180*0.75)</f>
        <v>0</v>
      </c>
      <c r="G66" s="68">
        <f>('State_Production_Iron&amp;Steel'!G180*0.25)+('State_Production_Iron&amp;Steel'!H180*0.75)</f>
        <v>0</v>
      </c>
      <c r="H66" s="68">
        <f>('State_Production_Iron&amp;Steel'!H180*0.25)+('State_Production_Iron&amp;Steel'!I180*0.75)</f>
        <v>0</v>
      </c>
      <c r="I66" s="68">
        <f>('State_Production_Iron&amp;Steel'!I180*0.25)+('State_Production_Iron&amp;Steel'!J180*0.75)</f>
        <v>0</v>
      </c>
      <c r="J66" s="68">
        <f>('State_Production_Iron&amp;Steel'!J180*0.25)+('State_Production_Iron&amp;Steel'!K180*0.75)</f>
        <v>0</v>
      </c>
      <c r="K66" s="68">
        <f>('State_Production_Iron&amp;Steel'!K180*0.25)+('State_Production_Iron&amp;Steel'!L180*0.75)</f>
        <v>0</v>
      </c>
      <c r="L66" s="68">
        <f>('State_Production_Iron&amp;Steel'!L180*0.25)+('State_Production_Iron&amp;Steel'!M180*0.75)</f>
        <v>0</v>
      </c>
      <c r="M66" s="68">
        <f>('State_Production_Iron&amp;Steel'!M180*0.25)+('State_Production_Iron&amp;Steel'!N180*0.75)</f>
        <v>0</v>
      </c>
      <c r="N66" s="68">
        <f>('State_Production_Iron&amp;Steel'!N180*0.25)+('State_Production_Iron&amp;Steel'!O180*0.75)</f>
        <v>0</v>
      </c>
      <c r="O66" s="68">
        <f>('State_Production_Iron&amp;Steel'!O180*0.25)+('State_Production_Iron&amp;Steel'!P180*0.75)</f>
        <v>0</v>
      </c>
      <c r="P66" s="68">
        <f>('State_Production_Iron&amp;Steel'!P180*0.25)+('State_Production_Iron&amp;Steel'!Q180*0.75)</f>
        <v>0</v>
      </c>
      <c r="Q66" s="228">
        <f>('State_Production_Iron&amp;Steel'!Q180*0.25)+('State_Production_Iron&amp;Steel'!R180*0.75)</f>
        <v>0</v>
      </c>
    </row>
    <row r="67" spans="2:17" s="18" customFormat="1" x14ac:dyDescent="0.3">
      <c r="B67" s="152" t="s">
        <v>141</v>
      </c>
      <c r="C67" s="20"/>
      <c r="D67" s="68">
        <f>('State_Production_Iron&amp;Steel'!D181*0.25)+('State_Production_Iron&amp;Steel'!E181*0.75)</f>
        <v>0</v>
      </c>
      <c r="E67" s="68">
        <f>('State_Production_Iron&amp;Steel'!E181*0.25)+('State_Production_Iron&amp;Steel'!F181*0.75)</f>
        <v>0</v>
      </c>
      <c r="F67" s="68">
        <f>('State_Production_Iron&amp;Steel'!F181*0.25)+('State_Production_Iron&amp;Steel'!G181*0.75)</f>
        <v>0</v>
      </c>
      <c r="G67" s="68">
        <f>('State_Production_Iron&amp;Steel'!G181*0.25)+('State_Production_Iron&amp;Steel'!H181*0.75)</f>
        <v>0</v>
      </c>
      <c r="H67" s="68">
        <f>('State_Production_Iron&amp;Steel'!H181*0.25)+('State_Production_Iron&amp;Steel'!I181*0.75)</f>
        <v>0</v>
      </c>
      <c r="I67" s="68">
        <f>('State_Production_Iron&amp;Steel'!I181*0.25)+('State_Production_Iron&amp;Steel'!J181*0.75)</f>
        <v>0</v>
      </c>
      <c r="J67" s="68">
        <f>('State_Production_Iron&amp;Steel'!J181*0.25)+('State_Production_Iron&amp;Steel'!K181*0.75)</f>
        <v>0</v>
      </c>
      <c r="K67" s="68">
        <f>('State_Production_Iron&amp;Steel'!K181*0.25)+('State_Production_Iron&amp;Steel'!L181*0.75)</f>
        <v>0</v>
      </c>
      <c r="L67" s="68">
        <f>('State_Production_Iron&amp;Steel'!L181*0.25)+('State_Production_Iron&amp;Steel'!M181*0.75)</f>
        <v>0</v>
      </c>
      <c r="M67" s="68">
        <f>('State_Production_Iron&amp;Steel'!M181*0.25)+('State_Production_Iron&amp;Steel'!N181*0.75)</f>
        <v>0</v>
      </c>
      <c r="N67" s="68">
        <f>('State_Production_Iron&amp;Steel'!N181*0.25)+('State_Production_Iron&amp;Steel'!O181*0.75)</f>
        <v>0</v>
      </c>
      <c r="O67" s="68">
        <f>('State_Production_Iron&amp;Steel'!O181*0.25)+('State_Production_Iron&amp;Steel'!P181*0.75)</f>
        <v>0</v>
      </c>
      <c r="P67" s="68">
        <f>('State_Production_Iron&amp;Steel'!P181*0.25)+('State_Production_Iron&amp;Steel'!Q181*0.75)</f>
        <v>0</v>
      </c>
      <c r="Q67" s="228">
        <f>('State_Production_Iron&amp;Steel'!Q181*0.25)+('State_Production_Iron&amp;Steel'!R181*0.75)</f>
        <v>0</v>
      </c>
    </row>
    <row r="68" spans="2:17" s="18" customFormat="1" x14ac:dyDescent="0.3">
      <c r="B68" s="152" t="s">
        <v>142</v>
      </c>
      <c r="C68" s="20"/>
      <c r="D68" s="68">
        <f>('State_Production_Iron&amp;Steel'!D182*0.25)+('State_Production_Iron&amp;Steel'!E182*0.75)</f>
        <v>126372.74272848411</v>
      </c>
      <c r="E68" s="68">
        <f>('State_Production_Iron&amp;Steel'!E182*0.25)+('State_Production_Iron&amp;Steel'!F182*0.75)</f>
        <v>177236.13472407297</v>
      </c>
      <c r="F68" s="68">
        <f>('State_Production_Iron&amp;Steel'!F182*0.25)+('State_Production_Iron&amp;Steel'!G182*0.75)</f>
        <v>208136.56205486375</v>
      </c>
      <c r="G68" s="68">
        <f>('State_Production_Iron&amp;Steel'!G182*0.25)+('State_Production_Iron&amp;Steel'!H182*0.75)</f>
        <v>219087.12034186462</v>
      </c>
      <c r="H68" s="68">
        <f>('State_Production_Iron&amp;Steel'!H182*0.25)+('State_Production_Iron&amp;Steel'!I182*0.75)</f>
        <v>246378.39452281393</v>
      </c>
      <c r="I68" s="68">
        <f>('State_Production_Iron&amp;Steel'!I182*0.25)+('State_Production_Iron&amp;Steel'!J182*0.75)</f>
        <v>262826.49450902909</v>
      </c>
      <c r="J68" s="68">
        <f>('State_Production_Iron&amp;Steel'!J182*0.25)+('State_Production_Iron&amp;Steel'!K182*0.75)</f>
        <v>262577.67770987452</v>
      </c>
      <c r="K68" s="68">
        <f>('State_Production_Iron&amp;Steel'!K182*0.25)+('State_Production_Iron&amp;Steel'!L182*0.75)</f>
        <v>246168.86458668381</v>
      </c>
      <c r="L68" s="68">
        <f>('State_Production_Iron&amp;Steel'!L182*0.25)+('State_Production_Iron&amp;Steel'!M182*0.75)</f>
        <v>239969.39760143362</v>
      </c>
      <c r="M68" s="68">
        <f>('State_Production_Iron&amp;Steel'!M182*0.25)+('State_Production_Iron&amp;Steel'!N182*0.75)</f>
        <v>203220.04299744914</v>
      </c>
      <c r="N68" s="68">
        <f>('State_Production_Iron&amp;Steel'!N182*0.25)+('State_Production_Iron&amp;Steel'!O182*0.75)</f>
        <v>125816.77244378062</v>
      </c>
      <c r="O68" s="68">
        <f>('State_Production_Iron&amp;Steel'!O182*0.25)+('State_Production_Iron&amp;Steel'!P182*0.75)</f>
        <v>126105.46585003712</v>
      </c>
      <c r="P68" s="68">
        <f>('State_Production_Iron&amp;Steel'!P182*0.25)+('State_Production_Iron&amp;Steel'!Q182*0.75)</f>
        <v>139540.4138827023</v>
      </c>
      <c r="Q68" s="228">
        <f>('State_Production_Iron&amp;Steel'!Q182*0.25)+('State_Production_Iron&amp;Steel'!R182*0.75)</f>
        <v>150352.63548626576</v>
      </c>
    </row>
    <row r="69" spans="2:17" s="18" customFormat="1" x14ac:dyDescent="0.3">
      <c r="B69" s="152" t="s">
        <v>143</v>
      </c>
      <c r="C69" s="20"/>
      <c r="D69" s="68">
        <f>('State_Production_Iron&amp;Steel'!D183*0.25)+('State_Production_Iron&amp;Steel'!E183*0.75)</f>
        <v>3921434.8894913387</v>
      </c>
      <c r="E69" s="68">
        <f>('State_Production_Iron&amp;Steel'!E183*0.25)+('State_Production_Iron&amp;Steel'!F183*0.75)</f>
        <v>5499761.6367228786</v>
      </c>
      <c r="F69" s="68">
        <f>('State_Production_Iron&amp;Steel'!F183*0.25)+('State_Production_Iron&amp;Steel'!G183*0.75)</f>
        <v>6458623.5813077241</v>
      </c>
      <c r="G69" s="68">
        <f>('State_Production_Iron&amp;Steel'!G183*0.25)+('State_Production_Iron&amp;Steel'!H183*0.75)</f>
        <v>6798427.0895556696</v>
      </c>
      <c r="H69" s="68">
        <f>('State_Production_Iron&amp;Steel'!H183*0.25)+('State_Production_Iron&amp;Steel'!I183*0.75)</f>
        <v>7645294.4791618809</v>
      </c>
      <c r="I69" s="68">
        <f>('State_Production_Iron&amp;Steel'!I183*0.25)+('State_Production_Iron&amp;Steel'!J183*0.75)</f>
        <v>8155690.5642604427</v>
      </c>
      <c r="J69" s="68">
        <f>('State_Production_Iron&amp;Steel'!J183*0.25)+('State_Production_Iron&amp;Steel'!K183*0.75)</f>
        <v>8147969.6043743975</v>
      </c>
      <c r="K69" s="68">
        <f>('State_Production_Iron&amp;Steel'!K183*0.25)+('State_Production_Iron&amp;Steel'!L183*0.75)</f>
        <v>7638792.6182052111</v>
      </c>
      <c r="L69" s="68">
        <f>('State_Production_Iron&amp;Steel'!L183*0.25)+('State_Production_Iron&amp;Steel'!M183*0.75)</f>
        <v>7446418.8071497502</v>
      </c>
      <c r="M69" s="68">
        <f>('State_Production_Iron&amp;Steel'!M183*0.25)+('State_Production_Iron&amp;Steel'!N183*0.75)</f>
        <v>8196111.4061009241</v>
      </c>
      <c r="N69" s="68">
        <f>('State_Production_Iron&amp;Steel'!N183*0.25)+('State_Production_Iron&amp;Steel'!O183*0.75)</f>
        <v>7634090.7786796605</v>
      </c>
      <c r="O69" s="68">
        <f>('State_Production_Iron&amp;Steel'!O183*0.25)+('State_Production_Iron&amp;Steel'!P183*0.75)</f>
        <v>8921961.7088901252</v>
      </c>
      <c r="P69" s="68">
        <f>('State_Production_Iron&amp;Steel'!P183*0.25)+('State_Production_Iron&amp;Steel'!Q183*0.75)</f>
        <v>9872484.2822011877</v>
      </c>
      <c r="Q69" s="228">
        <f>('State_Production_Iron&amp;Steel'!Q183*0.25)+('State_Production_Iron&amp;Steel'!R183*0.75)</f>
        <v>10637448.960653303</v>
      </c>
    </row>
    <row r="70" spans="2:17" s="18" customFormat="1" x14ac:dyDescent="0.3">
      <c r="B70" s="152" t="s">
        <v>144</v>
      </c>
      <c r="C70" s="20"/>
      <c r="D70" s="68">
        <f>('State_Production_Iron&amp;Steel'!D184*0.25)+('State_Production_Iron&amp;Steel'!E184*0.75)</f>
        <v>0</v>
      </c>
      <c r="E70" s="68">
        <f>('State_Production_Iron&amp;Steel'!E184*0.25)+('State_Production_Iron&amp;Steel'!F184*0.75)</f>
        <v>0</v>
      </c>
      <c r="F70" s="68">
        <f>('State_Production_Iron&amp;Steel'!F184*0.25)+('State_Production_Iron&amp;Steel'!G184*0.75)</f>
        <v>0</v>
      </c>
      <c r="G70" s="68">
        <f>('State_Production_Iron&amp;Steel'!G184*0.25)+('State_Production_Iron&amp;Steel'!H184*0.75)</f>
        <v>0</v>
      </c>
      <c r="H70" s="68">
        <f>('State_Production_Iron&amp;Steel'!H184*0.25)+('State_Production_Iron&amp;Steel'!I184*0.75)</f>
        <v>0</v>
      </c>
      <c r="I70" s="68">
        <f>('State_Production_Iron&amp;Steel'!I184*0.25)+('State_Production_Iron&amp;Steel'!J184*0.75)</f>
        <v>0</v>
      </c>
      <c r="J70" s="68">
        <f>('State_Production_Iron&amp;Steel'!J184*0.25)+('State_Production_Iron&amp;Steel'!K184*0.75)</f>
        <v>0</v>
      </c>
      <c r="K70" s="68">
        <f>('State_Production_Iron&amp;Steel'!K184*0.25)+('State_Production_Iron&amp;Steel'!L184*0.75)</f>
        <v>0</v>
      </c>
      <c r="L70" s="68">
        <f>('State_Production_Iron&amp;Steel'!L184*0.25)+('State_Production_Iron&amp;Steel'!M184*0.75)</f>
        <v>0</v>
      </c>
      <c r="M70" s="68">
        <f>('State_Production_Iron&amp;Steel'!M184*0.25)+('State_Production_Iron&amp;Steel'!N184*0.75)</f>
        <v>0</v>
      </c>
      <c r="N70" s="68">
        <f>('State_Production_Iron&amp;Steel'!N184*0.25)+('State_Production_Iron&amp;Steel'!O184*0.75)</f>
        <v>0</v>
      </c>
      <c r="O70" s="68">
        <f>('State_Production_Iron&amp;Steel'!O184*0.25)+('State_Production_Iron&amp;Steel'!P184*0.75)</f>
        <v>0</v>
      </c>
      <c r="P70" s="68">
        <f>('State_Production_Iron&amp;Steel'!P184*0.25)+('State_Production_Iron&amp;Steel'!Q184*0.75)</f>
        <v>0</v>
      </c>
      <c r="Q70" s="228">
        <f>('State_Production_Iron&amp;Steel'!Q184*0.25)+('State_Production_Iron&amp;Steel'!R184*0.75)</f>
        <v>0</v>
      </c>
    </row>
    <row r="71" spans="2:17" s="18" customFormat="1" x14ac:dyDescent="0.3">
      <c r="B71" s="152" t="s">
        <v>145</v>
      </c>
      <c r="C71" s="20"/>
      <c r="D71" s="68">
        <f>('State_Production_Iron&amp;Steel'!D185*0.25)+('State_Production_Iron&amp;Steel'!E185*0.75)</f>
        <v>0</v>
      </c>
      <c r="E71" s="68">
        <f>('State_Production_Iron&amp;Steel'!E185*0.25)+('State_Production_Iron&amp;Steel'!F185*0.75)</f>
        <v>0</v>
      </c>
      <c r="F71" s="68">
        <f>('State_Production_Iron&amp;Steel'!F185*0.25)+('State_Production_Iron&amp;Steel'!G185*0.75)</f>
        <v>0</v>
      </c>
      <c r="G71" s="68">
        <f>('State_Production_Iron&amp;Steel'!G185*0.25)+('State_Production_Iron&amp;Steel'!H185*0.75)</f>
        <v>0</v>
      </c>
      <c r="H71" s="68">
        <f>('State_Production_Iron&amp;Steel'!H185*0.25)+('State_Production_Iron&amp;Steel'!I185*0.75)</f>
        <v>0</v>
      </c>
      <c r="I71" s="68">
        <f>('State_Production_Iron&amp;Steel'!I185*0.25)+('State_Production_Iron&amp;Steel'!J185*0.75)</f>
        <v>0</v>
      </c>
      <c r="J71" s="68">
        <f>('State_Production_Iron&amp;Steel'!J185*0.25)+('State_Production_Iron&amp;Steel'!K185*0.75)</f>
        <v>0</v>
      </c>
      <c r="K71" s="68">
        <f>('State_Production_Iron&amp;Steel'!K185*0.25)+('State_Production_Iron&amp;Steel'!L185*0.75)</f>
        <v>0</v>
      </c>
      <c r="L71" s="68">
        <f>('State_Production_Iron&amp;Steel'!L185*0.25)+('State_Production_Iron&amp;Steel'!M185*0.75)</f>
        <v>0</v>
      </c>
      <c r="M71" s="68">
        <f>('State_Production_Iron&amp;Steel'!M185*0.25)+('State_Production_Iron&amp;Steel'!N185*0.75)</f>
        <v>0</v>
      </c>
      <c r="N71" s="68">
        <f>('State_Production_Iron&amp;Steel'!N185*0.25)+('State_Production_Iron&amp;Steel'!O185*0.75)</f>
        <v>0</v>
      </c>
      <c r="O71" s="68">
        <f>('State_Production_Iron&amp;Steel'!O185*0.25)+('State_Production_Iron&amp;Steel'!P185*0.75)</f>
        <v>0</v>
      </c>
      <c r="P71" s="68">
        <f>('State_Production_Iron&amp;Steel'!P185*0.25)+('State_Production_Iron&amp;Steel'!Q185*0.75)</f>
        <v>0</v>
      </c>
      <c r="Q71" s="228">
        <f>('State_Production_Iron&amp;Steel'!Q185*0.25)+('State_Production_Iron&amp;Steel'!R185*0.75)</f>
        <v>0</v>
      </c>
    </row>
    <row r="72" spans="2:17" s="18" customFormat="1" x14ac:dyDescent="0.3">
      <c r="B72" s="152" t="s">
        <v>146</v>
      </c>
      <c r="C72" s="20"/>
      <c r="D72" s="68">
        <f>('State_Production_Iron&amp;Steel'!D186*0.25)+('State_Production_Iron&amp;Steel'!E186*0.75)</f>
        <v>0</v>
      </c>
      <c r="E72" s="68">
        <f>('State_Production_Iron&amp;Steel'!E186*0.25)+('State_Production_Iron&amp;Steel'!F186*0.75)</f>
        <v>0</v>
      </c>
      <c r="F72" s="68">
        <f>('State_Production_Iron&amp;Steel'!F186*0.25)+('State_Production_Iron&amp;Steel'!G186*0.75)</f>
        <v>0</v>
      </c>
      <c r="G72" s="68">
        <f>('State_Production_Iron&amp;Steel'!G186*0.25)+('State_Production_Iron&amp;Steel'!H186*0.75)</f>
        <v>0</v>
      </c>
      <c r="H72" s="68">
        <f>('State_Production_Iron&amp;Steel'!H186*0.25)+('State_Production_Iron&amp;Steel'!I186*0.75)</f>
        <v>0</v>
      </c>
      <c r="I72" s="68">
        <f>('State_Production_Iron&amp;Steel'!I186*0.25)+('State_Production_Iron&amp;Steel'!J186*0.75)</f>
        <v>0</v>
      </c>
      <c r="J72" s="68">
        <f>('State_Production_Iron&amp;Steel'!J186*0.25)+('State_Production_Iron&amp;Steel'!K186*0.75)</f>
        <v>0</v>
      </c>
      <c r="K72" s="68">
        <f>('State_Production_Iron&amp;Steel'!K186*0.25)+('State_Production_Iron&amp;Steel'!L186*0.75)</f>
        <v>0</v>
      </c>
      <c r="L72" s="68">
        <f>('State_Production_Iron&amp;Steel'!L186*0.25)+('State_Production_Iron&amp;Steel'!M186*0.75)</f>
        <v>0</v>
      </c>
      <c r="M72" s="68">
        <f>('State_Production_Iron&amp;Steel'!M186*0.25)+('State_Production_Iron&amp;Steel'!N186*0.75)</f>
        <v>0</v>
      </c>
      <c r="N72" s="68">
        <f>('State_Production_Iron&amp;Steel'!N186*0.25)+('State_Production_Iron&amp;Steel'!O186*0.75)</f>
        <v>0</v>
      </c>
      <c r="O72" s="68">
        <f>('State_Production_Iron&amp;Steel'!O186*0.25)+('State_Production_Iron&amp;Steel'!P186*0.75)</f>
        <v>0</v>
      </c>
      <c r="P72" s="68">
        <f>('State_Production_Iron&amp;Steel'!P186*0.25)+('State_Production_Iron&amp;Steel'!Q186*0.75)</f>
        <v>0</v>
      </c>
      <c r="Q72" s="228">
        <f>('State_Production_Iron&amp;Steel'!Q186*0.25)+('State_Production_Iron&amp;Steel'!R186*0.75)</f>
        <v>0</v>
      </c>
    </row>
    <row r="73" spans="2:17" s="18" customFormat="1" x14ac:dyDescent="0.3">
      <c r="B73" s="152" t="s">
        <v>147</v>
      </c>
      <c r="C73" s="20"/>
      <c r="D73" s="68">
        <f>('State_Production_Iron&amp;Steel'!D187*0.25)+('State_Production_Iron&amp;Steel'!E187*0.75)</f>
        <v>182907.91710701652</v>
      </c>
      <c r="E73" s="68">
        <f>('State_Production_Iron&amp;Steel'!E187*0.25)+('State_Production_Iron&amp;Steel'!F187*0.75)</f>
        <v>256525.98446905296</v>
      </c>
      <c r="F73" s="68">
        <f>('State_Production_Iron&amp;Steel'!F187*0.25)+('State_Production_Iron&amp;Steel'!G187*0.75)</f>
        <v>301250.28718467127</v>
      </c>
      <c r="G73" s="68">
        <f>('State_Production_Iron&amp;Steel'!G187*0.25)+('State_Production_Iron&amp;Steel'!H187*0.75)</f>
        <v>317099.7794421725</v>
      </c>
      <c r="H73" s="68">
        <f>('State_Production_Iron&amp;Steel'!H187*0.25)+('State_Production_Iron&amp;Steel'!I187*0.75)</f>
        <v>356600.30786196759</v>
      </c>
      <c r="I73" s="68">
        <f>('State_Production_Iron&amp;Steel'!I187*0.25)+('State_Production_Iron&amp;Steel'!J187*0.75)</f>
        <v>380406.76836833154</v>
      </c>
      <c r="J73" s="68">
        <f>('State_Production_Iron&amp;Steel'!J187*0.25)+('State_Production_Iron&amp;Steel'!K187*0.75)</f>
        <v>380046.63879060792</v>
      </c>
      <c r="K73" s="68">
        <f>('State_Production_Iron&amp;Steel'!K187*0.25)+('State_Production_Iron&amp;Steel'!L187*0.75)</f>
        <v>356297.0408491476</v>
      </c>
      <c r="L73" s="68">
        <f>('State_Production_Iron&amp;Steel'!L187*0.25)+('State_Production_Iron&amp;Steel'!M187*0.75)</f>
        <v>347324.1281073381</v>
      </c>
      <c r="M73" s="68">
        <f>('State_Production_Iron&amp;Steel'!M187*0.25)+('State_Production_Iron&amp;Steel'!N187*0.75)</f>
        <v>382292.12212202197</v>
      </c>
      <c r="N73" s="68">
        <f>('State_Production_Iron&amp;Steel'!N187*0.25)+('State_Production_Iron&amp;Steel'!O187*0.75)</f>
        <v>563677.32875828189</v>
      </c>
      <c r="O73" s="68">
        <f>('State_Production_Iron&amp;Steel'!O187*0.25)+('State_Production_Iron&amp;Steel'!P187*0.75)</f>
        <v>751588.57646622113</v>
      </c>
      <c r="P73" s="68">
        <f>('State_Production_Iron&amp;Steel'!P187*0.25)+('State_Production_Iron&amp;Steel'!Q187*0.75)</f>
        <v>831660.86674090568</v>
      </c>
      <c r="Q73" s="228">
        <f>('State_Production_Iron&amp;Steel'!Q187*0.25)+('State_Production_Iron&amp;Steel'!R187*0.75)</f>
        <v>896101.70749814389</v>
      </c>
    </row>
    <row r="74" spans="2:17" s="18" customFormat="1" x14ac:dyDescent="0.3">
      <c r="B74" s="152" t="s">
        <v>148</v>
      </c>
      <c r="C74" s="20"/>
      <c r="D74" s="68">
        <f>('State_Production_Iron&amp;Steel'!D188*0.25)+('State_Production_Iron&amp;Steel'!E188*0.75)</f>
        <v>157965.92841060515</v>
      </c>
      <c r="E74" s="68">
        <f>('State_Production_Iron&amp;Steel'!E188*0.25)+('State_Production_Iron&amp;Steel'!F188*0.75)</f>
        <v>221545.16840509122</v>
      </c>
      <c r="F74" s="68">
        <f>('State_Production_Iron&amp;Steel'!F188*0.25)+('State_Production_Iron&amp;Steel'!G188*0.75)</f>
        <v>260170.7025685797</v>
      </c>
      <c r="G74" s="68">
        <f>('State_Production_Iron&amp;Steel'!G188*0.25)+('State_Production_Iron&amp;Steel'!H188*0.75)</f>
        <v>273858.90042733081</v>
      </c>
      <c r="H74" s="68">
        <f>('State_Production_Iron&amp;Steel'!H188*0.25)+('State_Production_Iron&amp;Steel'!I188*0.75)</f>
        <v>307972.99315351748</v>
      </c>
      <c r="I74" s="68">
        <f>('State_Production_Iron&amp;Steel'!I188*0.25)+('State_Production_Iron&amp;Steel'!J188*0.75)</f>
        <v>328533.11813628639</v>
      </c>
      <c r="J74" s="68">
        <f>('State_Production_Iron&amp;Steel'!J188*0.25)+('State_Production_Iron&amp;Steel'!K188*0.75)</f>
        <v>328222.0971373432</v>
      </c>
      <c r="K74" s="68">
        <f>('State_Production_Iron&amp;Steel'!K188*0.25)+('State_Production_Iron&amp;Steel'!L188*0.75)</f>
        <v>307711.08073335479</v>
      </c>
      <c r="L74" s="68">
        <f>('State_Production_Iron&amp;Steel'!L188*0.25)+('State_Production_Iron&amp;Steel'!M188*0.75)</f>
        <v>299961.74700179207</v>
      </c>
      <c r="M74" s="68">
        <f>('State_Production_Iron&amp;Steel'!M188*0.25)+('State_Production_Iron&amp;Steel'!N188*0.75)</f>
        <v>330161.37819629163</v>
      </c>
      <c r="N74" s="68">
        <f>('State_Production_Iron&amp;Steel'!N188*0.25)+('State_Production_Iron&amp;Steel'!O188*0.75)</f>
        <v>307521.67801041738</v>
      </c>
      <c r="O74" s="68">
        <f>('State_Production_Iron&amp;Steel'!O188*0.25)+('State_Production_Iron&amp;Steel'!P188*0.75)</f>
        <v>359400.57767260575</v>
      </c>
      <c r="P74" s="68">
        <f>('State_Production_Iron&amp;Steel'!P188*0.25)+('State_Production_Iron&amp;Steel'!Q188*0.75)</f>
        <v>397690.17956570152</v>
      </c>
      <c r="Q74" s="228">
        <f>('State_Production_Iron&amp;Steel'!Q188*0.25)+('State_Production_Iron&amp;Steel'!R188*0.75)</f>
        <v>428505.01113585744</v>
      </c>
    </row>
    <row r="75" spans="2:17" s="18" customFormat="1" x14ac:dyDescent="0.3">
      <c r="B75" s="152" t="s">
        <v>149</v>
      </c>
      <c r="C75" s="20"/>
      <c r="D75" s="68">
        <f>('State_Production_Iron&amp;Steel'!D189*0.25)+('State_Production_Iron&amp;Steel'!E189*0.75)</f>
        <v>0</v>
      </c>
      <c r="E75" s="68">
        <f>('State_Production_Iron&amp;Steel'!E189*0.25)+('State_Production_Iron&amp;Steel'!F189*0.75)</f>
        <v>0</v>
      </c>
      <c r="F75" s="68">
        <f>('State_Production_Iron&amp;Steel'!F189*0.25)+('State_Production_Iron&amp;Steel'!G189*0.75)</f>
        <v>0</v>
      </c>
      <c r="G75" s="68">
        <f>('State_Production_Iron&amp;Steel'!G189*0.25)+('State_Production_Iron&amp;Steel'!H189*0.75)</f>
        <v>0</v>
      </c>
      <c r="H75" s="68">
        <f>('State_Production_Iron&amp;Steel'!H189*0.25)+('State_Production_Iron&amp;Steel'!I189*0.75)</f>
        <v>0</v>
      </c>
      <c r="I75" s="68">
        <f>('State_Production_Iron&amp;Steel'!I189*0.25)+('State_Production_Iron&amp;Steel'!J189*0.75)</f>
        <v>0</v>
      </c>
      <c r="J75" s="68">
        <f>('State_Production_Iron&amp;Steel'!J189*0.25)+('State_Production_Iron&amp;Steel'!K189*0.75)</f>
        <v>0</v>
      </c>
      <c r="K75" s="68">
        <f>('State_Production_Iron&amp;Steel'!K189*0.25)+('State_Production_Iron&amp;Steel'!L189*0.75)</f>
        <v>0</v>
      </c>
      <c r="L75" s="68">
        <f>('State_Production_Iron&amp;Steel'!L189*0.25)+('State_Production_Iron&amp;Steel'!M189*0.75)</f>
        <v>0</v>
      </c>
      <c r="M75" s="68">
        <f>('State_Production_Iron&amp;Steel'!M189*0.25)+('State_Production_Iron&amp;Steel'!N189*0.75)</f>
        <v>0</v>
      </c>
      <c r="N75" s="68">
        <f>('State_Production_Iron&amp;Steel'!N189*0.25)+('State_Production_Iron&amp;Steel'!O189*0.75)</f>
        <v>0</v>
      </c>
      <c r="O75" s="68">
        <f>('State_Production_Iron&amp;Steel'!O189*0.25)+('State_Production_Iron&amp;Steel'!P189*0.75)</f>
        <v>0</v>
      </c>
      <c r="P75" s="68">
        <f>('State_Production_Iron&amp;Steel'!P189*0.25)+('State_Production_Iron&amp;Steel'!Q189*0.75)</f>
        <v>0</v>
      </c>
      <c r="Q75" s="228">
        <f>('State_Production_Iron&amp;Steel'!Q189*0.25)+('State_Production_Iron&amp;Steel'!R189*0.75)</f>
        <v>0</v>
      </c>
    </row>
    <row r="76" spans="2:17" s="18" customFormat="1" x14ac:dyDescent="0.3">
      <c r="B76" s="152" t="s">
        <v>150</v>
      </c>
      <c r="C76" s="20"/>
      <c r="D76" s="68">
        <f>('State_Production_Iron&amp;Steel'!D190*0.25)+('State_Production_Iron&amp;Steel'!E190*0.75)</f>
        <v>0</v>
      </c>
      <c r="E76" s="68">
        <f>('State_Production_Iron&amp;Steel'!E190*0.25)+('State_Production_Iron&amp;Steel'!F190*0.75)</f>
        <v>0</v>
      </c>
      <c r="F76" s="68">
        <f>('State_Production_Iron&amp;Steel'!F190*0.25)+('State_Production_Iron&amp;Steel'!G190*0.75)</f>
        <v>0</v>
      </c>
      <c r="G76" s="68">
        <f>('State_Production_Iron&amp;Steel'!G190*0.25)+('State_Production_Iron&amp;Steel'!H190*0.75)</f>
        <v>0</v>
      </c>
      <c r="H76" s="68">
        <f>('State_Production_Iron&amp;Steel'!H190*0.25)+('State_Production_Iron&amp;Steel'!I190*0.75)</f>
        <v>0</v>
      </c>
      <c r="I76" s="68">
        <f>('State_Production_Iron&amp;Steel'!I190*0.25)+('State_Production_Iron&amp;Steel'!J190*0.75)</f>
        <v>0</v>
      </c>
      <c r="J76" s="68">
        <f>('State_Production_Iron&amp;Steel'!J190*0.25)+('State_Production_Iron&amp;Steel'!K190*0.75)</f>
        <v>0</v>
      </c>
      <c r="K76" s="68">
        <f>('State_Production_Iron&amp;Steel'!K190*0.25)+('State_Production_Iron&amp;Steel'!L190*0.75)</f>
        <v>0</v>
      </c>
      <c r="L76" s="68">
        <f>('State_Production_Iron&amp;Steel'!L190*0.25)+('State_Production_Iron&amp;Steel'!M190*0.75)</f>
        <v>0</v>
      </c>
      <c r="M76" s="68">
        <f>('State_Production_Iron&amp;Steel'!M190*0.25)+('State_Production_Iron&amp;Steel'!N190*0.75)</f>
        <v>0</v>
      </c>
      <c r="N76" s="68">
        <f>('State_Production_Iron&amp;Steel'!N190*0.25)+('State_Production_Iron&amp;Steel'!O190*0.75)</f>
        <v>0</v>
      </c>
      <c r="O76" s="68">
        <f>('State_Production_Iron&amp;Steel'!O190*0.25)+('State_Production_Iron&amp;Steel'!P190*0.75)</f>
        <v>0</v>
      </c>
      <c r="P76" s="68">
        <f>('State_Production_Iron&amp;Steel'!P190*0.25)+('State_Production_Iron&amp;Steel'!Q190*0.75)</f>
        <v>0</v>
      </c>
      <c r="Q76" s="228">
        <f>('State_Production_Iron&amp;Steel'!Q190*0.25)+('State_Production_Iron&amp;Steel'!R190*0.75)</f>
        <v>0</v>
      </c>
    </row>
    <row r="77" spans="2:17" s="18" customFormat="1" x14ac:dyDescent="0.3">
      <c r="B77" s="152" t="s">
        <v>151</v>
      </c>
      <c r="C77" s="20"/>
      <c r="D77" s="68">
        <f>('State_Production_Iron&amp;Steel'!D191*0.25)+('State_Production_Iron&amp;Steel'!E191*0.75)</f>
        <v>0</v>
      </c>
      <c r="E77" s="68">
        <f>('State_Production_Iron&amp;Steel'!E191*0.25)+('State_Production_Iron&amp;Steel'!F191*0.75)</f>
        <v>0</v>
      </c>
      <c r="F77" s="68">
        <f>('State_Production_Iron&amp;Steel'!F191*0.25)+('State_Production_Iron&amp;Steel'!G191*0.75)</f>
        <v>0</v>
      </c>
      <c r="G77" s="68">
        <f>('State_Production_Iron&amp;Steel'!G191*0.25)+('State_Production_Iron&amp;Steel'!H191*0.75)</f>
        <v>0</v>
      </c>
      <c r="H77" s="68">
        <f>('State_Production_Iron&amp;Steel'!H191*0.25)+('State_Production_Iron&amp;Steel'!I191*0.75)</f>
        <v>0</v>
      </c>
      <c r="I77" s="68">
        <f>('State_Production_Iron&amp;Steel'!I191*0.25)+('State_Production_Iron&amp;Steel'!J191*0.75)</f>
        <v>0</v>
      </c>
      <c r="J77" s="68">
        <f>('State_Production_Iron&amp;Steel'!J191*0.25)+('State_Production_Iron&amp;Steel'!K191*0.75)</f>
        <v>0</v>
      </c>
      <c r="K77" s="68">
        <f>('State_Production_Iron&amp;Steel'!K191*0.25)+('State_Production_Iron&amp;Steel'!L191*0.75)</f>
        <v>0</v>
      </c>
      <c r="L77" s="68">
        <f>('State_Production_Iron&amp;Steel'!L191*0.25)+('State_Production_Iron&amp;Steel'!M191*0.75)</f>
        <v>0</v>
      </c>
      <c r="M77" s="68">
        <f>('State_Production_Iron&amp;Steel'!M191*0.25)+('State_Production_Iron&amp;Steel'!N191*0.75)</f>
        <v>0</v>
      </c>
      <c r="N77" s="68">
        <f>('State_Production_Iron&amp;Steel'!N191*0.25)+('State_Production_Iron&amp;Steel'!O191*0.75)</f>
        <v>0</v>
      </c>
      <c r="O77" s="68">
        <f>('State_Production_Iron&amp;Steel'!O191*0.25)+('State_Production_Iron&amp;Steel'!P191*0.75)</f>
        <v>0</v>
      </c>
      <c r="P77" s="68">
        <f>('State_Production_Iron&amp;Steel'!P191*0.25)+('State_Production_Iron&amp;Steel'!Q191*0.75)</f>
        <v>0</v>
      </c>
      <c r="Q77" s="228">
        <f>('State_Production_Iron&amp;Steel'!Q191*0.25)+('State_Production_Iron&amp;Steel'!R191*0.75)</f>
        <v>0</v>
      </c>
    </row>
    <row r="78" spans="2:17" s="18" customFormat="1" x14ac:dyDescent="0.3">
      <c r="B78" s="152" t="s">
        <v>152</v>
      </c>
      <c r="C78" s="20"/>
      <c r="D78" s="68">
        <f>('State_Production_Iron&amp;Steel'!D192*0.25)+('State_Production_Iron&amp;Steel'!E192*0.75)</f>
        <v>2117297.707117585</v>
      </c>
      <c r="E78" s="68">
        <f>('State_Production_Iron&amp;Steel'!E192*0.25)+('State_Production_Iron&amp;Steel'!F192*0.75)</f>
        <v>2969482.6080963109</v>
      </c>
      <c r="F78" s="68">
        <f>('State_Production_Iron&amp;Steel'!F192*0.25)+('State_Production_Iron&amp;Steel'!G192*0.75)</f>
        <v>3487200.2940771035</v>
      </c>
      <c r="G78" s="68">
        <f>('State_Production_Iron&amp;Steel'!G192*0.25)+('State_Production_Iron&amp;Steel'!H192*0.75)</f>
        <v>3670670.174148785</v>
      </c>
      <c r="H78" s="68">
        <f>('State_Production_Iron&amp;Steel'!H192*0.25)+('State_Production_Iron&amp;Steel'!I192*0.75)</f>
        <v>4127918.7152506555</v>
      </c>
      <c r="I78" s="68">
        <f>('State_Production_Iron&amp;Steel'!I192*0.25)+('State_Production_Iron&amp;Steel'!J192*0.75)</f>
        <v>4403496.5308091715</v>
      </c>
      <c r="J78" s="68">
        <f>('State_Production_Iron&amp;Steel'!J192*0.25)+('State_Production_Iron&amp;Steel'!K192*0.75)</f>
        <v>4399327.7581215827</v>
      </c>
      <c r="K78" s="68">
        <f>('State_Production_Iron&amp;Steel'!K192*0.25)+('State_Production_Iron&amp;Steel'!L192*0.75)</f>
        <v>4124408.1698295278</v>
      </c>
      <c r="L78" s="68">
        <f>('State_Production_Iron&amp;Steel'!L192*0.25)+('State_Production_Iron&amp;Steel'!M192*0.75)</f>
        <v>4020539.9071819144</v>
      </c>
      <c r="M78" s="68">
        <f>('State_Production_Iron&amp;Steel'!M192*0.25)+('State_Production_Iron&amp;Steel'!N192*0.75)</f>
        <v>4425320.9288064362</v>
      </c>
      <c r="N78" s="68">
        <f>('State_Production_Iron&amp;Steel'!N192*0.25)+('State_Production_Iron&amp;Steel'!O192*0.75)</f>
        <v>4215523.4620006075</v>
      </c>
      <c r="O78" s="68">
        <f>('State_Production_Iron&amp;Steel'!O192*0.25)+('State_Production_Iron&amp;Steel'!P192*0.75)</f>
        <v>4968555.3544914629</v>
      </c>
      <c r="P78" s="68">
        <f>('State_Production_Iron&amp;Steel'!P192*0.25)+('State_Production_Iron&amp;Steel'!Q192*0.75)</f>
        <v>5497892.3069784706</v>
      </c>
      <c r="Q78" s="228">
        <f>('State_Production_Iron&amp;Steel'!Q192*0.25)+('State_Production_Iron&amp;Steel'!R192*0.75)</f>
        <v>5923893.8381588729</v>
      </c>
    </row>
    <row r="79" spans="2:17" s="18" customFormat="1" x14ac:dyDescent="0.3">
      <c r="B79" s="152" t="s">
        <v>153</v>
      </c>
      <c r="C79" s="20"/>
      <c r="D79" s="68">
        <f>('State_Production_Iron&amp;Steel'!D193*0.25)+('State_Production_Iron&amp;Steel'!E193*0.75)</f>
        <v>0</v>
      </c>
      <c r="E79" s="68">
        <f>('State_Production_Iron&amp;Steel'!E193*0.25)+('State_Production_Iron&amp;Steel'!F193*0.75)</f>
        <v>0</v>
      </c>
      <c r="F79" s="68">
        <f>('State_Production_Iron&amp;Steel'!F193*0.25)+('State_Production_Iron&amp;Steel'!G193*0.75)</f>
        <v>0</v>
      </c>
      <c r="G79" s="68">
        <f>('State_Production_Iron&amp;Steel'!G193*0.25)+('State_Production_Iron&amp;Steel'!H193*0.75)</f>
        <v>0</v>
      </c>
      <c r="H79" s="68">
        <f>('State_Production_Iron&amp;Steel'!H193*0.25)+('State_Production_Iron&amp;Steel'!I193*0.75)</f>
        <v>0</v>
      </c>
      <c r="I79" s="68">
        <f>('State_Production_Iron&amp;Steel'!I193*0.25)+('State_Production_Iron&amp;Steel'!J193*0.75)</f>
        <v>0</v>
      </c>
      <c r="J79" s="68">
        <f>('State_Production_Iron&amp;Steel'!J193*0.25)+('State_Production_Iron&amp;Steel'!K193*0.75)</f>
        <v>0</v>
      </c>
      <c r="K79" s="68">
        <f>('State_Production_Iron&amp;Steel'!K193*0.25)+('State_Production_Iron&amp;Steel'!L193*0.75)</f>
        <v>0</v>
      </c>
      <c r="L79" s="68">
        <f>('State_Production_Iron&amp;Steel'!L193*0.25)+('State_Production_Iron&amp;Steel'!M193*0.75)</f>
        <v>0</v>
      </c>
      <c r="M79" s="68">
        <f>('State_Production_Iron&amp;Steel'!M193*0.25)+('State_Production_Iron&amp;Steel'!N193*0.75)</f>
        <v>0</v>
      </c>
      <c r="N79" s="68">
        <f>('State_Production_Iron&amp;Steel'!N193*0.25)+('State_Production_Iron&amp;Steel'!O193*0.75)</f>
        <v>0</v>
      </c>
      <c r="O79" s="68">
        <f>('State_Production_Iron&amp;Steel'!O193*0.25)+('State_Production_Iron&amp;Steel'!P193*0.75)</f>
        <v>0</v>
      </c>
      <c r="P79" s="68">
        <f>('State_Production_Iron&amp;Steel'!P193*0.25)+('State_Production_Iron&amp;Steel'!Q193*0.75)</f>
        <v>0</v>
      </c>
      <c r="Q79" s="228">
        <f>('State_Production_Iron&amp;Steel'!Q193*0.25)+('State_Production_Iron&amp;Steel'!R193*0.75)</f>
        <v>0</v>
      </c>
    </row>
    <row r="80" spans="2:17" s="18" customFormat="1" x14ac:dyDescent="0.3">
      <c r="B80" s="152" t="s">
        <v>154</v>
      </c>
      <c r="C80" s="20"/>
      <c r="D80" s="68">
        <f>('State_Production_Iron&amp;Steel'!D194*0.25)+('State_Production_Iron&amp;Steel'!E194*0.75)</f>
        <v>0</v>
      </c>
      <c r="E80" s="68">
        <f>('State_Production_Iron&amp;Steel'!E194*0.25)+('State_Production_Iron&amp;Steel'!F194*0.75)</f>
        <v>0</v>
      </c>
      <c r="F80" s="68">
        <f>('State_Production_Iron&amp;Steel'!F194*0.25)+('State_Production_Iron&amp;Steel'!G194*0.75)</f>
        <v>0</v>
      </c>
      <c r="G80" s="68">
        <f>('State_Production_Iron&amp;Steel'!G194*0.25)+('State_Production_Iron&amp;Steel'!H194*0.75)</f>
        <v>0</v>
      </c>
      <c r="H80" s="68">
        <f>('State_Production_Iron&amp;Steel'!H194*0.25)+('State_Production_Iron&amp;Steel'!I194*0.75)</f>
        <v>0</v>
      </c>
      <c r="I80" s="68">
        <f>('State_Production_Iron&amp;Steel'!I194*0.25)+('State_Production_Iron&amp;Steel'!J194*0.75)</f>
        <v>0</v>
      </c>
      <c r="J80" s="68">
        <f>('State_Production_Iron&amp;Steel'!J194*0.25)+('State_Production_Iron&amp;Steel'!K194*0.75)</f>
        <v>0</v>
      </c>
      <c r="K80" s="68">
        <f>('State_Production_Iron&amp;Steel'!K194*0.25)+('State_Production_Iron&amp;Steel'!L194*0.75)</f>
        <v>0</v>
      </c>
      <c r="L80" s="68">
        <f>('State_Production_Iron&amp;Steel'!L194*0.25)+('State_Production_Iron&amp;Steel'!M194*0.75)</f>
        <v>0</v>
      </c>
      <c r="M80" s="68">
        <f>('State_Production_Iron&amp;Steel'!M194*0.25)+('State_Production_Iron&amp;Steel'!N194*0.75)</f>
        <v>0</v>
      </c>
      <c r="N80" s="68">
        <f>('State_Production_Iron&amp;Steel'!N194*0.25)+('State_Production_Iron&amp;Steel'!O194*0.75)</f>
        <v>0</v>
      </c>
      <c r="O80" s="68">
        <f>('State_Production_Iron&amp;Steel'!O194*0.25)+('State_Production_Iron&amp;Steel'!P194*0.75)</f>
        <v>0</v>
      </c>
      <c r="P80" s="68">
        <f>('State_Production_Iron&amp;Steel'!P194*0.25)+('State_Production_Iron&amp;Steel'!Q194*0.75)</f>
        <v>0</v>
      </c>
      <c r="Q80" s="228">
        <f>('State_Production_Iron&amp;Steel'!Q194*0.25)+('State_Production_Iron&amp;Steel'!R194*0.75)</f>
        <v>0</v>
      </c>
    </row>
    <row r="81" spans="2:17" s="18" customFormat="1" x14ac:dyDescent="0.3">
      <c r="B81" s="152" t="s">
        <v>155</v>
      </c>
      <c r="C81" s="20"/>
      <c r="D81" s="68">
        <f>('State_Production_Iron&amp;Steel'!D195*0.25)+('State_Production_Iron&amp;Steel'!E195*0.75)</f>
        <v>0</v>
      </c>
      <c r="E81" s="68">
        <f>('State_Production_Iron&amp;Steel'!E195*0.25)+('State_Production_Iron&amp;Steel'!F195*0.75)</f>
        <v>0</v>
      </c>
      <c r="F81" s="68">
        <f>('State_Production_Iron&amp;Steel'!F195*0.25)+('State_Production_Iron&amp;Steel'!G195*0.75)</f>
        <v>0</v>
      </c>
      <c r="G81" s="68">
        <f>('State_Production_Iron&amp;Steel'!G195*0.25)+('State_Production_Iron&amp;Steel'!H195*0.75)</f>
        <v>0</v>
      </c>
      <c r="H81" s="68">
        <f>('State_Production_Iron&amp;Steel'!H195*0.25)+('State_Production_Iron&amp;Steel'!I195*0.75)</f>
        <v>0</v>
      </c>
      <c r="I81" s="68">
        <f>('State_Production_Iron&amp;Steel'!I195*0.25)+('State_Production_Iron&amp;Steel'!J195*0.75)</f>
        <v>0</v>
      </c>
      <c r="J81" s="68">
        <f>('State_Production_Iron&amp;Steel'!J195*0.25)+('State_Production_Iron&amp;Steel'!K195*0.75)</f>
        <v>0</v>
      </c>
      <c r="K81" s="68">
        <f>('State_Production_Iron&amp;Steel'!K195*0.25)+('State_Production_Iron&amp;Steel'!L195*0.75)</f>
        <v>0</v>
      </c>
      <c r="L81" s="68">
        <f>('State_Production_Iron&amp;Steel'!L195*0.25)+('State_Production_Iron&amp;Steel'!M195*0.75)</f>
        <v>0</v>
      </c>
      <c r="M81" s="68">
        <f>('State_Production_Iron&amp;Steel'!M195*0.25)+('State_Production_Iron&amp;Steel'!N195*0.75)</f>
        <v>0</v>
      </c>
      <c r="N81" s="68">
        <f>('State_Production_Iron&amp;Steel'!N195*0.25)+('State_Production_Iron&amp;Steel'!O195*0.75)</f>
        <v>0</v>
      </c>
      <c r="O81" s="68">
        <f>('State_Production_Iron&amp;Steel'!O195*0.25)+('State_Production_Iron&amp;Steel'!P195*0.75)</f>
        <v>0</v>
      </c>
      <c r="P81" s="68">
        <f>('State_Production_Iron&amp;Steel'!P195*0.25)+('State_Production_Iron&amp;Steel'!Q195*0.75)</f>
        <v>0</v>
      </c>
      <c r="Q81" s="228">
        <f>('State_Production_Iron&amp;Steel'!Q195*0.25)+('State_Production_Iron&amp;Steel'!R195*0.75)</f>
        <v>0</v>
      </c>
    </row>
    <row r="82" spans="2:17" s="18" customFormat="1" x14ac:dyDescent="0.3">
      <c r="B82" s="152" t="s">
        <v>156</v>
      </c>
      <c r="C82" s="20"/>
      <c r="D82" s="68">
        <f>('State_Production_Iron&amp;Steel'!D196*0.25)+('State_Production_Iron&amp;Steel'!E196*0.75)</f>
        <v>0</v>
      </c>
      <c r="E82" s="68">
        <f>('State_Production_Iron&amp;Steel'!E196*0.25)+('State_Production_Iron&amp;Steel'!F196*0.75)</f>
        <v>0</v>
      </c>
      <c r="F82" s="68">
        <f>('State_Production_Iron&amp;Steel'!F196*0.25)+('State_Production_Iron&amp;Steel'!G196*0.75)</f>
        <v>0</v>
      </c>
      <c r="G82" s="68">
        <f>('State_Production_Iron&amp;Steel'!G196*0.25)+('State_Production_Iron&amp;Steel'!H196*0.75)</f>
        <v>0</v>
      </c>
      <c r="H82" s="68">
        <f>('State_Production_Iron&amp;Steel'!H196*0.25)+('State_Production_Iron&amp;Steel'!I196*0.75)</f>
        <v>0</v>
      </c>
      <c r="I82" s="68">
        <f>('State_Production_Iron&amp;Steel'!I196*0.25)+('State_Production_Iron&amp;Steel'!J196*0.75)</f>
        <v>0</v>
      </c>
      <c r="J82" s="68">
        <f>('State_Production_Iron&amp;Steel'!J196*0.25)+('State_Production_Iron&amp;Steel'!K196*0.75)</f>
        <v>0</v>
      </c>
      <c r="K82" s="68">
        <f>('State_Production_Iron&amp;Steel'!K196*0.25)+('State_Production_Iron&amp;Steel'!L196*0.75)</f>
        <v>0</v>
      </c>
      <c r="L82" s="68">
        <f>('State_Production_Iron&amp;Steel'!L196*0.25)+('State_Production_Iron&amp;Steel'!M196*0.75)</f>
        <v>0</v>
      </c>
      <c r="M82" s="68">
        <f>('State_Production_Iron&amp;Steel'!M196*0.25)+('State_Production_Iron&amp;Steel'!N196*0.75)</f>
        <v>0</v>
      </c>
      <c r="N82" s="68">
        <f>('State_Production_Iron&amp;Steel'!N196*0.25)+('State_Production_Iron&amp;Steel'!O196*0.75)</f>
        <v>0</v>
      </c>
      <c r="O82" s="68">
        <f>('State_Production_Iron&amp;Steel'!O196*0.25)+('State_Production_Iron&amp;Steel'!P196*0.75)</f>
        <v>0</v>
      </c>
      <c r="P82" s="68">
        <f>('State_Production_Iron&amp;Steel'!P196*0.25)+('State_Production_Iron&amp;Steel'!Q196*0.75)</f>
        <v>0</v>
      </c>
      <c r="Q82" s="228">
        <f>('State_Production_Iron&amp;Steel'!Q196*0.25)+('State_Production_Iron&amp;Steel'!R196*0.75)</f>
        <v>0</v>
      </c>
    </row>
    <row r="83" spans="2:17" s="18" customFormat="1" x14ac:dyDescent="0.3">
      <c r="B83" s="152" t="s">
        <v>157</v>
      </c>
      <c r="C83" s="20"/>
      <c r="D83" s="68">
        <f>('State_Production_Iron&amp;Steel'!D197*0.25)+('State_Production_Iron&amp;Steel'!E197*0.75)</f>
        <v>1520352.7776501402</v>
      </c>
      <c r="E83" s="68">
        <f>('State_Production_Iron&amp;Steel'!E197*0.25)+('State_Production_Iron&amp;Steel'!F197*0.75)</f>
        <v>2132275.0769654922</v>
      </c>
      <c r="F83" s="68">
        <f>('State_Production_Iron&amp;Steel'!F197*0.25)+('State_Production_Iron&amp;Steel'!G197*0.75)</f>
        <v>2504028.9022653126</v>
      </c>
      <c r="G83" s="68">
        <f>('State_Production_Iron&amp;Steel'!G197*0.25)+('State_Production_Iron&amp;Steel'!H197*0.75)</f>
        <v>2635771.8030602396</v>
      </c>
      <c r="H83" s="68">
        <f>('State_Production_Iron&amp;Steel'!H197*0.25)+('State_Production_Iron&amp;Steel'!I197*0.75)</f>
        <v>2964104.9832284153</v>
      </c>
      <c r="I83" s="68">
        <f>('State_Production_Iron&amp;Steel'!I197*0.25)+('State_Production_Iron&amp;Steel'!J197*0.75)</f>
        <v>3161987.1685888898</v>
      </c>
      <c r="J83" s="68">
        <f>('State_Production_Iron&amp;Steel'!J197*0.25)+('State_Production_Iron&amp;Steel'!K197*0.75)</f>
        <v>3158993.7278867802</v>
      </c>
      <c r="K83" s="68">
        <f>('State_Production_Iron&amp;Steel'!K197*0.25)+('State_Production_Iron&amp;Steel'!L197*0.75)</f>
        <v>2961584.1910582185</v>
      </c>
      <c r="L83" s="68">
        <f>('State_Production_Iron&amp;Steel'!L197*0.25)+('State_Production_Iron&amp;Steel'!M197*0.75)</f>
        <v>2887000.2527225106</v>
      </c>
      <c r="M83" s="68">
        <f>('State_Production_Iron&amp;Steel'!M197*0.25)+('State_Production_Iron&amp;Steel'!N197*0.75)</f>
        <v>3159744.0282350611</v>
      </c>
      <c r="N83" s="68">
        <f>('State_Production_Iron&amp;Steel'!N197*0.25)+('State_Production_Iron&amp;Steel'!O197*0.75)</f>
        <v>3386939.3301798748</v>
      </c>
      <c r="O83" s="68">
        <f>('State_Production_Iron&amp;Steel'!O197*0.25)+('State_Production_Iron&amp;Steel'!P197*0.75)</f>
        <v>4158958.2637342243</v>
      </c>
      <c r="P83" s="68">
        <f>('State_Production_Iron&amp;Steel'!P197*0.25)+('State_Production_Iron&amp;Steel'!Q197*0.75)</f>
        <v>4602042.8498515226</v>
      </c>
      <c r="Q83" s="228">
        <f>('State_Production_Iron&amp;Steel'!Q197*0.25)+('State_Production_Iron&amp;Steel'!R197*0.75)</f>
        <v>4958629.9183370452</v>
      </c>
    </row>
    <row r="84" spans="2:17" s="18" customFormat="1" x14ac:dyDescent="0.3">
      <c r="B84" s="152" t="s">
        <v>158</v>
      </c>
      <c r="C84" s="20"/>
      <c r="D84" s="68">
        <f>('State_Production_Iron&amp;Steel'!D198*0.25)+('State_Production_Iron&amp;Steel'!E198*0.75)</f>
        <v>0</v>
      </c>
      <c r="E84" s="68">
        <f>('State_Production_Iron&amp;Steel'!E198*0.25)+('State_Production_Iron&amp;Steel'!F198*0.75)</f>
        <v>0</v>
      </c>
      <c r="F84" s="68">
        <f>('State_Production_Iron&amp;Steel'!F198*0.25)+('State_Production_Iron&amp;Steel'!G198*0.75)</f>
        <v>0</v>
      </c>
      <c r="G84" s="68">
        <f>('State_Production_Iron&amp;Steel'!G198*0.25)+('State_Production_Iron&amp;Steel'!H198*0.75)</f>
        <v>0</v>
      </c>
      <c r="H84" s="68">
        <f>('State_Production_Iron&amp;Steel'!H198*0.25)+('State_Production_Iron&amp;Steel'!I198*0.75)</f>
        <v>0</v>
      </c>
      <c r="I84" s="68">
        <f>('State_Production_Iron&amp;Steel'!I198*0.25)+('State_Production_Iron&amp;Steel'!J198*0.75)</f>
        <v>0</v>
      </c>
      <c r="J84" s="68">
        <f>('State_Production_Iron&amp;Steel'!J198*0.25)+('State_Production_Iron&amp;Steel'!K198*0.75)</f>
        <v>0</v>
      </c>
      <c r="K84" s="68">
        <f>('State_Production_Iron&amp;Steel'!K198*0.25)+('State_Production_Iron&amp;Steel'!L198*0.75)</f>
        <v>0</v>
      </c>
      <c r="L84" s="68">
        <f>('State_Production_Iron&amp;Steel'!L198*0.25)+('State_Production_Iron&amp;Steel'!M198*0.75)</f>
        <v>0</v>
      </c>
      <c r="M84" s="68">
        <f>('State_Production_Iron&amp;Steel'!M198*0.25)+('State_Production_Iron&amp;Steel'!N198*0.75)</f>
        <v>0</v>
      </c>
      <c r="N84" s="68">
        <f>('State_Production_Iron&amp;Steel'!N198*0.25)+('State_Production_Iron&amp;Steel'!O198*0.75)</f>
        <v>0</v>
      </c>
      <c r="O84" s="68">
        <f>('State_Production_Iron&amp;Steel'!O198*0.25)+('State_Production_Iron&amp;Steel'!P198*0.75)</f>
        <v>0</v>
      </c>
      <c r="P84" s="68">
        <f>('State_Production_Iron&amp;Steel'!P198*0.25)+('State_Production_Iron&amp;Steel'!Q198*0.75)</f>
        <v>0</v>
      </c>
      <c r="Q84" s="228">
        <f>('State_Production_Iron&amp;Steel'!Q198*0.25)+('State_Production_Iron&amp;Steel'!R198*0.75)</f>
        <v>0</v>
      </c>
    </row>
    <row r="85" spans="2:17" s="18" customFormat="1" x14ac:dyDescent="0.3">
      <c r="B85" s="152" t="s">
        <v>159</v>
      </c>
      <c r="C85" s="20"/>
      <c r="D85" s="68">
        <f>('State_Production_Iron&amp;Steel'!D199*0.25)+('State_Production_Iron&amp;Steel'!E199*0.75)</f>
        <v>66511.969857096905</v>
      </c>
      <c r="E85" s="68">
        <f>('State_Production_Iron&amp;Steel'!E199*0.25)+('State_Production_Iron&amp;Steel'!F199*0.75)</f>
        <v>93282.176170564708</v>
      </c>
      <c r="F85" s="68">
        <f>('State_Production_Iron&amp;Steel'!F199*0.25)+('State_Production_Iron&amp;Steel'!G199*0.75)</f>
        <v>109545.55897624409</v>
      </c>
      <c r="G85" s="68">
        <f>('State_Production_Iron&amp;Steel'!G199*0.25)+('State_Production_Iron&amp;Steel'!H199*0.75)</f>
        <v>115309.01070624456</v>
      </c>
      <c r="H85" s="68">
        <f>('State_Production_Iron&amp;Steel'!H199*0.25)+('State_Production_Iron&amp;Steel'!I199*0.75)</f>
        <v>129672.83922253366</v>
      </c>
      <c r="I85" s="68">
        <f>('State_Production_Iron&amp;Steel'!I199*0.25)+('State_Production_Iron&amp;Steel'!J199*0.75)</f>
        <v>138329.73395212059</v>
      </c>
      <c r="J85" s="68">
        <f>('State_Production_Iron&amp;Steel'!J199*0.25)+('State_Production_Iron&amp;Steel'!K199*0.75)</f>
        <v>138198.77774203924</v>
      </c>
      <c r="K85" s="68">
        <f>('State_Production_Iron&amp;Steel'!K199*0.25)+('State_Production_Iron&amp;Steel'!L199*0.75)</f>
        <v>129562.56030878096</v>
      </c>
      <c r="L85" s="68">
        <f>('State_Production_Iron&amp;Steel'!L199*0.25)+('State_Production_Iron&amp;Steel'!M199*0.75)</f>
        <v>126299.68294812297</v>
      </c>
      <c r="M85" s="68">
        <f>('State_Production_Iron&amp;Steel'!M199*0.25)+('State_Production_Iron&amp;Steel'!N199*0.75)</f>
        <v>139015.3171352807</v>
      </c>
      <c r="N85" s="68">
        <f>('State_Production_Iron&amp;Steel'!N199*0.25)+('State_Production_Iron&amp;Steel'!O199*0.75)</f>
        <v>129482.81179385998</v>
      </c>
      <c r="O85" s="68">
        <f>('State_Production_Iron&amp;Steel'!O199*0.25)+('State_Production_Iron&amp;Steel'!P199*0.75)</f>
        <v>151326.55902004454</v>
      </c>
      <c r="P85" s="68">
        <f>('State_Production_Iron&amp;Steel'!P199*0.25)+('State_Production_Iron&amp;Steel'!Q199*0.75)</f>
        <v>167448.49665924275</v>
      </c>
      <c r="Q85" s="228">
        <f>('State_Production_Iron&amp;Steel'!Q199*0.25)+('State_Production_Iron&amp;Steel'!R199*0.75)</f>
        <v>180423.16258351895</v>
      </c>
    </row>
    <row r="86" spans="2:17" s="18" customFormat="1" x14ac:dyDescent="0.3">
      <c r="B86" s="152" t="s">
        <v>160</v>
      </c>
      <c r="C86" s="20"/>
      <c r="D86" s="68">
        <f>('State_Production_Iron&amp;Steel'!D200*0.25)+('State_Production_Iron&amp;Steel'!E200*0.75)</f>
        <v>0</v>
      </c>
      <c r="E86" s="68">
        <f>('State_Production_Iron&amp;Steel'!E200*0.25)+('State_Production_Iron&amp;Steel'!F200*0.75)</f>
        <v>0</v>
      </c>
      <c r="F86" s="68">
        <f>('State_Production_Iron&amp;Steel'!F200*0.25)+('State_Production_Iron&amp;Steel'!G200*0.75)</f>
        <v>0</v>
      </c>
      <c r="G86" s="68">
        <f>('State_Production_Iron&amp;Steel'!G200*0.25)+('State_Production_Iron&amp;Steel'!H200*0.75)</f>
        <v>0</v>
      </c>
      <c r="H86" s="68">
        <f>('State_Production_Iron&amp;Steel'!H200*0.25)+('State_Production_Iron&amp;Steel'!I200*0.75)</f>
        <v>0</v>
      </c>
      <c r="I86" s="68">
        <f>('State_Production_Iron&amp;Steel'!I200*0.25)+('State_Production_Iron&amp;Steel'!J200*0.75)</f>
        <v>0</v>
      </c>
      <c r="J86" s="68">
        <f>('State_Production_Iron&amp;Steel'!J200*0.25)+('State_Production_Iron&amp;Steel'!K200*0.75)</f>
        <v>0</v>
      </c>
      <c r="K86" s="68">
        <f>('State_Production_Iron&amp;Steel'!K200*0.25)+('State_Production_Iron&amp;Steel'!L200*0.75)</f>
        <v>0</v>
      </c>
      <c r="L86" s="68">
        <f>('State_Production_Iron&amp;Steel'!L200*0.25)+('State_Production_Iron&amp;Steel'!M200*0.75)</f>
        <v>0</v>
      </c>
      <c r="M86" s="68">
        <f>('State_Production_Iron&amp;Steel'!M200*0.25)+('State_Production_Iron&amp;Steel'!N200*0.75)</f>
        <v>0</v>
      </c>
      <c r="N86" s="68">
        <f>('State_Production_Iron&amp;Steel'!N200*0.25)+('State_Production_Iron&amp;Steel'!O200*0.75)</f>
        <v>0</v>
      </c>
      <c r="O86" s="68">
        <f>('State_Production_Iron&amp;Steel'!O200*0.25)+('State_Production_Iron&amp;Steel'!P200*0.75)</f>
        <v>0</v>
      </c>
      <c r="P86" s="68">
        <f>('State_Production_Iron&amp;Steel'!P200*0.25)+('State_Production_Iron&amp;Steel'!Q200*0.75)</f>
        <v>0</v>
      </c>
      <c r="Q86" s="228">
        <f>('State_Production_Iron&amp;Steel'!Q200*0.25)+('State_Production_Iron&amp;Steel'!R200*0.75)</f>
        <v>0</v>
      </c>
    </row>
    <row r="87" spans="2:17" s="18" customFormat="1" x14ac:dyDescent="0.3">
      <c r="B87" s="152" t="s">
        <v>161</v>
      </c>
      <c r="C87" s="20"/>
      <c r="D87" s="68">
        <f>('State_Production_Iron&amp;Steel'!D201*0.25)+('State_Production_Iron&amp;Steel'!E201*0.75)</f>
        <v>0</v>
      </c>
      <c r="E87" s="68">
        <f>('State_Production_Iron&amp;Steel'!E201*0.25)+('State_Production_Iron&amp;Steel'!F201*0.75)</f>
        <v>0</v>
      </c>
      <c r="F87" s="68">
        <f>('State_Production_Iron&amp;Steel'!F201*0.25)+('State_Production_Iron&amp;Steel'!G201*0.75)</f>
        <v>0</v>
      </c>
      <c r="G87" s="68">
        <f>('State_Production_Iron&amp;Steel'!G201*0.25)+('State_Production_Iron&amp;Steel'!H201*0.75)</f>
        <v>0</v>
      </c>
      <c r="H87" s="68">
        <f>('State_Production_Iron&amp;Steel'!H201*0.25)+('State_Production_Iron&amp;Steel'!I201*0.75)</f>
        <v>0</v>
      </c>
      <c r="I87" s="68">
        <f>('State_Production_Iron&amp;Steel'!I201*0.25)+('State_Production_Iron&amp;Steel'!J201*0.75)</f>
        <v>0</v>
      </c>
      <c r="J87" s="68">
        <f>('State_Production_Iron&amp;Steel'!J201*0.25)+('State_Production_Iron&amp;Steel'!K201*0.75)</f>
        <v>0</v>
      </c>
      <c r="K87" s="68">
        <f>('State_Production_Iron&amp;Steel'!K201*0.25)+('State_Production_Iron&amp;Steel'!L201*0.75)</f>
        <v>0</v>
      </c>
      <c r="L87" s="68">
        <f>('State_Production_Iron&amp;Steel'!L201*0.25)+('State_Production_Iron&amp;Steel'!M201*0.75)</f>
        <v>0</v>
      </c>
      <c r="M87" s="68">
        <f>('State_Production_Iron&amp;Steel'!M201*0.25)+('State_Production_Iron&amp;Steel'!N201*0.75)</f>
        <v>0</v>
      </c>
      <c r="N87" s="68">
        <f>('State_Production_Iron&amp;Steel'!N201*0.25)+('State_Production_Iron&amp;Steel'!O201*0.75)</f>
        <v>0</v>
      </c>
      <c r="O87" s="68">
        <f>('State_Production_Iron&amp;Steel'!O201*0.25)+('State_Production_Iron&amp;Steel'!P201*0.75)</f>
        <v>0</v>
      </c>
      <c r="P87" s="68">
        <f>('State_Production_Iron&amp;Steel'!P201*0.25)+('State_Production_Iron&amp;Steel'!Q201*0.75)</f>
        <v>0</v>
      </c>
      <c r="Q87" s="228">
        <f>('State_Production_Iron&amp;Steel'!Q201*0.25)+('State_Production_Iron&amp;Steel'!R201*0.75)</f>
        <v>0</v>
      </c>
    </row>
    <row r="88" spans="2:17" s="18" customFormat="1" x14ac:dyDescent="0.3">
      <c r="B88" s="152" t="s">
        <v>162</v>
      </c>
      <c r="C88" s="20"/>
      <c r="D88" s="68">
        <f>('State_Production_Iron&amp;Steel'!D202*0.25)+('State_Production_Iron&amp;Steel'!E202*0.75)</f>
        <v>0</v>
      </c>
      <c r="E88" s="68">
        <f>('State_Production_Iron&amp;Steel'!E202*0.25)+('State_Production_Iron&amp;Steel'!F202*0.75)</f>
        <v>0</v>
      </c>
      <c r="F88" s="68">
        <f>('State_Production_Iron&amp;Steel'!F202*0.25)+('State_Production_Iron&amp;Steel'!G202*0.75)</f>
        <v>0</v>
      </c>
      <c r="G88" s="68">
        <f>('State_Production_Iron&amp;Steel'!G202*0.25)+('State_Production_Iron&amp;Steel'!H202*0.75)</f>
        <v>0</v>
      </c>
      <c r="H88" s="68">
        <f>('State_Production_Iron&amp;Steel'!H202*0.25)+('State_Production_Iron&amp;Steel'!I202*0.75)</f>
        <v>0</v>
      </c>
      <c r="I88" s="68">
        <f>('State_Production_Iron&amp;Steel'!I202*0.25)+('State_Production_Iron&amp;Steel'!J202*0.75)</f>
        <v>0</v>
      </c>
      <c r="J88" s="68">
        <f>('State_Production_Iron&amp;Steel'!J202*0.25)+('State_Production_Iron&amp;Steel'!K202*0.75)</f>
        <v>0</v>
      </c>
      <c r="K88" s="68">
        <f>('State_Production_Iron&amp;Steel'!K202*0.25)+('State_Production_Iron&amp;Steel'!L202*0.75)</f>
        <v>0</v>
      </c>
      <c r="L88" s="68">
        <f>('State_Production_Iron&amp;Steel'!L202*0.25)+('State_Production_Iron&amp;Steel'!M202*0.75)</f>
        <v>0</v>
      </c>
      <c r="M88" s="68">
        <f>('State_Production_Iron&amp;Steel'!M202*0.25)+('State_Production_Iron&amp;Steel'!N202*0.75)</f>
        <v>0</v>
      </c>
      <c r="N88" s="68">
        <f>('State_Production_Iron&amp;Steel'!N202*0.25)+('State_Production_Iron&amp;Steel'!O202*0.75)</f>
        <v>0</v>
      </c>
      <c r="O88" s="68">
        <f>('State_Production_Iron&amp;Steel'!O202*0.25)+('State_Production_Iron&amp;Steel'!P202*0.75)</f>
        <v>0</v>
      </c>
      <c r="P88" s="68">
        <f>('State_Production_Iron&amp;Steel'!P202*0.25)+('State_Production_Iron&amp;Steel'!Q202*0.75)</f>
        <v>0</v>
      </c>
      <c r="Q88" s="228">
        <f>('State_Production_Iron&amp;Steel'!Q202*0.25)+('State_Production_Iron&amp;Steel'!R202*0.75)</f>
        <v>0</v>
      </c>
    </row>
    <row r="89" spans="2:17" s="18" customFormat="1" x14ac:dyDescent="0.3">
      <c r="B89" s="152" t="s">
        <v>182</v>
      </c>
      <c r="C89" s="20"/>
      <c r="D89" s="68">
        <f>('State_Production_Iron&amp;Steel'!D203*0.25)+('State_Production_Iron&amp;Steel'!E203*0.75)</f>
        <v>0</v>
      </c>
      <c r="E89" s="68">
        <f>('State_Production_Iron&amp;Steel'!E203*0.25)+('State_Production_Iron&amp;Steel'!F203*0.75)</f>
        <v>0</v>
      </c>
      <c r="F89" s="68">
        <f>('State_Production_Iron&amp;Steel'!F203*0.25)+('State_Production_Iron&amp;Steel'!G203*0.75)</f>
        <v>0</v>
      </c>
      <c r="G89" s="68">
        <f>('State_Production_Iron&amp;Steel'!G203*0.25)+('State_Production_Iron&amp;Steel'!H203*0.75)</f>
        <v>0</v>
      </c>
      <c r="H89" s="68">
        <f>('State_Production_Iron&amp;Steel'!H203*0.25)+('State_Production_Iron&amp;Steel'!I203*0.75)</f>
        <v>0</v>
      </c>
      <c r="I89" s="68">
        <f>('State_Production_Iron&amp;Steel'!I203*0.25)+('State_Production_Iron&amp;Steel'!J203*0.75)</f>
        <v>0</v>
      </c>
      <c r="J89" s="68">
        <f>('State_Production_Iron&amp;Steel'!J203*0.25)+('State_Production_Iron&amp;Steel'!K203*0.75)</f>
        <v>0</v>
      </c>
      <c r="K89" s="68">
        <f>('State_Production_Iron&amp;Steel'!K203*0.25)+('State_Production_Iron&amp;Steel'!L203*0.75)</f>
        <v>0</v>
      </c>
      <c r="L89" s="68">
        <f>('State_Production_Iron&amp;Steel'!L203*0.25)+('State_Production_Iron&amp;Steel'!M203*0.75)</f>
        <v>0</v>
      </c>
      <c r="M89" s="68">
        <f>('State_Production_Iron&amp;Steel'!M203*0.25)+('State_Production_Iron&amp;Steel'!N203*0.75)</f>
        <v>0</v>
      </c>
      <c r="N89" s="68">
        <f>('State_Production_Iron&amp;Steel'!N203*0.25)+('State_Production_Iron&amp;Steel'!O203*0.75)</f>
        <v>0</v>
      </c>
      <c r="O89" s="68">
        <f>('State_Production_Iron&amp;Steel'!O203*0.25)+('State_Production_Iron&amp;Steel'!P203*0.75)</f>
        <v>0</v>
      </c>
      <c r="P89" s="68">
        <f>('State_Production_Iron&amp;Steel'!P203*0.25)+('State_Production_Iron&amp;Steel'!Q203*0.75)</f>
        <v>0</v>
      </c>
      <c r="Q89" s="228">
        <f>('State_Production_Iron&amp;Steel'!Q203*0.25)+('State_Production_Iron&amp;Steel'!R203*0.75)</f>
        <v>0</v>
      </c>
    </row>
    <row r="90" spans="2:17" s="18" customFormat="1" x14ac:dyDescent="0.3">
      <c r="B90" s="152" t="s">
        <v>163</v>
      </c>
      <c r="C90" s="20"/>
      <c r="D90" s="68">
        <f>('State_Production_Iron&amp;Steel'!D204*0.25)+('State_Production_Iron&amp;Steel'!E204*0.75)</f>
        <v>0</v>
      </c>
      <c r="E90" s="68">
        <f>('State_Production_Iron&amp;Steel'!E204*0.25)+('State_Production_Iron&amp;Steel'!F204*0.75)</f>
        <v>0</v>
      </c>
      <c r="F90" s="68">
        <f>('State_Production_Iron&amp;Steel'!F204*0.25)+('State_Production_Iron&amp;Steel'!G204*0.75)</f>
        <v>0</v>
      </c>
      <c r="G90" s="68">
        <f>('State_Production_Iron&amp;Steel'!G204*0.25)+('State_Production_Iron&amp;Steel'!H204*0.75)</f>
        <v>0</v>
      </c>
      <c r="H90" s="68">
        <f>('State_Production_Iron&amp;Steel'!H204*0.25)+('State_Production_Iron&amp;Steel'!I204*0.75)</f>
        <v>0</v>
      </c>
      <c r="I90" s="68">
        <f>('State_Production_Iron&amp;Steel'!I204*0.25)+('State_Production_Iron&amp;Steel'!J204*0.75)</f>
        <v>0</v>
      </c>
      <c r="J90" s="68">
        <f>('State_Production_Iron&amp;Steel'!J204*0.25)+('State_Production_Iron&amp;Steel'!K204*0.75)</f>
        <v>0</v>
      </c>
      <c r="K90" s="68">
        <f>('State_Production_Iron&amp;Steel'!K204*0.25)+('State_Production_Iron&amp;Steel'!L204*0.75)</f>
        <v>0</v>
      </c>
      <c r="L90" s="68">
        <f>('State_Production_Iron&amp;Steel'!L204*0.25)+('State_Production_Iron&amp;Steel'!M204*0.75)</f>
        <v>0</v>
      </c>
      <c r="M90" s="68">
        <f>('State_Production_Iron&amp;Steel'!M204*0.25)+('State_Production_Iron&amp;Steel'!N204*0.75)</f>
        <v>0</v>
      </c>
      <c r="N90" s="68">
        <f>('State_Production_Iron&amp;Steel'!N204*0.25)+('State_Production_Iron&amp;Steel'!O204*0.75)</f>
        <v>0</v>
      </c>
      <c r="O90" s="68">
        <f>('State_Production_Iron&amp;Steel'!O204*0.25)+('State_Production_Iron&amp;Steel'!P204*0.75)</f>
        <v>0</v>
      </c>
      <c r="P90" s="68">
        <f>('State_Production_Iron&amp;Steel'!P204*0.25)+('State_Production_Iron&amp;Steel'!Q204*0.75)</f>
        <v>0</v>
      </c>
      <c r="Q90" s="228">
        <f>('State_Production_Iron&amp;Steel'!Q204*0.25)+('State_Production_Iron&amp;Steel'!R204*0.75)</f>
        <v>0</v>
      </c>
    </row>
    <row r="91" spans="2:17" s="18" customFormat="1" x14ac:dyDescent="0.3">
      <c r="B91" s="152" t="s">
        <v>164</v>
      </c>
      <c r="C91" s="20"/>
      <c r="D91" s="68">
        <f>('State_Production_Iron&amp;Steel'!D205*0.25)+('State_Production_Iron&amp;Steel'!E205*0.75)</f>
        <v>0</v>
      </c>
      <c r="E91" s="68">
        <f>('State_Production_Iron&amp;Steel'!E205*0.25)+('State_Production_Iron&amp;Steel'!F205*0.75)</f>
        <v>0</v>
      </c>
      <c r="F91" s="68">
        <f>('State_Production_Iron&amp;Steel'!F205*0.25)+('State_Production_Iron&amp;Steel'!G205*0.75)</f>
        <v>0</v>
      </c>
      <c r="G91" s="68">
        <f>('State_Production_Iron&amp;Steel'!G205*0.25)+('State_Production_Iron&amp;Steel'!H205*0.75)</f>
        <v>0</v>
      </c>
      <c r="H91" s="68">
        <f>('State_Production_Iron&amp;Steel'!H205*0.25)+('State_Production_Iron&amp;Steel'!I205*0.75)</f>
        <v>0</v>
      </c>
      <c r="I91" s="68">
        <f>('State_Production_Iron&amp;Steel'!I205*0.25)+('State_Production_Iron&amp;Steel'!J205*0.75)</f>
        <v>0</v>
      </c>
      <c r="J91" s="68">
        <f>('State_Production_Iron&amp;Steel'!J205*0.25)+('State_Production_Iron&amp;Steel'!K205*0.75)</f>
        <v>0</v>
      </c>
      <c r="K91" s="68">
        <f>('State_Production_Iron&amp;Steel'!K205*0.25)+('State_Production_Iron&amp;Steel'!L205*0.75)</f>
        <v>0</v>
      </c>
      <c r="L91" s="68">
        <f>('State_Production_Iron&amp;Steel'!L205*0.25)+('State_Production_Iron&amp;Steel'!M205*0.75)</f>
        <v>0</v>
      </c>
      <c r="M91" s="68">
        <f>('State_Production_Iron&amp;Steel'!M205*0.25)+('State_Production_Iron&amp;Steel'!N205*0.75)</f>
        <v>0</v>
      </c>
      <c r="N91" s="68">
        <f>('State_Production_Iron&amp;Steel'!N205*0.25)+('State_Production_Iron&amp;Steel'!O205*0.75)</f>
        <v>78044.961024498873</v>
      </c>
      <c r="O91" s="68">
        <f>('State_Production_Iron&amp;Steel'!O205*0.25)+('State_Production_Iron&amp;Steel'!P205*0.75)</f>
        <v>126105.46585003712</v>
      </c>
      <c r="P91" s="68">
        <f>('State_Production_Iron&amp;Steel'!P205*0.25)+('State_Production_Iron&amp;Steel'!Q205*0.75)</f>
        <v>139540.4138827023</v>
      </c>
      <c r="Q91" s="228">
        <f>('State_Production_Iron&amp;Steel'!Q205*0.25)+('State_Production_Iron&amp;Steel'!R205*0.75)</f>
        <v>150352.63548626576</v>
      </c>
    </row>
    <row r="92" spans="2:17" s="18" customFormat="1" x14ac:dyDescent="0.3">
      <c r="B92" s="152" t="s">
        <v>165</v>
      </c>
      <c r="C92" s="20"/>
      <c r="D92" s="68">
        <f>('State_Production_Iron&amp;Steel'!D206*0.25)+('State_Production_Iron&amp;Steel'!E206*0.75)</f>
        <v>0</v>
      </c>
      <c r="E92" s="68">
        <f>('State_Production_Iron&amp;Steel'!E206*0.25)+('State_Production_Iron&amp;Steel'!F206*0.75)</f>
        <v>0</v>
      </c>
      <c r="F92" s="68">
        <f>('State_Production_Iron&amp;Steel'!F206*0.25)+('State_Production_Iron&amp;Steel'!G206*0.75)</f>
        <v>0</v>
      </c>
      <c r="G92" s="68">
        <f>('State_Production_Iron&amp;Steel'!G206*0.25)+('State_Production_Iron&amp;Steel'!H206*0.75)</f>
        <v>0</v>
      </c>
      <c r="H92" s="68">
        <f>('State_Production_Iron&amp;Steel'!H206*0.25)+('State_Production_Iron&amp;Steel'!I206*0.75)</f>
        <v>0</v>
      </c>
      <c r="I92" s="68">
        <f>('State_Production_Iron&amp;Steel'!I206*0.25)+('State_Production_Iron&amp;Steel'!J206*0.75)</f>
        <v>0</v>
      </c>
      <c r="J92" s="68">
        <f>('State_Production_Iron&amp;Steel'!J206*0.25)+('State_Production_Iron&amp;Steel'!K206*0.75)</f>
        <v>0</v>
      </c>
      <c r="K92" s="68">
        <f>('State_Production_Iron&amp;Steel'!K206*0.25)+('State_Production_Iron&amp;Steel'!L206*0.75)</f>
        <v>0</v>
      </c>
      <c r="L92" s="68">
        <f>('State_Production_Iron&amp;Steel'!L206*0.25)+('State_Production_Iron&amp;Steel'!M206*0.75)</f>
        <v>0</v>
      </c>
      <c r="M92" s="68">
        <f>('State_Production_Iron&amp;Steel'!M206*0.25)+('State_Production_Iron&amp;Steel'!N206*0.75)</f>
        <v>0</v>
      </c>
      <c r="N92" s="68">
        <f>('State_Production_Iron&amp;Steel'!N206*0.25)+('State_Production_Iron&amp;Steel'!O206*0.75)</f>
        <v>0</v>
      </c>
      <c r="O92" s="68">
        <f>('State_Production_Iron&amp;Steel'!O206*0.25)+('State_Production_Iron&amp;Steel'!P206*0.75)</f>
        <v>0</v>
      </c>
      <c r="P92" s="68">
        <f>('State_Production_Iron&amp;Steel'!P206*0.25)+('State_Production_Iron&amp;Steel'!Q206*0.75)</f>
        <v>0</v>
      </c>
      <c r="Q92" s="228">
        <f>('State_Production_Iron&amp;Steel'!Q206*0.25)+('State_Production_Iron&amp;Steel'!R206*0.75)</f>
        <v>0</v>
      </c>
    </row>
    <row r="93" spans="2:17" s="18" customFormat="1" x14ac:dyDescent="0.3">
      <c r="B93" s="152" t="s">
        <v>166</v>
      </c>
      <c r="C93" s="20"/>
      <c r="D93" s="68">
        <f>('State_Production_Iron&amp;Steel'!D207*0.25)+('State_Production_Iron&amp;Steel'!E207*0.75)</f>
        <v>113624.61517254054</v>
      </c>
      <c r="E93" s="68">
        <f>('State_Production_Iron&amp;Steel'!E207*0.25)+('State_Production_Iron&amp;Steel'!F207*0.75)</f>
        <v>159357.05095804806</v>
      </c>
      <c r="F93" s="68">
        <f>('State_Production_Iron&amp;Steel'!F207*0.25)+('State_Production_Iron&amp;Steel'!G207*0.75)</f>
        <v>187140.32991775032</v>
      </c>
      <c r="G93" s="68">
        <f>('State_Production_Iron&amp;Steel'!G207*0.25)+('State_Production_Iron&amp;Steel'!H207*0.75)</f>
        <v>196986.22662316775</v>
      </c>
      <c r="H93" s="68">
        <f>('State_Production_Iron&amp;Steel'!H207*0.25)+('State_Production_Iron&amp;Steel'!I207*0.75)</f>
        <v>221524.4336718283</v>
      </c>
      <c r="I93" s="68">
        <f>('State_Production_Iron&amp;Steel'!I207*0.25)+('State_Production_Iron&amp;Steel'!J207*0.75)</f>
        <v>236313.29550153931</v>
      </c>
      <c r="J93" s="68">
        <f>('State_Production_Iron&amp;Steel'!J207*0.25)+('State_Production_Iron&amp;Steel'!K207*0.75)</f>
        <v>236089.57864265036</v>
      </c>
      <c r="K93" s="68">
        <f>('State_Production_Iron&amp;Steel'!K207*0.25)+('State_Production_Iron&amp;Steel'!L207*0.75)</f>
        <v>221336.04052750077</v>
      </c>
      <c r="L93" s="68">
        <f>('State_Production_Iron&amp;Steel'!L207*0.25)+('State_Production_Iron&amp;Steel'!M207*0.75)</f>
        <v>215761.95836971008</v>
      </c>
      <c r="M93" s="68">
        <f>('State_Production_Iron&amp;Steel'!M207*0.25)+('State_Production_Iron&amp;Steel'!N207*0.75)</f>
        <v>237484.50010610453</v>
      </c>
      <c r="N93" s="68">
        <f>('State_Production_Iron&amp;Steel'!N207*0.25)+('State_Production_Iron&amp;Steel'!O207*0.75)</f>
        <v>314853.75671057607</v>
      </c>
      <c r="O93" s="68">
        <f>('State_Production_Iron&amp;Steel'!O207*0.25)+('State_Production_Iron&amp;Steel'!P207*0.75)</f>
        <v>409842.76401262067</v>
      </c>
      <c r="P93" s="68">
        <f>('State_Production_Iron&amp;Steel'!P207*0.25)+('State_Production_Iron&amp;Steel'!Q207*0.75)</f>
        <v>453506.34511878248</v>
      </c>
      <c r="Q93" s="228">
        <f>('State_Production_Iron&amp;Steel'!Q207*0.25)+('State_Production_Iron&amp;Steel'!R207*0.75)</f>
        <v>488646.06533036381</v>
      </c>
    </row>
    <row r="94" spans="2:17" s="18" customFormat="1" x14ac:dyDescent="0.3">
      <c r="B94" s="329" t="s">
        <v>531</v>
      </c>
      <c r="C94" s="20"/>
      <c r="D94" s="330">
        <f>SUM(D58:D93)</f>
        <v>12062500.000000002</v>
      </c>
      <c r="E94" s="330">
        <f t="shared" ref="E94:L94" si="2">SUM(E58:E93)</f>
        <v>16917500</v>
      </c>
      <c r="F94" s="330">
        <f t="shared" si="2"/>
        <v>19867000.000000004</v>
      </c>
      <c r="G94" s="330">
        <f t="shared" si="2"/>
        <v>20912250.000000004</v>
      </c>
      <c r="H94" s="330">
        <f t="shared" si="2"/>
        <v>23517250.000000004</v>
      </c>
      <c r="I94" s="330">
        <f t="shared" si="2"/>
        <v>25087250</v>
      </c>
      <c r="J94" s="330">
        <f t="shared" si="2"/>
        <v>25063500.000000004</v>
      </c>
      <c r="K94" s="330">
        <f t="shared" si="2"/>
        <v>23497250</v>
      </c>
      <c r="L94" s="330">
        <f t="shared" si="2"/>
        <v>22905499.999999996</v>
      </c>
      <c r="M94" s="330">
        <f t="shared" ref="M94:Q94" si="3">SUM(M58:M93)</f>
        <v>23900250</v>
      </c>
      <c r="N94" s="330">
        <f t="shared" si="3"/>
        <v>22881000.000000004</v>
      </c>
      <c r="O94" s="330">
        <f t="shared" si="3"/>
        <v>27178250.000000004</v>
      </c>
      <c r="P94" s="330">
        <f t="shared" si="3"/>
        <v>30073750</v>
      </c>
      <c r="Q94" s="331">
        <f t="shared" si="3"/>
        <v>32404000.000000004</v>
      </c>
    </row>
    <row r="95" spans="2:17" s="18" customFormat="1" x14ac:dyDescent="0.3">
      <c r="B95" s="153" t="s">
        <v>17</v>
      </c>
      <c r="C95" s="27"/>
      <c r="D95" s="68"/>
      <c r="E95" s="68"/>
      <c r="F95" s="68"/>
      <c r="G95" s="68"/>
      <c r="H95" s="68"/>
      <c r="I95" s="68"/>
      <c r="J95" s="68"/>
      <c r="K95" s="68"/>
      <c r="L95" s="68"/>
      <c r="M95" s="68"/>
      <c r="N95" s="68"/>
      <c r="O95" s="35"/>
      <c r="Q95" s="419"/>
    </row>
    <row r="96" spans="2:17" s="18" customFormat="1" x14ac:dyDescent="0.3">
      <c r="B96" s="152" t="s">
        <v>132</v>
      </c>
      <c r="C96" s="20"/>
      <c r="D96" s="68">
        <f>('State_Production_Iron&amp;Steel'!D328*0.25)+('State_Production_Iron&amp;Steel'!E328*0.75)</f>
        <v>0</v>
      </c>
      <c r="E96" s="68">
        <f>('State_Production_Iron&amp;Steel'!E328*0.25)+('State_Production_Iron&amp;Steel'!F328*0.75)</f>
        <v>0</v>
      </c>
      <c r="F96" s="68">
        <f>('State_Production_Iron&amp;Steel'!F328*0.25)+('State_Production_Iron&amp;Steel'!G328*0.75)</f>
        <v>0</v>
      </c>
      <c r="G96" s="68">
        <f>('State_Production_Iron&amp;Steel'!G328*0.25)+('State_Production_Iron&amp;Steel'!H328*0.75)</f>
        <v>0</v>
      </c>
      <c r="H96" s="68">
        <f>('State_Production_Iron&amp;Steel'!H328*0.25)+('State_Production_Iron&amp;Steel'!I328*0.75)</f>
        <v>0</v>
      </c>
      <c r="I96" s="68">
        <f>('State_Production_Iron&amp;Steel'!I328*0.25)+('State_Production_Iron&amp;Steel'!J328*0.75)</f>
        <v>0</v>
      </c>
      <c r="J96" s="68">
        <f>('State_Production_Iron&amp;Steel'!J328*0.25)+('State_Production_Iron&amp;Steel'!K328*0.75)</f>
        <v>0</v>
      </c>
      <c r="K96" s="68">
        <f>('State_Production_Iron&amp;Steel'!K328*0.25)+('State_Production_Iron&amp;Steel'!L328*0.75)</f>
        <v>0</v>
      </c>
      <c r="L96" s="68">
        <f>('State_Production_Iron&amp;Steel'!L328*0.25)+('State_Production_Iron&amp;Steel'!M328*0.75)</f>
        <v>0</v>
      </c>
      <c r="M96" s="68">
        <f>('State_Production_Iron&amp;Steel'!M328*0.25)+('State_Production_Iron&amp;Steel'!N328*0.75)</f>
        <v>0</v>
      </c>
      <c r="N96" s="68">
        <f>('State_Production_Iron&amp;Steel'!N328*0.25)+('State_Production_Iron&amp;Steel'!O328*0.75)</f>
        <v>0</v>
      </c>
      <c r="O96" s="68">
        <f>('State_Production_Iron&amp;Steel'!O328*0.25)+('State_Production_Iron&amp;Steel'!P328*0.75)</f>
        <v>0</v>
      </c>
      <c r="P96" s="68">
        <f>('State_Production_Iron&amp;Steel'!P328*0.25)+('State_Production_Iron&amp;Steel'!Q328*0.75)</f>
        <v>0</v>
      </c>
      <c r="Q96" s="228">
        <f>('State_Production_Iron&amp;Steel'!Q328*0.25)+('State_Production_Iron&amp;Steel'!R328*0.75)</f>
        <v>0</v>
      </c>
    </row>
    <row r="97" spans="2:17" s="18" customFormat="1" x14ac:dyDescent="0.3">
      <c r="B97" s="152" t="s">
        <v>133</v>
      </c>
      <c r="C97" s="20"/>
      <c r="D97" s="68">
        <f>('State_Production_Iron&amp;Steel'!D329*0.25)+('State_Production_Iron&amp;Steel'!E329*0.75)</f>
        <v>5644663.7842685124</v>
      </c>
      <c r="E97" s="68">
        <f>('State_Production_Iron&amp;Steel'!E329*0.25)+('State_Production_Iron&amp;Steel'!F329*0.75)</f>
        <v>6289879.1314373566</v>
      </c>
      <c r="F97" s="68">
        <f>('State_Production_Iron&amp;Steel'!F329*0.25)+('State_Production_Iron&amp;Steel'!G329*0.75)</f>
        <v>6801349.8590827584</v>
      </c>
      <c r="G97" s="68">
        <f>('State_Production_Iron&amp;Steel'!G329*0.25)+('State_Production_Iron&amp;Steel'!H329*0.75)</f>
        <v>7011255.8929028967</v>
      </c>
      <c r="H97" s="68">
        <f>('State_Production_Iron&amp;Steel'!H329*0.25)+('State_Production_Iron&amp;Steel'!I329*0.75)</f>
        <v>7364611.5808352558</v>
      </c>
      <c r="I97" s="68">
        <f>('State_Production_Iron&amp;Steel'!I329*0.25)+('State_Production_Iron&amp;Steel'!J329*0.75)</f>
        <v>8210366.8332052287</v>
      </c>
      <c r="J97" s="68">
        <f>('State_Production_Iron&amp;Steel'!J329*0.25)+('State_Production_Iron&amp;Steel'!K329*0.75)</f>
        <v>8647367.4902995601</v>
      </c>
      <c r="K97" s="68">
        <f>('State_Production_Iron&amp;Steel'!K329*0.25)+('State_Production_Iron&amp;Steel'!L329*0.75)</f>
        <v>10149342.994673138</v>
      </c>
      <c r="L97" s="68">
        <f>('State_Production_Iron&amp;Steel'!L329*0.25)+('State_Production_Iron&amp;Steel'!M329*0.75)</f>
        <v>10344234.477696316</v>
      </c>
      <c r="M97" s="68">
        <f>('State_Production_Iron&amp;Steel'!M329*0.25)+('State_Production_Iron&amp;Steel'!N329*0.75)</f>
        <v>10947229.392363939</v>
      </c>
      <c r="N97" s="68">
        <f>('State_Production_Iron&amp;Steel'!N329*0.25)+('State_Production_Iron&amp;Steel'!O329*0.75)</f>
        <v>9810506.1905127428</v>
      </c>
      <c r="O97" s="68">
        <f>('State_Production_Iron&amp;Steel'!O329*0.25)+('State_Production_Iron&amp;Steel'!P329*0.75)</f>
        <v>7696815.2842510603</v>
      </c>
      <c r="P97" s="68">
        <f>('State_Production_Iron&amp;Steel'!P329*0.25)+('State_Production_Iron&amp;Steel'!Q329*0.75)</f>
        <v>7443892.9606812829</v>
      </c>
      <c r="Q97" s="228">
        <f>('State_Production_Iron&amp;Steel'!Q329*0.25)+('State_Production_Iron&amp;Steel'!R329*0.75)</f>
        <v>7754104.1040043496</v>
      </c>
    </row>
    <row r="98" spans="2:17" s="18" customFormat="1" x14ac:dyDescent="0.3">
      <c r="B98" s="152" t="s">
        <v>134</v>
      </c>
      <c r="C98" s="20"/>
      <c r="D98" s="68">
        <f>('State_Production_Iron&amp;Steel'!D330*0.25)+('State_Production_Iron&amp;Steel'!E330*0.75)</f>
        <v>0</v>
      </c>
      <c r="E98" s="68">
        <f>('State_Production_Iron&amp;Steel'!E330*0.25)+('State_Production_Iron&amp;Steel'!F330*0.75)</f>
        <v>0</v>
      </c>
      <c r="F98" s="68">
        <f>('State_Production_Iron&amp;Steel'!F330*0.25)+('State_Production_Iron&amp;Steel'!G330*0.75)</f>
        <v>0</v>
      </c>
      <c r="G98" s="68">
        <f>('State_Production_Iron&amp;Steel'!G330*0.25)+('State_Production_Iron&amp;Steel'!H330*0.75)</f>
        <v>0</v>
      </c>
      <c r="H98" s="68">
        <f>('State_Production_Iron&amp;Steel'!H330*0.25)+('State_Production_Iron&amp;Steel'!I330*0.75)</f>
        <v>0</v>
      </c>
      <c r="I98" s="68">
        <f>('State_Production_Iron&amp;Steel'!I330*0.25)+('State_Production_Iron&amp;Steel'!J330*0.75)</f>
        <v>0</v>
      </c>
      <c r="J98" s="68">
        <f>('State_Production_Iron&amp;Steel'!J330*0.25)+('State_Production_Iron&amp;Steel'!K330*0.75)</f>
        <v>0</v>
      </c>
      <c r="K98" s="68">
        <f>('State_Production_Iron&amp;Steel'!K330*0.25)+('State_Production_Iron&amp;Steel'!L330*0.75)</f>
        <v>0</v>
      </c>
      <c r="L98" s="68">
        <f>('State_Production_Iron&amp;Steel'!L330*0.25)+('State_Production_Iron&amp;Steel'!M330*0.75)</f>
        <v>0</v>
      </c>
      <c r="M98" s="68">
        <f>('State_Production_Iron&amp;Steel'!M330*0.25)+('State_Production_Iron&amp;Steel'!N330*0.75)</f>
        <v>0</v>
      </c>
      <c r="N98" s="68">
        <f>('State_Production_Iron&amp;Steel'!N330*0.25)+('State_Production_Iron&amp;Steel'!O330*0.75)</f>
        <v>0</v>
      </c>
      <c r="O98" s="68">
        <f>('State_Production_Iron&amp;Steel'!O330*0.25)+('State_Production_Iron&amp;Steel'!P330*0.75)</f>
        <v>48325.928610255483</v>
      </c>
      <c r="P98" s="68">
        <f>('State_Production_Iron&amp;Steel'!P330*0.25)+('State_Production_Iron&amp;Steel'!Q330*0.75)</f>
        <v>67135.658633810468</v>
      </c>
      <c r="Q98" s="228">
        <f>('State_Production_Iron&amp;Steel'!Q330*0.25)+('State_Production_Iron&amp;Steel'!R330*0.75)</f>
        <v>69933.419097662627</v>
      </c>
    </row>
    <row r="99" spans="2:17" s="18" customFormat="1" x14ac:dyDescent="0.3">
      <c r="B99" s="152" t="s">
        <v>135</v>
      </c>
      <c r="C99" s="20"/>
      <c r="D99" s="68">
        <f>('State_Production_Iron&amp;Steel'!D331*0.25)+('State_Production_Iron&amp;Steel'!E331*0.75)</f>
        <v>0</v>
      </c>
      <c r="E99" s="68">
        <f>('State_Production_Iron&amp;Steel'!E331*0.25)+('State_Production_Iron&amp;Steel'!F331*0.75)</f>
        <v>0</v>
      </c>
      <c r="F99" s="68">
        <f>('State_Production_Iron&amp;Steel'!F331*0.25)+('State_Production_Iron&amp;Steel'!G331*0.75)</f>
        <v>0</v>
      </c>
      <c r="G99" s="68">
        <f>('State_Production_Iron&amp;Steel'!G331*0.25)+('State_Production_Iron&amp;Steel'!H331*0.75)</f>
        <v>0</v>
      </c>
      <c r="H99" s="68">
        <f>('State_Production_Iron&amp;Steel'!H331*0.25)+('State_Production_Iron&amp;Steel'!I331*0.75)</f>
        <v>0</v>
      </c>
      <c r="I99" s="68">
        <f>('State_Production_Iron&amp;Steel'!I331*0.25)+('State_Production_Iron&amp;Steel'!J331*0.75)</f>
        <v>0</v>
      </c>
      <c r="J99" s="68">
        <f>('State_Production_Iron&amp;Steel'!J331*0.25)+('State_Production_Iron&amp;Steel'!K331*0.75)</f>
        <v>0</v>
      </c>
      <c r="K99" s="68">
        <f>('State_Production_Iron&amp;Steel'!K331*0.25)+('State_Production_Iron&amp;Steel'!L331*0.75)</f>
        <v>0</v>
      </c>
      <c r="L99" s="68">
        <f>('State_Production_Iron&amp;Steel'!L331*0.25)+('State_Production_Iron&amp;Steel'!M331*0.75)</f>
        <v>0</v>
      </c>
      <c r="M99" s="68">
        <f>('State_Production_Iron&amp;Steel'!M331*0.25)+('State_Production_Iron&amp;Steel'!N331*0.75)</f>
        <v>0</v>
      </c>
      <c r="N99" s="68">
        <f>('State_Production_Iron&amp;Steel'!N331*0.25)+('State_Production_Iron&amp;Steel'!O331*0.75)</f>
        <v>0</v>
      </c>
      <c r="O99" s="68">
        <f>('State_Production_Iron&amp;Steel'!O331*0.25)+('State_Production_Iron&amp;Steel'!P331*0.75)</f>
        <v>205058.67004892195</v>
      </c>
      <c r="P99" s="68">
        <f>('State_Production_Iron&amp;Steel'!P331*0.25)+('State_Production_Iron&amp;Steel'!Q331*0.75)</f>
        <v>284872.92987860122</v>
      </c>
      <c r="Q99" s="228">
        <f>('State_Production_Iron&amp;Steel'!Q331*0.25)+('State_Production_Iron&amp;Steel'!R331*0.75)</f>
        <v>296744.50806305493</v>
      </c>
    </row>
    <row r="100" spans="2:17" s="18" customFormat="1" x14ac:dyDescent="0.3">
      <c r="B100" s="152" t="s">
        <v>136</v>
      </c>
      <c r="C100" s="20"/>
      <c r="D100" s="68">
        <f>('State_Production_Iron&amp;Steel'!D332*0.25)+('State_Production_Iron&amp;Steel'!E332*0.75)</f>
        <v>0</v>
      </c>
      <c r="E100" s="68">
        <f>('State_Production_Iron&amp;Steel'!E332*0.25)+('State_Production_Iron&amp;Steel'!F332*0.75)</f>
        <v>0</v>
      </c>
      <c r="F100" s="68">
        <f>('State_Production_Iron&amp;Steel'!F332*0.25)+('State_Production_Iron&amp;Steel'!G332*0.75)</f>
        <v>0</v>
      </c>
      <c r="G100" s="68">
        <f>('State_Production_Iron&amp;Steel'!G332*0.25)+('State_Production_Iron&amp;Steel'!H332*0.75)</f>
        <v>0</v>
      </c>
      <c r="H100" s="68">
        <f>('State_Production_Iron&amp;Steel'!H332*0.25)+('State_Production_Iron&amp;Steel'!I332*0.75)</f>
        <v>0</v>
      </c>
      <c r="I100" s="68">
        <f>('State_Production_Iron&amp;Steel'!I332*0.25)+('State_Production_Iron&amp;Steel'!J332*0.75)</f>
        <v>0</v>
      </c>
      <c r="J100" s="68">
        <f>('State_Production_Iron&amp;Steel'!J332*0.25)+('State_Production_Iron&amp;Steel'!K332*0.75)</f>
        <v>0</v>
      </c>
      <c r="K100" s="68">
        <f>('State_Production_Iron&amp;Steel'!K332*0.25)+('State_Production_Iron&amp;Steel'!L332*0.75)</f>
        <v>0</v>
      </c>
      <c r="L100" s="68">
        <f>('State_Production_Iron&amp;Steel'!L332*0.25)+('State_Production_Iron&amp;Steel'!M332*0.75)</f>
        <v>0</v>
      </c>
      <c r="M100" s="68">
        <f>('State_Production_Iron&amp;Steel'!M332*0.25)+('State_Production_Iron&amp;Steel'!N332*0.75)</f>
        <v>0</v>
      </c>
      <c r="N100" s="68">
        <f>('State_Production_Iron&amp;Steel'!N332*0.25)+('State_Production_Iron&amp;Steel'!O332*0.75)</f>
        <v>0</v>
      </c>
      <c r="O100" s="68">
        <f>('State_Production_Iron&amp;Steel'!O332*0.25)+('State_Production_Iron&amp;Steel'!P332*0.75)</f>
        <v>743174.41565500991</v>
      </c>
      <c r="P100" s="68">
        <f>('State_Production_Iron&amp;Steel'!P332*0.25)+('State_Production_Iron&amp;Steel'!Q332*0.75)</f>
        <v>1032437.5611523826</v>
      </c>
      <c r="Q100" s="228">
        <f>('State_Production_Iron&amp;Steel'!Q332*0.25)+('State_Production_Iron&amp;Steel'!R332*0.75)</f>
        <v>1075462.5801775684</v>
      </c>
    </row>
    <row r="101" spans="2:17" s="18" customFormat="1" x14ac:dyDescent="0.3">
      <c r="B101" s="152" t="s">
        <v>137</v>
      </c>
      <c r="C101" s="20"/>
      <c r="D101" s="68">
        <f>('State_Production_Iron&amp;Steel'!D333*0.25)+('State_Production_Iron&amp;Steel'!E333*0.75)</f>
        <v>0</v>
      </c>
      <c r="E101" s="68">
        <f>('State_Production_Iron&amp;Steel'!E333*0.25)+('State_Production_Iron&amp;Steel'!F333*0.75)</f>
        <v>0</v>
      </c>
      <c r="F101" s="68">
        <f>('State_Production_Iron&amp;Steel'!F333*0.25)+('State_Production_Iron&amp;Steel'!G333*0.75)</f>
        <v>0</v>
      </c>
      <c r="G101" s="68">
        <f>('State_Production_Iron&amp;Steel'!G333*0.25)+('State_Production_Iron&amp;Steel'!H333*0.75)</f>
        <v>0</v>
      </c>
      <c r="H101" s="68">
        <f>('State_Production_Iron&amp;Steel'!H333*0.25)+('State_Production_Iron&amp;Steel'!I333*0.75)</f>
        <v>0</v>
      </c>
      <c r="I101" s="68">
        <f>('State_Production_Iron&amp;Steel'!I333*0.25)+('State_Production_Iron&amp;Steel'!J333*0.75)</f>
        <v>0</v>
      </c>
      <c r="J101" s="68">
        <f>('State_Production_Iron&amp;Steel'!J333*0.25)+('State_Production_Iron&amp;Steel'!K333*0.75)</f>
        <v>0</v>
      </c>
      <c r="K101" s="68">
        <f>('State_Production_Iron&amp;Steel'!K333*0.25)+('State_Production_Iron&amp;Steel'!L333*0.75)</f>
        <v>0</v>
      </c>
      <c r="L101" s="68">
        <f>('State_Production_Iron&amp;Steel'!L333*0.25)+('State_Production_Iron&amp;Steel'!M333*0.75)</f>
        <v>0</v>
      </c>
      <c r="M101" s="68">
        <f>('State_Production_Iron&amp;Steel'!M333*0.25)+('State_Production_Iron&amp;Steel'!N333*0.75)</f>
        <v>0</v>
      </c>
      <c r="N101" s="68">
        <f>('State_Production_Iron&amp;Steel'!N333*0.25)+('State_Production_Iron&amp;Steel'!O333*0.75)</f>
        <v>0</v>
      </c>
      <c r="O101" s="68">
        <f>('State_Production_Iron&amp;Steel'!O333*0.25)+('State_Production_Iron&amp;Steel'!P333*0.75)</f>
        <v>0</v>
      </c>
      <c r="P101" s="68">
        <f>('State_Production_Iron&amp;Steel'!P333*0.25)+('State_Production_Iron&amp;Steel'!Q333*0.75)</f>
        <v>0</v>
      </c>
      <c r="Q101" s="228">
        <f>('State_Production_Iron&amp;Steel'!Q333*0.25)+('State_Production_Iron&amp;Steel'!R333*0.75)</f>
        <v>0</v>
      </c>
    </row>
    <row r="102" spans="2:17" s="18" customFormat="1" x14ac:dyDescent="0.3">
      <c r="B102" s="152" t="s">
        <v>138</v>
      </c>
      <c r="C102" s="20"/>
      <c r="D102" s="68">
        <f>('State_Production_Iron&amp;Steel'!D334*0.25)+('State_Production_Iron&amp;Steel'!E334*0.75)</f>
        <v>5574252.1778119393</v>
      </c>
      <c r="E102" s="68">
        <f>('State_Production_Iron&amp;Steel'!E334*0.25)+('State_Production_Iron&amp;Steel'!F334*0.75)</f>
        <v>6211419.1006917758</v>
      </c>
      <c r="F102" s="68">
        <f>('State_Production_Iron&amp;Steel'!F334*0.25)+('State_Production_Iron&amp;Steel'!G334*0.75)</f>
        <v>6716509.7361004353</v>
      </c>
      <c r="G102" s="68">
        <f>('State_Production_Iron&amp;Steel'!G334*0.25)+('State_Production_Iron&amp;Steel'!H334*0.75)</f>
        <v>6923797.3994363314</v>
      </c>
      <c r="H102" s="68">
        <f>('State_Production_Iron&amp;Steel'!H334*0.25)+('State_Production_Iron&amp;Steel'!I334*0.75)</f>
        <v>7272745.3241096595</v>
      </c>
      <c r="I102" s="68">
        <f>('State_Production_Iron&amp;Steel'!I334*0.25)+('State_Production_Iron&amp;Steel'!J334*0.75)</f>
        <v>8107950.6149116075</v>
      </c>
      <c r="J102" s="68">
        <f>('State_Production_Iron&amp;Steel'!J334*0.25)+('State_Production_Iron&amp;Steel'!K334*0.75)</f>
        <v>8620995.0844578985</v>
      </c>
      <c r="K102" s="68">
        <f>('State_Production_Iron&amp;Steel'!K334*0.25)+('State_Production_Iron&amp;Steel'!L334*0.75)</f>
        <v>10149342.994673138</v>
      </c>
      <c r="L102" s="68">
        <f>('State_Production_Iron&amp;Steel'!L334*0.25)+('State_Production_Iron&amp;Steel'!M334*0.75)</f>
        <v>10344234.477696316</v>
      </c>
      <c r="M102" s="68">
        <f>('State_Production_Iron&amp;Steel'!M334*0.25)+('State_Production_Iron&amp;Steel'!N334*0.75)</f>
        <v>10780995.933659611</v>
      </c>
      <c r="N102" s="68">
        <f>('State_Production_Iron&amp;Steel'!N334*0.25)+('State_Production_Iron&amp;Steel'!O334*0.75)</f>
        <v>11346383.749104491</v>
      </c>
      <c r="O102" s="68">
        <f>('State_Production_Iron&amp;Steel'!O334*0.25)+('State_Production_Iron&amp;Steel'!P334*0.75)</f>
        <v>13620810.319506899</v>
      </c>
      <c r="P102" s="68">
        <f>('State_Production_Iron&amp;Steel'!P334*0.25)+('State_Production_Iron&amp;Steel'!Q334*0.75)</f>
        <v>14936776.807392642</v>
      </c>
      <c r="Q102" s="228">
        <f>('State_Production_Iron&amp;Steel'!Q334*0.25)+('State_Production_Iron&amp;Steel'!R334*0.75)</f>
        <v>15559240.703025909</v>
      </c>
    </row>
    <row r="103" spans="2:17" s="18" customFormat="1" x14ac:dyDescent="0.3">
      <c r="B103" s="152" t="s">
        <v>139</v>
      </c>
      <c r="C103" s="20"/>
      <c r="D103" s="68">
        <f>('State_Production_Iron&amp;Steel'!D335*0.25)+('State_Production_Iron&amp;Steel'!E335*0.75)</f>
        <v>0</v>
      </c>
      <c r="E103" s="68">
        <f>('State_Production_Iron&amp;Steel'!E335*0.25)+('State_Production_Iron&amp;Steel'!F335*0.75)</f>
        <v>0</v>
      </c>
      <c r="F103" s="68">
        <f>('State_Production_Iron&amp;Steel'!F335*0.25)+('State_Production_Iron&amp;Steel'!G335*0.75)</f>
        <v>0</v>
      </c>
      <c r="G103" s="68">
        <f>('State_Production_Iron&amp;Steel'!G335*0.25)+('State_Production_Iron&amp;Steel'!H335*0.75)</f>
        <v>0</v>
      </c>
      <c r="H103" s="68">
        <f>('State_Production_Iron&amp;Steel'!H335*0.25)+('State_Production_Iron&amp;Steel'!I335*0.75)</f>
        <v>0</v>
      </c>
      <c r="I103" s="68">
        <f>('State_Production_Iron&amp;Steel'!I335*0.25)+('State_Production_Iron&amp;Steel'!J335*0.75)</f>
        <v>0</v>
      </c>
      <c r="J103" s="68">
        <f>('State_Production_Iron&amp;Steel'!J335*0.25)+('State_Production_Iron&amp;Steel'!K335*0.75)</f>
        <v>0</v>
      </c>
      <c r="K103" s="68">
        <f>('State_Production_Iron&amp;Steel'!K335*0.25)+('State_Production_Iron&amp;Steel'!L335*0.75)</f>
        <v>0</v>
      </c>
      <c r="L103" s="68">
        <f>('State_Production_Iron&amp;Steel'!L335*0.25)+('State_Production_Iron&amp;Steel'!M335*0.75)</f>
        <v>0</v>
      </c>
      <c r="M103" s="68">
        <f>('State_Production_Iron&amp;Steel'!M335*0.25)+('State_Production_Iron&amp;Steel'!N335*0.75)</f>
        <v>0</v>
      </c>
      <c r="N103" s="68">
        <f>('State_Production_Iron&amp;Steel'!N335*0.25)+('State_Production_Iron&amp;Steel'!O335*0.75)</f>
        <v>0</v>
      </c>
      <c r="O103" s="68">
        <f>('State_Production_Iron&amp;Steel'!O335*0.25)+('State_Production_Iron&amp;Steel'!P335*0.75)</f>
        <v>26775.176662438847</v>
      </c>
      <c r="P103" s="68">
        <f>('State_Production_Iron&amp;Steel'!P335*0.25)+('State_Production_Iron&amp;Steel'!Q335*0.75)</f>
        <v>37196.783837651747</v>
      </c>
      <c r="Q103" s="228">
        <f>('State_Production_Iron&amp;Steel'!Q335*0.25)+('State_Production_Iron&amp;Steel'!R335*0.75)</f>
        <v>38746.89436492118</v>
      </c>
    </row>
    <row r="104" spans="2:17" s="18" customFormat="1" x14ac:dyDescent="0.3">
      <c r="B104" s="152" t="s">
        <v>140</v>
      </c>
      <c r="C104" s="20"/>
      <c r="D104" s="68">
        <f>('State_Production_Iron&amp;Steel'!D336*0.25)+('State_Production_Iron&amp;Steel'!E336*0.75)</f>
        <v>0</v>
      </c>
      <c r="E104" s="68">
        <f>('State_Production_Iron&amp;Steel'!E336*0.25)+('State_Production_Iron&amp;Steel'!F336*0.75)</f>
        <v>0</v>
      </c>
      <c r="F104" s="68">
        <f>('State_Production_Iron&amp;Steel'!F336*0.25)+('State_Production_Iron&amp;Steel'!G336*0.75)</f>
        <v>0</v>
      </c>
      <c r="G104" s="68">
        <f>('State_Production_Iron&amp;Steel'!G336*0.25)+('State_Production_Iron&amp;Steel'!H336*0.75)</f>
        <v>0</v>
      </c>
      <c r="H104" s="68">
        <f>('State_Production_Iron&amp;Steel'!H336*0.25)+('State_Production_Iron&amp;Steel'!I336*0.75)</f>
        <v>0</v>
      </c>
      <c r="I104" s="68">
        <f>('State_Production_Iron&amp;Steel'!I336*0.25)+('State_Production_Iron&amp;Steel'!J336*0.75)</f>
        <v>0</v>
      </c>
      <c r="J104" s="68">
        <f>('State_Production_Iron&amp;Steel'!J336*0.25)+('State_Production_Iron&amp;Steel'!K336*0.75)</f>
        <v>0</v>
      </c>
      <c r="K104" s="68">
        <f>('State_Production_Iron&amp;Steel'!K336*0.25)+('State_Production_Iron&amp;Steel'!L336*0.75)</f>
        <v>0</v>
      </c>
      <c r="L104" s="68">
        <f>('State_Production_Iron&amp;Steel'!L336*0.25)+('State_Production_Iron&amp;Steel'!M336*0.75)</f>
        <v>0</v>
      </c>
      <c r="M104" s="68">
        <f>('State_Production_Iron&amp;Steel'!M336*0.25)+('State_Production_Iron&amp;Steel'!N336*0.75)</f>
        <v>0</v>
      </c>
      <c r="N104" s="68">
        <f>('State_Production_Iron&amp;Steel'!N336*0.25)+('State_Production_Iron&amp;Steel'!O336*0.75)</f>
        <v>0</v>
      </c>
      <c r="O104" s="68">
        <f>('State_Production_Iron&amp;Steel'!O336*0.25)+('State_Production_Iron&amp;Steel'!P336*0.75)</f>
        <v>190038.44899438304</v>
      </c>
      <c r="P104" s="68">
        <f>('State_Production_Iron&amp;Steel'!P336*0.25)+('State_Production_Iron&amp;Steel'!Q336*0.75)</f>
        <v>264006.44138430874</v>
      </c>
      <c r="Q104" s="228">
        <f>('State_Production_Iron&amp;Steel'!Q336*0.25)+('State_Production_Iron&amp;Steel'!R336*0.75)</f>
        <v>275008.44537053816</v>
      </c>
    </row>
    <row r="105" spans="2:17" s="18" customFormat="1" x14ac:dyDescent="0.3">
      <c r="B105" s="152" t="s">
        <v>141</v>
      </c>
      <c r="C105" s="20"/>
      <c r="D105" s="68">
        <f>('State_Production_Iron&amp;Steel'!D337*0.25)+('State_Production_Iron&amp;Steel'!E337*0.75)</f>
        <v>0</v>
      </c>
      <c r="E105" s="68">
        <f>('State_Production_Iron&amp;Steel'!E337*0.25)+('State_Production_Iron&amp;Steel'!F337*0.75)</f>
        <v>0</v>
      </c>
      <c r="F105" s="68">
        <f>('State_Production_Iron&amp;Steel'!F337*0.25)+('State_Production_Iron&amp;Steel'!G337*0.75)</f>
        <v>0</v>
      </c>
      <c r="G105" s="68">
        <f>('State_Production_Iron&amp;Steel'!G337*0.25)+('State_Production_Iron&amp;Steel'!H337*0.75)</f>
        <v>0</v>
      </c>
      <c r="H105" s="68">
        <f>('State_Production_Iron&amp;Steel'!H337*0.25)+('State_Production_Iron&amp;Steel'!I337*0.75)</f>
        <v>0</v>
      </c>
      <c r="I105" s="68">
        <f>('State_Production_Iron&amp;Steel'!I337*0.25)+('State_Production_Iron&amp;Steel'!J337*0.75)</f>
        <v>0</v>
      </c>
      <c r="J105" s="68">
        <f>('State_Production_Iron&amp;Steel'!J337*0.25)+('State_Production_Iron&amp;Steel'!K337*0.75)</f>
        <v>0</v>
      </c>
      <c r="K105" s="68">
        <f>('State_Production_Iron&amp;Steel'!K337*0.25)+('State_Production_Iron&amp;Steel'!L337*0.75)</f>
        <v>0</v>
      </c>
      <c r="L105" s="68">
        <f>('State_Production_Iron&amp;Steel'!L337*0.25)+('State_Production_Iron&amp;Steel'!M337*0.75)</f>
        <v>0</v>
      </c>
      <c r="M105" s="68">
        <f>('State_Production_Iron&amp;Steel'!M337*0.25)+('State_Production_Iron&amp;Steel'!N337*0.75)</f>
        <v>0</v>
      </c>
      <c r="N105" s="68">
        <f>('State_Production_Iron&amp;Steel'!N337*0.25)+('State_Production_Iron&amp;Steel'!O337*0.75)</f>
        <v>0</v>
      </c>
      <c r="O105" s="68">
        <f>('State_Production_Iron&amp;Steel'!O337*0.25)+('State_Production_Iron&amp;Steel'!P337*0.75)</f>
        <v>9142.7432505888755</v>
      </c>
      <c r="P105" s="68">
        <f>('State_Production_Iron&amp;Steel'!P337*0.25)+('State_Production_Iron&amp;Steel'!Q337*0.75)</f>
        <v>12701.340822612792</v>
      </c>
      <c r="Q105" s="228">
        <f>('State_Production_Iron&amp;Steel'!Q337*0.25)+('State_Production_Iron&amp;Steel'!R337*0.75)</f>
        <v>13230.64685631455</v>
      </c>
    </row>
    <row r="106" spans="2:17" s="18" customFormat="1" x14ac:dyDescent="0.3">
      <c r="B106" s="152" t="s">
        <v>142</v>
      </c>
      <c r="C106" s="20"/>
      <c r="D106" s="68">
        <f>('State_Production_Iron&amp;Steel'!D338*0.25)+('State_Production_Iron&amp;Steel'!E338*0.75)</f>
        <v>0</v>
      </c>
      <c r="E106" s="68">
        <f>('State_Production_Iron&amp;Steel'!E338*0.25)+('State_Production_Iron&amp;Steel'!F338*0.75)</f>
        <v>0</v>
      </c>
      <c r="F106" s="68">
        <f>('State_Production_Iron&amp;Steel'!F338*0.25)+('State_Production_Iron&amp;Steel'!G338*0.75)</f>
        <v>0</v>
      </c>
      <c r="G106" s="68">
        <f>('State_Production_Iron&amp;Steel'!G338*0.25)+('State_Production_Iron&amp;Steel'!H338*0.75)</f>
        <v>0</v>
      </c>
      <c r="H106" s="68">
        <f>('State_Production_Iron&amp;Steel'!H338*0.25)+('State_Production_Iron&amp;Steel'!I338*0.75)</f>
        <v>0</v>
      </c>
      <c r="I106" s="68">
        <f>('State_Production_Iron&amp;Steel'!I338*0.25)+('State_Production_Iron&amp;Steel'!J338*0.75)</f>
        <v>0</v>
      </c>
      <c r="J106" s="68">
        <f>('State_Production_Iron&amp;Steel'!J338*0.25)+('State_Production_Iron&amp;Steel'!K338*0.75)</f>
        <v>0</v>
      </c>
      <c r="K106" s="68">
        <f>('State_Production_Iron&amp;Steel'!K338*0.25)+('State_Production_Iron&amp;Steel'!L338*0.75)</f>
        <v>0</v>
      </c>
      <c r="L106" s="68">
        <f>('State_Production_Iron&amp;Steel'!L338*0.25)+('State_Production_Iron&amp;Steel'!M338*0.75)</f>
        <v>0</v>
      </c>
      <c r="M106" s="68">
        <f>('State_Production_Iron&amp;Steel'!M338*0.25)+('State_Production_Iron&amp;Steel'!N338*0.75)</f>
        <v>0</v>
      </c>
      <c r="N106" s="68">
        <f>('State_Production_Iron&amp;Steel'!N338*0.25)+('State_Production_Iron&amp;Steel'!O338*0.75)</f>
        <v>0</v>
      </c>
      <c r="O106" s="68">
        <f>('State_Production_Iron&amp;Steel'!O338*0.25)+('State_Production_Iron&amp;Steel'!P338*0.75)</f>
        <v>332404.02246783837</v>
      </c>
      <c r="P106" s="68">
        <f>('State_Production_Iron&amp;Steel'!P338*0.25)+('State_Production_Iron&amp;Steel'!Q338*0.75)</f>
        <v>461784.46276499366</v>
      </c>
      <c r="Q106" s="228">
        <f>('State_Production_Iron&amp;Steel'!Q338*0.25)+('State_Production_Iron&amp;Steel'!R338*0.75)</f>
        <v>481028.51784743613</v>
      </c>
    </row>
    <row r="107" spans="2:17" s="18" customFormat="1" x14ac:dyDescent="0.3">
      <c r="B107" s="152" t="s">
        <v>143</v>
      </c>
      <c r="C107" s="20"/>
      <c r="D107" s="68">
        <f>('State_Production_Iron&amp;Steel'!D339*0.25)+('State_Production_Iron&amp;Steel'!E339*0.75)</f>
        <v>2699111.5808352549</v>
      </c>
      <c r="E107" s="68">
        <f>('State_Production_Iron&amp;Steel'!E339*0.25)+('State_Production_Iron&amp;Steel'!F339*0.75)</f>
        <v>3007634.5119139124</v>
      </c>
      <c r="F107" s="68">
        <f>('State_Production_Iron&amp;Steel'!F339*0.25)+('State_Production_Iron&amp;Steel'!G339*0.75)</f>
        <v>3252204.7143223165</v>
      </c>
      <c r="G107" s="68">
        <f>('State_Production_Iron&amp;Steel'!G339*0.25)+('State_Production_Iron&amp;Steel'!H339*0.75)</f>
        <v>3352575.5828849608</v>
      </c>
      <c r="H107" s="68">
        <f>('State_Production_Iron&amp;Steel'!H339*0.25)+('State_Production_Iron&amp;Steel'!I339*0.75)</f>
        <v>3521539.8411478349</v>
      </c>
      <c r="I107" s="68">
        <f>('State_Production_Iron&amp;Steel'!I339*0.25)+('State_Production_Iron&amp;Steel'!J339*0.75)</f>
        <v>3925955.0345887779</v>
      </c>
      <c r="J107" s="68">
        <f>('State_Production_Iron&amp;Steel'!J339*0.25)+('State_Production_Iron&amp;Steel'!K339*0.75)</f>
        <v>5107998.9249612372</v>
      </c>
      <c r="K107" s="68">
        <f>('State_Production_Iron&amp;Steel'!K339*0.25)+('State_Production_Iron&amp;Steel'!L339*0.75)</f>
        <v>6323884.0054029953</v>
      </c>
      <c r="L107" s="68">
        <f>('State_Production_Iron&amp;Steel'!L339*0.25)+('State_Production_Iron&amp;Steel'!M339*0.75)</f>
        <v>6292680.7208168218</v>
      </c>
      <c r="M107" s="68">
        <f>('State_Production_Iron&amp;Steel'!M339*0.25)+('State_Production_Iron&amp;Steel'!N339*0.75)</f>
        <v>6480599.8323015785</v>
      </c>
      <c r="N107" s="68">
        <f>('State_Production_Iron&amp;Steel'!N339*0.25)+('State_Production_Iron&amp;Steel'!O339*0.75)</f>
        <v>6044204.9815781396</v>
      </c>
      <c r="O107" s="68">
        <f>('State_Production_Iron&amp;Steel'!O339*0.25)+('State_Production_Iron&amp;Steel'!P339*0.75)</f>
        <v>9523234.2313818857</v>
      </c>
      <c r="P107" s="68">
        <f>('State_Production_Iron&amp;Steel'!P339*0.25)+('State_Production_Iron&amp;Steel'!Q339*0.75)</f>
        <v>11192602.980612431</v>
      </c>
      <c r="Q107" s="228">
        <f>('State_Production_Iron&amp;Steel'!Q339*0.25)+('State_Production_Iron&amp;Steel'!R339*0.75)</f>
        <v>11659035.019025186</v>
      </c>
    </row>
    <row r="108" spans="2:17" s="18" customFormat="1" x14ac:dyDescent="0.3">
      <c r="B108" s="152" t="s">
        <v>144</v>
      </c>
      <c r="C108" s="20"/>
      <c r="D108" s="68">
        <f>('State_Production_Iron&amp;Steel'!D340*0.25)+('State_Production_Iron&amp;Steel'!E340*0.75)</f>
        <v>0</v>
      </c>
      <c r="E108" s="68">
        <f>('State_Production_Iron&amp;Steel'!E340*0.25)+('State_Production_Iron&amp;Steel'!F340*0.75)</f>
        <v>0</v>
      </c>
      <c r="F108" s="68">
        <f>('State_Production_Iron&amp;Steel'!F340*0.25)+('State_Production_Iron&amp;Steel'!G340*0.75)</f>
        <v>0</v>
      </c>
      <c r="G108" s="68">
        <f>('State_Production_Iron&amp;Steel'!G340*0.25)+('State_Production_Iron&amp;Steel'!H340*0.75)</f>
        <v>0</v>
      </c>
      <c r="H108" s="68">
        <f>('State_Production_Iron&amp;Steel'!H340*0.25)+('State_Production_Iron&amp;Steel'!I340*0.75)</f>
        <v>0</v>
      </c>
      <c r="I108" s="68">
        <f>('State_Production_Iron&amp;Steel'!I340*0.25)+('State_Production_Iron&amp;Steel'!J340*0.75)</f>
        <v>0</v>
      </c>
      <c r="J108" s="68">
        <f>('State_Production_Iron&amp;Steel'!J340*0.25)+('State_Production_Iron&amp;Steel'!K340*0.75)</f>
        <v>0</v>
      </c>
      <c r="K108" s="68">
        <f>('State_Production_Iron&amp;Steel'!K340*0.25)+('State_Production_Iron&amp;Steel'!L340*0.75)</f>
        <v>0</v>
      </c>
      <c r="L108" s="68">
        <f>('State_Production_Iron&amp;Steel'!L340*0.25)+('State_Production_Iron&amp;Steel'!M340*0.75)</f>
        <v>0</v>
      </c>
      <c r="M108" s="68">
        <f>('State_Production_Iron&amp;Steel'!M340*0.25)+('State_Production_Iron&amp;Steel'!N340*0.75)</f>
        <v>0</v>
      </c>
      <c r="N108" s="68">
        <f>('State_Production_Iron&amp;Steel'!N340*0.25)+('State_Production_Iron&amp;Steel'!O340*0.75)</f>
        <v>0</v>
      </c>
      <c r="O108" s="68">
        <f>('State_Production_Iron&amp;Steel'!O340*0.25)+('State_Production_Iron&amp;Steel'!P340*0.75)</f>
        <v>607992.42616416013</v>
      </c>
      <c r="P108" s="68">
        <f>('State_Production_Iron&amp;Steel'!P340*0.25)+('State_Production_Iron&amp;Steel'!Q340*0.75)</f>
        <v>844639.16470375075</v>
      </c>
      <c r="Q108" s="228">
        <f>('State_Production_Iron&amp;Steel'!Q340*0.25)+('State_Production_Iron&amp;Steel'!R340*0.75)</f>
        <v>879838.01594491757</v>
      </c>
    </row>
    <row r="109" spans="2:17" s="18" customFormat="1" x14ac:dyDescent="0.3">
      <c r="B109" s="152" t="s">
        <v>145</v>
      </c>
      <c r="C109" s="20"/>
      <c r="D109" s="68">
        <f>('State_Production_Iron&amp;Steel'!D341*0.25)+('State_Production_Iron&amp;Steel'!E341*0.75)</f>
        <v>0</v>
      </c>
      <c r="E109" s="68">
        <f>('State_Production_Iron&amp;Steel'!E341*0.25)+('State_Production_Iron&amp;Steel'!F341*0.75)</f>
        <v>0</v>
      </c>
      <c r="F109" s="68">
        <f>('State_Production_Iron&amp;Steel'!F341*0.25)+('State_Production_Iron&amp;Steel'!G341*0.75)</f>
        <v>0</v>
      </c>
      <c r="G109" s="68">
        <f>('State_Production_Iron&amp;Steel'!G341*0.25)+('State_Production_Iron&amp;Steel'!H341*0.75)</f>
        <v>0</v>
      </c>
      <c r="H109" s="68">
        <f>('State_Production_Iron&amp;Steel'!H341*0.25)+('State_Production_Iron&amp;Steel'!I341*0.75)</f>
        <v>0</v>
      </c>
      <c r="I109" s="68">
        <f>('State_Production_Iron&amp;Steel'!I341*0.25)+('State_Production_Iron&amp;Steel'!J341*0.75)</f>
        <v>0</v>
      </c>
      <c r="J109" s="68">
        <f>('State_Production_Iron&amp;Steel'!J341*0.25)+('State_Production_Iron&amp;Steel'!K341*0.75)</f>
        <v>0</v>
      </c>
      <c r="K109" s="68">
        <f>('State_Production_Iron&amp;Steel'!K341*0.25)+('State_Production_Iron&amp;Steel'!L341*0.75)</f>
        <v>0</v>
      </c>
      <c r="L109" s="68">
        <f>('State_Production_Iron&amp;Steel'!L341*0.25)+('State_Production_Iron&amp;Steel'!M341*0.75)</f>
        <v>0</v>
      </c>
      <c r="M109" s="68">
        <f>('State_Production_Iron&amp;Steel'!M341*0.25)+('State_Production_Iron&amp;Steel'!N341*0.75)</f>
        <v>0</v>
      </c>
      <c r="N109" s="68">
        <f>('State_Production_Iron&amp;Steel'!N341*0.25)+('State_Production_Iron&amp;Steel'!O341*0.75)</f>
        <v>0</v>
      </c>
      <c r="O109" s="68">
        <f>('State_Production_Iron&amp;Steel'!O341*0.25)+('State_Production_Iron&amp;Steel'!P341*0.75)</f>
        <v>455831.05635078822</v>
      </c>
      <c r="P109" s="68">
        <f>('State_Production_Iron&amp;Steel'!P341*0.25)+('State_Production_Iron&amp;Steel'!Q341*0.75)</f>
        <v>633252.56387026643</v>
      </c>
      <c r="Q109" s="228">
        <f>('State_Production_Iron&amp;Steel'!Q341*0.25)+('State_Production_Iron&amp;Steel'!R341*0.75)</f>
        <v>659642.25040768262</v>
      </c>
    </row>
    <row r="110" spans="2:17" s="18" customFormat="1" x14ac:dyDescent="0.3">
      <c r="B110" s="152" t="s">
        <v>146</v>
      </c>
      <c r="C110" s="20"/>
      <c r="D110" s="68">
        <f>('State_Production_Iron&amp;Steel'!D342*0.25)+('State_Production_Iron&amp;Steel'!E342*0.75)</f>
        <v>0</v>
      </c>
      <c r="E110" s="68">
        <f>('State_Production_Iron&amp;Steel'!E342*0.25)+('State_Production_Iron&amp;Steel'!F342*0.75)</f>
        <v>0</v>
      </c>
      <c r="F110" s="68">
        <f>('State_Production_Iron&amp;Steel'!F342*0.25)+('State_Production_Iron&amp;Steel'!G342*0.75)</f>
        <v>0</v>
      </c>
      <c r="G110" s="68">
        <f>('State_Production_Iron&amp;Steel'!G342*0.25)+('State_Production_Iron&amp;Steel'!H342*0.75)</f>
        <v>0</v>
      </c>
      <c r="H110" s="68">
        <f>('State_Production_Iron&amp;Steel'!H342*0.25)+('State_Production_Iron&amp;Steel'!I342*0.75)</f>
        <v>0</v>
      </c>
      <c r="I110" s="68">
        <f>('State_Production_Iron&amp;Steel'!I342*0.25)+('State_Production_Iron&amp;Steel'!J342*0.75)</f>
        <v>0</v>
      </c>
      <c r="J110" s="68">
        <f>('State_Production_Iron&amp;Steel'!J342*0.25)+('State_Production_Iron&amp;Steel'!K342*0.75)</f>
        <v>0</v>
      </c>
      <c r="K110" s="68">
        <f>('State_Production_Iron&amp;Steel'!K342*0.25)+('State_Production_Iron&amp;Steel'!L342*0.75)</f>
        <v>0</v>
      </c>
      <c r="L110" s="68">
        <f>('State_Production_Iron&amp;Steel'!L342*0.25)+('State_Production_Iron&amp;Steel'!M342*0.75)</f>
        <v>0</v>
      </c>
      <c r="M110" s="68">
        <f>('State_Production_Iron&amp;Steel'!M342*0.25)+('State_Production_Iron&amp;Steel'!N342*0.75)</f>
        <v>0</v>
      </c>
      <c r="N110" s="68">
        <f>('State_Production_Iron&amp;Steel'!N342*0.25)+('State_Production_Iron&amp;Steel'!O342*0.75)</f>
        <v>0</v>
      </c>
      <c r="O110" s="68">
        <f>('State_Production_Iron&amp;Steel'!O342*0.25)+('State_Production_Iron&amp;Steel'!P342*0.75)</f>
        <v>122120.92770429426</v>
      </c>
      <c r="P110" s="68">
        <f>('State_Production_Iron&amp;Steel'!P342*0.25)+('State_Production_Iron&amp;Steel'!Q342*0.75)</f>
        <v>169653.62384489941</v>
      </c>
      <c r="Q110" s="228">
        <f>('State_Production_Iron&amp;Steel'!Q342*0.25)+('State_Production_Iron&amp;Steel'!R342*0.75)</f>
        <v>176723.64015220149</v>
      </c>
    </row>
    <row r="111" spans="2:17" s="18" customFormat="1" x14ac:dyDescent="0.3">
      <c r="B111" s="152" t="s">
        <v>147</v>
      </c>
      <c r="C111" s="20"/>
      <c r="D111" s="68">
        <f>('State_Production_Iron&amp;Steel'!D343*0.25)+('State_Production_Iron&amp;Steel'!E343*0.75)</f>
        <v>3989991.0325390729</v>
      </c>
      <c r="E111" s="68">
        <f>('State_Production_Iron&amp;Steel'!E343*0.25)+('State_Production_Iron&amp;Steel'!F343*0.75)</f>
        <v>4446068.4089162182</v>
      </c>
      <c r="F111" s="68">
        <f>('State_Production_Iron&amp;Steel'!F343*0.25)+('State_Production_Iron&amp;Steel'!G343*0.75)</f>
        <v>4807606.9689982068</v>
      </c>
      <c r="G111" s="68">
        <f>('State_Production_Iron&amp;Steel'!G343*0.25)+('State_Production_Iron&amp;Steel'!H343*0.75)</f>
        <v>4955981.2964386372</v>
      </c>
      <c r="H111" s="68">
        <f>('State_Production_Iron&amp;Steel'!H343*0.25)+('State_Production_Iron&amp;Steel'!I343*0.75)</f>
        <v>5205754.5477837566</v>
      </c>
      <c r="I111" s="68">
        <f>('State_Production_Iron&amp;Steel'!I343*0.25)+('State_Production_Iron&amp;Steel'!J343*0.75)</f>
        <v>5803585.7033051504</v>
      </c>
      <c r="J111" s="68">
        <f>('State_Production_Iron&amp;Steel'!J343*0.25)+('State_Production_Iron&amp;Steel'!K343*0.75)</f>
        <v>6449923.9598933943</v>
      </c>
      <c r="K111" s="68">
        <f>('State_Production_Iron&amp;Steel'!K343*0.25)+('State_Production_Iron&amp;Steel'!L343*0.75)</f>
        <v>8021655.9092982458</v>
      </c>
      <c r="L111" s="68">
        <f>('State_Production_Iron&amp;Steel'!L343*0.25)+('State_Production_Iron&amp;Steel'!M343*0.75)</f>
        <v>8782965.5051275697</v>
      </c>
      <c r="M111" s="68">
        <f>('State_Production_Iron&amp;Steel'!M343*0.25)+('State_Production_Iron&amp;Steel'!N343*0.75)</f>
        <v>8858624.3480624948</v>
      </c>
      <c r="N111" s="68">
        <f>('State_Production_Iron&amp;Steel'!N343*0.25)+('State_Production_Iron&amp;Steel'!O343*0.75)</f>
        <v>7534275.5219527166</v>
      </c>
      <c r="O111" s="68">
        <f>('State_Production_Iron&amp;Steel'!O343*0.25)+('State_Production_Iron&amp;Steel'!P343*0.75)</f>
        <v>14831585.283773925</v>
      </c>
      <c r="P111" s="68">
        <f>('State_Production_Iron&amp;Steel'!P343*0.25)+('State_Production_Iron&amp;Steel'!Q343*0.75)</f>
        <v>18140236.410581626</v>
      </c>
      <c r="Q111" s="228">
        <f>('State_Production_Iron&amp;Steel'!Q343*0.25)+('State_Production_Iron&amp;Steel'!R343*0.75)</f>
        <v>18896198.849429242</v>
      </c>
    </row>
    <row r="112" spans="2:17" s="18" customFormat="1" x14ac:dyDescent="0.3">
      <c r="B112" s="152" t="s">
        <v>148</v>
      </c>
      <c r="C112" s="20"/>
      <c r="D112" s="68">
        <f>('State_Production_Iron&amp;Steel'!D344*0.25)+('State_Production_Iron&amp;Steel'!E344*0.75)</f>
        <v>10182182.509774532</v>
      </c>
      <c r="E112" s="68">
        <f>('State_Production_Iron&amp;Steel'!E344*0.25)+('State_Production_Iron&amp;Steel'!F344*0.75)</f>
        <v>11346060.58543428</v>
      </c>
      <c r="F112" s="68">
        <f>('State_Production_Iron&amp;Steel'!F344*0.25)+('State_Production_Iron&amp;Steel'!G344*0.75)</f>
        <v>12268682.108403791</v>
      </c>
      <c r="G112" s="68">
        <f>('State_Production_Iron&amp;Steel'!G344*0.25)+('State_Production_Iron&amp;Steel'!H344*0.75)</f>
        <v>12647323.180386882</v>
      </c>
      <c r="H112" s="68">
        <f>('State_Production_Iron&amp;Steel'!H344*0.25)+('State_Production_Iron&amp;Steel'!I344*0.75)</f>
        <v>13284727.327542916</v>
      </c>
      <c r="I112" s="68">
        <f>('State_Production_Iron&amp;Steel'!I344*0.25)+('State_Production_Iron&amp;Steel'!J344*0.75)</f>
        <v>14810351.291583396</v>
      </c>
      <c r="J112" s="68">
        <f>('State_Production_Iron&amp;Steel'!J344*0.25)+('State_Production_Iron&amp;Steel'!K344*0.75)</f>
        <v>16791548.477113958</v>
      </c>
      <c r="K112" s="68">
        <f>('State_Production_Iron&amp;Steel'!K344*0.25)+('State_Production_Iron&amp;Steel'!L344*0.75)</f>
        <v>17234427.660481513</v>
      </c>
      <c r="L112" s="68">
        <f>('State_Production_Iron&amp;Steel'!L344*0.25)+('State_Production_Iron&amp;Steel'!M344*0.75)</f>
        <v>17484221.922133155</v>
      </c>
      <c r="M112" s="68">
        <f>('State_Production_Iron&amp;Steel'!M344*0.25)+('State_Production_Iron&amp;Steel'!N344*0.75)</f>
        <v>19175433.088611979</v>
      </c>
      <c r="N112" s="68">
        <f>('State_Production_Iron&amp;Steel'!N344*0.25)+('State_Production_Iron&amp;Steel'!O344*0.75)</f>
        <v>4927211.4723710474</v>
      </c>
      <c r="O112" s="68">
        <f>('State_Production_Iron&amp;Steel'!O344*0.25)+('State_Production_Iron&amp;Steel'!P344*0.75)</f>
        <v>9316455.3723500632</v>
      </c>
      <c r="P112" s="68">
        <f>('State_Production_Iron&amp;Steel'!P344*0.25)+('State_Production_Iron&amp;Steel'!Q344*0.75)</f>
        <v>12942666.298242435</v>
      </c>
      <c r="Q112" s="228">
        <f>('State_Production_Iron&amp;Steel'!Q344*0.25)+('State_Production_Iron&amp;Steel'!R344*0.75)</f>
        <v>13482029.146584528</v>
      </c>
    </row>
    <row r="113" spans="2:17" s="18" customFormat="1" x14ac:dyDescent="0.3">
      <c r="B113" s="152" t="s">
        <v>149</v>
      </c>
      <c r="C113" s="20"/>
      <c r="D113" s="68">
        <f>('State_Production_Iron&amp;Steel'!D345*0.25)+('State_Production_Iron&amp;Steel'!E345*0.75)</f>
        <v>0</v>
      </c>
      <c r="E113" s="68">
        <f>('State_Production_Iron&amp;Steel'!E345*0.25)+('State_Production_Iron&amp;Steel'!F345*0.75)</f>
        <v>0</v>
      </c>
      <c r="F113" s="68">
        <f>('State_Production_Iron&amp;Steel'!F345*0.25)+('State_Production_Iron&amp;Steel'!G345*0.75)</f>
        <v>0</v>
      </c>
      <c r="G113" s="68">
        <f>('State_Production_Iron&amp;Steel'!G345*0.25)+('State_Production_Iron&amp;Steel'!H345*0.75)</f>
        <v>0</v>
      </c>
      <c r="H113" s="68">
        <f>('State_Production_Iron&amp;Steel'!H345*0.25)+('State_Production_Iron&amp;Steel'!I345*0.75)</f>
        <v>0</v>
      </c>
      <c r="I113" s="68">
        <f>('State_Production_Iron&amp;Steel'!I345*0.25)+('State_Production_Iron&amp;Steel'!J345*0.75)</f>
        <v>0</v>
      </c>
      <c r="J113" s="68">
        <f>('State_Production_Iron&amp;Steel'!J345*0.25)+('State_Production_Iron&amp;Steel'!K345*0.75)</f>
        <v>0</v>
      </c>
      <c r="K113" s="68">
        <f>('State_Production_Iron&amp;Steel'!K345*0.25)+('State_Production_Iron&amp;Steel'!L345*0.75)</f>
        <v>0</v>
      </c>
      <c r="L113" s="68">
        <f>('State_Production_Iron&amp;Steel'!L345*0.25)+('State_Production_Iron&amp;Steel'!M345*0.75)</f>
        <v>0</v>
      </c>
      <c r="M113" s="68">
        <f>('State_Production_Iron&amp;Steel'!M345*0.25)+('State_Production_Iron&amp;Steel'!N345*0.75)</f>
        <v>0</v>
      </c>
      <c r="N113" s="68">
        <f>('State_Production_Iron&amp;Steel'!N345*0.25)+('State_Production_Iron&amp;Steel'!O345*0.75)</f>
        <v>0</v>
      </c>
      <c r="O113" s="68">
        <f>('State_Production_Iron&amp;Steel'!O345*0.25)+('State_Production_Iron&amp;Steel'!P345*0.75)</f>
        <v>406199.0215618771</v>
      </c>
      <c r="P113" s="68">
        <f>('State_Production_Iron&amp;Steel'!P345*0.25)+('State_Production_Iron&amp;Steel'!Q345*0.75)</f>
        <v>564302.42797608254</v>
      </c>
      <c r="Q113" s="228">
        <f>('State_Production_Iron&amp;Steel'!Q345*0.25)+('State_Production_Iron&amp;Steel'!R345*0.75)</f>
        <v>587818.73890197487</v>
      </c>
    </row>
    <row r="114" spans="2:17" s="18" customFormat="1" x14ac:dyDescent="0.3">
      <c r="B114" s="152" t="s">
        <v>150</v>
      </c>
      <c r="C114" s="20"/>
      <c r="D114" s="68">
        <f>('State_Production_Iron&amp;Steel'!D346*0.25)+('State_Production_Iron&amp;Steel'!E346*0.75)</f>
        <v>0</v>
      </c>
      <c r="E114" s="68">
        <f>('State_Production_Iron&amp;Steel'!E346*0.25)+('State_Production_Iron&amp;Steel'!F346*0.75)</f>
        <v>0</v>
      </c>
      <c r="F114" s="68">
        <f>('State_Production_Iron&amp;Steel'!F346*0.25)+('State_Production_Iron&amp;Steel'!G346*0.75)</f>
        <v>0</v>
      </c>
      <c r="G114" s="68">
        <f>('State_Production_Iron&amp;Steel'!G346*0.25)+('State_Production_Iron&amp;Steel'!H346*0.75)</f>
        <v>0</v>
      </c>
      <c r="H114" s="68">
        <f>('State_Production_Iron&amp;Steel'!H346*0.25)+('State_Production_Iron&amp;Steel'!I346*0.75)</f>
        <v>0</v>
      </c>
      <c r="I114" s="68">
        <f>('State_Production_Iron&amp;Steel'!I346*0.25)+('State_Production_Iron&amp;Steel'!J346*0.75)</f>
        <v>0</v>
      </c>
      <c r="J114" s="68">
        <f>('State_Production_Iron&amp;Steel'!J346*0.25)+('State_Production_Iron&amp;Steel'!K346*0.75)</f>
        <v>0</v>
      </c>
      <c r="K114" s="68">
        <f>('State_Production_Iron&amp;Steel'!K346*0.25)+('State_Production_Iron&amp;Steel'!L346*0.75)</f>
        <v>0</v>
      </c>
      <c r="L114" s="68">
        <f>('State_Production_Iron&amp;Steel'!L346*0.25)+('State_Production_Iron&amp;Steel'!M346*0.75)</f>
        <v>0</v>
      </c>
      <c r="M114" s="68">
        <f>('State_Production_Iron&amp;Steel'!M346*0.25)+('State_Production_Iron&amp;Steel'!N346*0.75)</f>
        <v>0</v>
      </c>
      <c r="N114" s="68">
        <f>('State_Production_Iron&amp;Steel'!N346*0.25)+('State_Production_Iron&amp;Steel'!O346*0.75)</f>
        <v>0</v>
      </c>
      <c r="O114" s="68">
        <f>('State_Production_Iron&amp;Steel'!O346*0.25)+('State_Production_Iron&amp;Steel'!P346*0.75)</f>
        <v>0</v>
      </c>
      <c r="P114" s="68">
        <f>('State_Production_Iron&amp;Steel'!P346*0.25)+('State_Production_Iron&amp;Steel'!Q346*0.75)</f>
        <v>0</v>
      </c>
      <c r="Q114" s="228">
        <f>('State_Production_Iron&amp;Steel'!Q346*0.25)+('State_Production_Iron&amp;Steel'!R346*0.75)</f>
        <v>0</v>
      </c>
    </row>
    <row r="115" spans="2:17" s="18" customFormat="1" x14ac:dyDescent="0.3">
      <c r="B115" s="152" t="s">
        <v>151</v>
      </c>
      <c r="C115" s="20"/>
      <c r="D115" s="68">
        <f>('State_Production_Iron&amp;Steel'!D347*0.25)+('State_Production_Iron&amp;Steel'!E347*0.75)</f>
        <v>0</v>
      </c>
      <c r="E115" s="68">
        <f>('State_Production_Iron&amp;Steel'!E347*0.25)+('State_Production_Iron&amp;Steel'!F347*0.75)</f>
        <v>0</v>
      </c>
      <c r="F115" s="68">
        <f>('State_Production_Iron&amp;Steel'!F347*0.25)+('State_Production_Iron&amp;Steel'!G347*0.75)</f>
        <v>0</v>
      </c>
      <c r="G115" s="68">
        <f>('State_Production_Iron&amp;Steel'!G347*0.25)+('State_Production_Iron&amp;Steel'!H347*0.75)</f>
        <v>0</v>
      </c>
      <c r="H115" s="68">
        <f>('State_Production_Iron&amp;Steel'!H347*0.25)+('State_Production_Iron&amp;Steel'!I347*0.75)</f>
        <v>0</v>
      </c>
      <c r="I115" s="68">
        <f>('State_Production_Iron&amp;Steel'!I347*0.25)+('State_Production_Iron&amp;Steel'!J347*0.75)</f>
        <v>0</v>
      </c>
      <c r="J115" s="68">
        <f>('State_Production_Iron&amp;Steel'!J347*0.25)+('State_Production_Iron&amp;Steel'!K347*0.75)</f>
        <v>0</v>
      </c>
      <c r="K115" s="68">
        <f>('State_Production_Iron&amp;Steel'!K347*0.25)+('State_Production_Iron&amp;Steel'!L347*0.75)</f>
        <v>0</v>
      </c>
      <c r="L115" s="68">
        <f>('State_Production_Iron&amp;Steel'!L347*0.25)+('State_Production_Iron&amp;Steel'!M347*0.75)</f>
        <v>0</v>
      </c>
      <c r="M115" s="68">
        <f>('State_Production_Iron&amp;Steel'!M347*0.25)+('State_Production_Iron&amp;Steel'!N347*0.75)</f>
        <v>0</v>
      </c>
      <c r="N115" s="68">
        <f>('State_Production_Iron&amp;Steel'!N347*0.25)+('State_Production_Iron&amp;Steel'!O347*0.75)</f>
        <v>0</v>
      </c>
      <c r="O115" s="68">
        <f>('State_Production_Iron&amp;Steel'!O347*0.25)+('State_Production_Iron&amp;Steel'!P347*0.75)</f>
        <v>111019.02518572204</v>
      </c>
      <c r="P115" s="68">
        <f>('State_Production_Iron&amp;Steel'!P347*0.25)+('State_Production_Iron&amp;Steel'!Q347*0.75)</f>
        <v>154230.56713172677</v>
      </c>
      <c r="Q115" s="228">
        <f>('State_Production_Iron&amp;Steel'!Q347*0.25)+('State_Production_Iron&amp;Steel'!R347*0.75)</f>
        <v>160657.85468381952</v>
      </c>
    </row>
    <row r="116" spans="2:17" s="18" customFormat="1" x14ac:dyDescent="0.3">
      <c r="B116" s="152" t="s">
        <v>152</v>
      </c>
      <c r="C116" s="20"/>
      <c r="D116" s="68">
        <f>('State_Production_Iron&amp;Steel'!D348*0.25)+('State_Production_Iron&amp;Steel'!E348*0.75)</f>
        <v>5926310.2100947993</v>
      </c>
      <c r="E116" s="68">
        <f>('State_Production_Iron&amp;Steel'!E348*0.25)+('State_Production_Iron&amp;Steel'!F348*0.75)</f>
        <v>6603719.2544196779</v>
      </c>
      <c r="F116" s="68">
        <f>('State_Production_Iron&amp;Steel'!F348*0.25)+('State_Production_Iron&amp;Steel'!G348*0.75)</f>
        <v>7140710.3510120427</v>
      </c>
      <c r="G116" s="68">
        <f>('State_Production_Iron&amp;Steel'!G348*0.25)+('State_Production_Iron&amp;Steel'!H348*0.75)</f>
        <v>7361089.8667691527</v>
      </c>
      <c r="H116" s="68">
        <f>('State_Production_Iron&amp;Steel'!H348*0.25)+('State_Production_Iron&amp;Steel'!I348*0.75)</f>
        <v>7732076.6077376381</v>
      </c>
      <c r="I116" s="68">
        <f>('State_Production_Iron&amp;Steel'!I348*0.25)+('State_Production_Iron&amp;Steel'!J348*0.75)</f>
        <v>8620031.7063797079</v>
      </c>
      <c r="J116" s="68">
        <f>('State_Production_Iron&amp;Steel'!J348*0.25)+('State_Production_Iron&amp;Steel'!K348*0.75)</f>
        <v>9065013.8146971297</v>
      </c>
      <c r="K116" s="68">
        <f>('State_Production_Iron&amp;Steel'!K348*0.25)+('State_Production_Iron&amp;Steel'!L348*0.75)</f>
        <v>8678438.0773312598</v>
      </c>
      <c r="L116" s="68">
        <f>('State_Production_Iron&amp;Steel'!L348*0.25)+('State_Production_Iron&amp;Steel'!M348*0.75)</f>
        <v>8345382.9546133261</v>
      </c>
      <c r="M116" s="68">
        <f>('State_Production_Iron&amp;Steel'!M348*0.25)+('State_Production_Iron&amp;Steel'!N348*0.75)</f>
        <v>9670752.9641179238</v>
      </c>
      <c r="N116" s="68">
        <f>('State_Production_Iron&amp;Steel'!N348*0.25)+('State_Production_Iron&amp;Steel'!O348*0.75)</f>
        <v>10185664.84878723</v>
      </c>
      <c r="O116" s="68">
        <f>('State_Production_Iron&amp;Steel'!O348*0.25)+('State_Production_Iron&amp;Steel'!P348*0.75)</f>
        <v>9658640.4884539414</v>
      </c>
      <c r="P116" s="68">
        <f>('State_Production_Iron&amp;Steel'!P348*0.25)+('State_Production_Iron&amp;Steel'!Q348*0.75)</f>
        <v>9874385.2509512603</v>
      </c>
      <c r="Q116" s="228">
        <f>('State_Production_Iron&amp;Steel'!Q348*0.25)+('State_Production_Iron&amp;Steel'!R348*0.75)</f>
        <v>10285882.88458054</v>
      </c>
    </row>
    <row r="117" spans="2:17" s="18" customFormat="1" x14ac:dyDescent="0.3">
      <c r="B117" s="152" t="s">
        <v>153</v>
      </c>
      <c r="C117" s="20"/>
      <c r="D117" s="68">
        <f>('State_Production_Iron&amp;Steel'!D349*0.25)+('State_Production_Iron&amp;Steel'!E349*0.75)</f>
        <v>0</v>
      </c>
      <c r="E117" s="68">
        <f>('State_Production_Iron&amp;Steel'!E349*0.25)+('State_Production_Iron&amp;Steel'!F349*0.75)</f>
        <v>0</v>
      </c>
      <c r="F117" s="68">
        <f>('State_Production_Iron&amp;Steel'!F349*0.25)+('State_Production_Iron&amp;Steel'!G349*0.75)</f>
        <v>0</v>
      </c>
      <c r="G117" s="68">
        <f>('State_Production_Iron&amp;Steel'!G349*0.25)+('State_Production_Iron&amp;Steel'!H349*0.75)</f>
        <v>0</v>
      </c>
      <c r="H117" s="68">
        <f>('State_Production_Iron&amp;Steel'!H349*0.25)+('State_Production_Iron&amp;Steel'!I349*0.75)</f>
        <v>0</v>
      </c>
      <c r="I117" s="68">
        <f>('State_Production_Iron&amp;Steel'!I349*0.25)+('State_Production_Iron&amp;Steel'!J349*0.75)</f>
        <v>0</v>
      </c>
      <c r="J117" s="68">
        <f>('State_Production_Iron&amp;Steel'!J349*0.25)+('State_Production_Iron&amp;Steel'!K349*0.75)</f>
        <v>0</v>
      </c>
      <c r="K117" s="68">
        <f>('State_Production_Iron&amp;Steel'!K349*0.25)+('State_Production_Iron&amp;Steel'!L349*0.75)</f>
        <v>0</v>
      </c>
      <c r="L117" s="68">
        <f>('State_Production_Iron&amp;Steel'!L349*0.25)+('State_Production_Iron&amp;Steel'!M349*0.75)</f>
        <v>0</v>
      </c>
      <c r="M117" s="68">
        <f>('State_Production_Iron&amp;Steel'!M349*0.25)+('State_Production_Iron&amp;Steel'!N349*0.75)</f>
        <v>0</v>
      </c>
      <c r="N117" s="68">
        <f>('State_Production_Iron&amp;Steel'!N349*0.25)+('State_Production_Iron&amp;Steel'!O349*0.75)</f>
        <v>0</v>
      </c>
      <c r="O117" s="68">
        <f>('State_Production_Iron&amp;Steel'!O349*0.25)+('State_Production_Iron&amp;Steel'!P349*0.75)</f>
        <v>0</v>
      </c>
      <c r="P117" s="68">
        <f>('State_Production_Iron&amp;Steel'!P349*0.25)+('State_Production_Iron&amp;Steel'!Q349*0.75)</f>
        <v>0</v>
      </c>
      <c r="Q117" s="228">
        <f>('State_Production_Iron&amp;Steel'!Q349*0.25)+('State_Production_Iron&amp;Steel'!R349*0.75)</f>
        <v>0</v>
      </c>
    </row>
    <row r="118" spans="2:17" s="18" customFormat="1" x14ac:dyDescent="0.3">
      <c r="B118" s="152" t="s">
        <v>154</v>
      </c>
      <c r="C118" s="20"/>
      <c r="D118" s="68">
        <f>('State_Production_Iron&amp;Steel'!D350*0.25)+('State_Production_Iron&amp;Steel'!E350*0.75)</f>
        <v>0</v>
      </c>
      <c r="E118" s="68">
        <f>('State_Production_Iron&amp;Steel'!E350*0.25)+('State_Production_Iron&amp;Steel'!F350*0.75)</f>
        <v>0</v>
      </c>
      <c r="F118" s="68">
        <f>('State_Production_Iron&amp;Steel'!F350*0.25)+('State_Production_Iron&amp;Steel'!G350*0.75)</f>
        <v>0</v>
      </c>
      <c r="G118" s="68">
        <f>('State_Production_Iron&amp;Steel'!G350*0.25)+('State_Production_Iron&amp;Steel'!H350*0.75)</f>
        <v>0</v>
      </c>
      <c r="H118" s="68">
        <f>('State_Production_Iron&amp;Steel'!H350*0.25)+('State_Production_Iron&amp;Steel'!I350*0.75)</f>
        <v>0</v>
      </c>
      <c r="I118" s="68">
        <f>('State_Production_Iron&amp;Steel'!I350*0.25)+('State_Production_Iron&amp;Steel'!J350*0.75)</f>
        <v>0</v>
      </c>
      <c r="J118" s="68">
        <f>('State_Production_Iron&amp;Steel'!J350*0.25)+('State_Production_Iron&amp;Steel'!K350*0.75)</f>
        <v>0</v>
      </c>
      <c r="K118" s="68">
        <f>('State_Production_Iron&amp;Steel'!K350*0.25)+('State_Production_Iron&amp;Steel'!L350*0.75)</f>
        <v>0</v>
      </c>
      <c r="L118" s="68">
        <f>('State_Production_Iron&amp;Steel'!L350*0.25)+('State_Production_Iron&amp;Steel'!M350*0.75)</f>
        <v>0</v>
      </c>
      <c r="M118" s="68">
        <f>('State_Production_Iron&amp;Steel'!M350*0.25)+('State_Production_Iron&amp;Steel'!N350*0.75)</f>
        <v>0</v>
      </c>
      <c r="N118" s="68">
        <f>('State_Production_Iron&amp;Steel'!N350*0.25)+('State_Production_Iron&amp;Steel'!O350*0.75)</f>
        <v>0</v>
      </c>
      <c r="O118" s="68">
        <f>('State_Production_Iron&amp;Steel'!O350*0.25)+('State_Production_Iron&amp;Steel'!P350*0.75)</f>
        <v>120814.82152563869</v>
      </c>
      <c r="P118" s="68">
        <f>('State_Production_Iron&amp;Steel'!P350*0.25)+('State_Production_Iron&amp;Steel'!Q350*0.75)</f>
        <v>167839.14658452617</v>
      </c>
      <c r="Q118" s="228">
        <f>('State_Production_Iron&amp;Steel'!Q350*0.25)+('State_Production_Iron&amp;Steel'!R350*0.75)</f>
        <v>174833.54774415656</v>
      </c>
    </row>
    <row r="119" spans="2:17" s="18" customFormat="1" x14ac:dyDescent="0.3">
      <c r="B119" s="152" t="s">
        <v>155</v>
      </c>
      <c r="C119" s="20"/>
      <c r="D119" s="68">
        <f>('State_Production_Iron&amp;Steel'!D351*0.25)+('State_Production_Iron&amp;Steel'!E351*0.75)</f>
        <v>0</v>
      </c>
      <c r="E119" s="68">
        <f>('State_Production_Iron&amp;Steel'!E351*0.25)+('State_Production_Iron&amp;Steel'!F351*0.75)</f>
        <v>0</v>
      </c>
      <c r="F119" s="68">
        <f>('State_Production_Iron&amp;Steel'!F351*0.25)+('State_Production_Iron&amp;Steel'!G351*0.75)</f>
        <v>0</v>
      </c>
      <c r="G119" s="68">
        <f>('State_Production_Iron&amp;Steel'!G351*0.25)+('State_Production_Iron&amp;Steel'!H351*0.75)</f>
        <v>0</v>
      </c>
      <c r="H119" s="68">
        <f>('State_Production_Iron&amp;Steel'!H351*0.25)+('State_Production_Iron&amp;Steel'!I351*0.75)</f>
        <v>0</v>
      </c>
      <c r="I119" s="68">
        <f>('State_Production_Iron&amp;Steel'!I351*0.25)+('State_Production_Iron&amp;Steel'!J351*0.75)</f>
        <v>0</v>
      </c>
      <c r="J119" s="68">
        <f>('State_Production_Iron&amp;Steel'!J351*0.25)+('State_Production_Iron&amp;Steel'!K351*0.75)</f>
        <v>0</v>
      </c>
      <c r="K119" s="68">
        <f>('State_Production_Iron&amp;Steel'!K351*0.25)+('State_Production_Iron&amp;Steel'!L351*0.75)</f>
        <v>0</v>
      </c>
      <c r="L119" s="68">
        <f>('State_Production_Iron&amp;Steel'!L351*0.25)+('State_Production_Iron&amp;Steel'!M351*0.75)</f>
        <v>0</v>
      </c>
      <c r="M119" s="68">
        <f>('State_Production_Iron&amp;Steel'!M351*0.25)+('State_Production_Iron&amp;Steel'!N351*0.75)</f>
        <v>0</v>
      </c>
      <c r="N119" s="68">
        <f>('State_Production_Iron&amp;Steel'!N351*0.25)+('State_Production_Iron&amp;Steel'!O351*0.75)</f>
        <v>0</v>
      </c>
      <c r="O119" s="68">
        <f>('State_Production_Iron&amp;Steel'!O351*0.25)+('State_Production_Iron&amp;Steel'!P351*0.75)</f>
        <v>0</v>
      </c>
      <c r="P119" s="68">
        <f>('State_Production_Iron&amp;Steel'!P351*0.25)+('State_Production_Iron&amp;Steel'!Q351*0.75)</f>
        <v>0</v>
      </c>
      <c r="Q119" s="228">
        <f>('State_Production_Iron&amp;Steel'!Q351*0.25)+('State_Production_Iron&amp;Steel'!R351*0.75)</f>
        <v>0</v>
      </c>
    </row>
    <row r="120" spans="2:17" s="18" customFormat="1" x14ac:dyDescent="0.3">
      <c r="B120" s="152" t="s">
        <v>156</v>
      </c>
      <c r="C120" s="20"/>
      <c r="D120" s="68">
        <f>('State_Production_Iron&amp;Steel'!D352*0.25)+('State_Production_Iron&amp;Steel'!E352*0.75)</f>
        <v>0</v>
      </c>
      <c r="E120" s="68">
        <f>('State_Production_Iron&amp;Steel'!E352*0.25)+('State_Production_Iron&amp;Steel'!F352*0.75)</f>
        <v>0</v>
      </c>
      <c r="F120" s="68">
        <f>('State_Production_Iron&amp;Steel'!F352*0.25)+('State_Production_Iron&amp;Steel'!G352*0.75)</f>
        <v>0</v>
      </c>
      <c r="G120" s="68">
        <f>('State_Production_Iron&amp;Steel'!G352*0.25)+('State_Production_Iron&amp;Steel'!H352*0.75)</f>
        <v>0</v>
      </c>
      <c r="H120" s="68">
        <f>('State_Production_Iron&amp;Steel'!H352*0.25)+('State_Production_Iron&amp;Steel'!I352*0.75)</f>
        <v>0</v>
      </c>
      <c r="I120" s="68">
        <f>('State_Production_Iron&amp;Steel'!I352*0.25)+('State_Production_Iron&amp;Steel'!J352*0.75)</f>
        <v>0</v>
      </c>
      <c r="J120" s="68">
        <f>('State_Production_Iron&amp;Steel'!J352*0.25)+('State_Production_Iron&amp;Steel'!K352*0.75)</f>
        <v>0</v>
      </c>
      <c r="K120" s="68">
        <f>('State_Production_Iron&amp;Steel'!K352*0.25)+('State_Production_Iron&amp;Steel'!L352*0.75)</f>
        <v>0</v>
      </c>
      <c r="L120" s="68">
        <f>('State_Production_Iron&amp;Steel'!L352*0.25)+('State_Production_Iron&amp;Steel'!M352*0.75)</f>
        <v>0</v>
      </c>
      <c r="M120" s="68">
        <f>('State_Production_Iron&amp;Steel'!M352*0.25)+('State_Production_Iron&amp;Steel'!N352*0.75)</f>
        <v>0</v>
      </c>
      <c r="N120" s="68">
        <f>('State_Production_Iron&amp;Steel'!N352*0.25)+('State_Production_Iron&amp;Steel'!O352*0.75)</f>
        <v>0</v>
      </c>
      <c r="O120" s="68">
        <f>('State_Production_Iron&amp;Steel'!O352*0.25)+('State_Production_Iron&amp;Steel'!P352*0.75)</f>
        <v>0</v>
      </c>
      <c r="P120" s="68">
        <f>('State_Production_Iron&amp;Steel'!P352*0.25)+('State_Production_Iron&amp;Steel'!Q352*0.75)</f>
        <v>0</v>
      </c>
      <c r="Q120" s="228">
        <f>('State_Production_Iron&amp;Steel'!Q352*0.25)+('State_Production_Iron&amp;Steel'!R352*0.75)</f>
        <v>0</v>
      </c>
    </row>
    <row r="121" spans="2:17" s="18" customFormat="1" x14ac:dyDescent="0.3">
      <c r="B121" s="152" t="s">
        <v>157</v>
      </c>
      <c r="C121" s="20"/>
      <c r="D121" s="68">
        <f>('State_Production_Iron&amp;Steel'!D353*0.25)+('State_Production_Iron&amp;Steel'!E353*0.75)</f>
        <v>1877642.8388419165</v>
      </c>
      <c r="E121" s="68">
        <f>('State_Production_Iron&amp;Steel'!E353*0.25)+('State_Production_Iron&amp;Steel'!F353*0.75)</f>
        <v>2092267.4865488086</v>
      </c>
      <c r="F121" s="68">
        <f>('State_Production_Iron&amp;Steel'!F353*0.25)+('State_Production_Iron&amp;Steel'!G353*0.75)</f>
        <v>2262403.2795285676</v>
      </c>
      <c r="G121" s="68">
        <f>('State_Production_Iron&amp;Steel'!G353*0.25)+('State_Production_Iron&amp;Steel'!H353*0.75)</f>
        <v>2332226.4924417115</v>
      </c>
      <c r="H121" s="68">
        <f>('State_Production_Iron&amp;Steel'!H353*0.25)+('State_Production_Iron&amp;Steel'!I353*0.75)</f>
        <v>2449766.8460158855</v>
      </c>
      <c r="I121" s="68">
        <f>('State_Production_Iron&amp;Steel'!I353*0.25)+('State_Production_Iron&amp;Steel'!J353*0.75)</f>
        <v>2731099.1544965412</v>
      </c>
      <c r="J121" s="68">
        <f>('State_Production_Iron&amp;Steel'!J353*0.25)+('State_Production_Iron&amp;Steel'!K353*0.75)</f>
        <v>3694765.8739906657</v>
      </c>
      <c r="K121" s="68">
        <f>('State_Production_Iron&amp;Steel'!K353*0.25)+('State_Production_Iron&amp;Steel'!L353*0.75)</f>
        <v>5547043.4534588177</v>
      </c>
      <c r="L121" s="68">
        <f>('State_Production_Iron&amp;Steel'!L353*0.25)+('State_Production_Iron&amp;Steel'!M353*0.75)</f>
        <v>7957964.8534645</v>
      </c>
      <c r="M121" s="68">
        <f>('State_Production_Iron&amp;Steel'!M353*0.25)+('State_Production_Iron&amp;Steel'!N353*0.75)</f>
        <v>6992641.6267194171</v>
      </c>
      <c r="N121" s="68">
        <f>('State_Production_Iron&amp;Steel'!N353*0.25)+('State_Production_Iron&amp;Steel'!O353*0.75)</f>
        <v>7248468.5549073787</v>
      </c>
      <c r="O121" s="68">
        <f>('State_Production_Iron&amp;Steel'!O353*0.25)+('State_Production_Iron&amp;Steel'!P353*0.75)</f>
        <v>19666277.232154414</v>
      </c>
      <c r="P121" s="68">
        <f>('State_Production_Iron&amp;Steel'!P353*0.25)+('State_Production_Iron&amp;Steel'!Q353*0.75)</f>
        <v>24712273.04765356</v>
      </c>
      <c r="Q121" s="228">
        <f>('State_Production_Iron&amp;Steel'!Q353*0.25)+('State_Production_Iron&amp;Steel'!R353*0.75)</f>
        <v>25742113.551367998</v>
      </c>
    </row>
    <row r="122" spans="2:17" s="18" customFormat="1" x14ac:dyDescent="0.3">
      <c r="B122" s="152" t="s">
        <v>158</v>
      </c>
      <c r="C122" s="20"/>
      <c r="D122" s="68">
        <f>('State_Production_Iron&amp;Steel'!D354*0.25)+('State_Production_Iron&amp;Steel'!E354*0.75)</f>
        <v>0</v>
      </c>
      <c r="E122" s="68">
        <f>('State_Production_Iron&amp;Steel'!E354*0.25)+('State_Production_Iron&amp;Steel'!F354*0.75)</f>
        <v>0</v>
      </c>
      <c r="F122" s="68">
        <f>('State_Production_Iron&amp;Steel'!F354*0.25)+('State_Production_Iron&amp;Steel'!G354*0.75)</f>
        <v>0</v>
      </c>
      <c r="G122" s="68">
        <f>('State_Production_Iron&amp;Steel'!G354*0.25)+('State_Production_Iron&amp;Steel'!H354*0.75)</f>
        <v>0</v>
      </c>
      <c r="H122" s="68">
        <f>('State_Production_Iron&amp;Steel'!H354*0.25)+('State_Production_Iron&amp;Steel'!I354*0.75)</f>
        <v>0</v>
      </c>
      <c r="I122" s="68">
        <f>('State_Production_Iron&amp;Steel'!I354*0.25)+('State_Production_Iron&amp;Steel'!J354*0.75)</f>
        <v>0</v>
      </c>
      <c r="J122" s="68">
        <f>('State_Production_Iron&amp;Steel'!J354*0.25)+('State_Production_Iron&amp;Steel'!K354*0.75)</f>
        <v>0</v>
      </c>
      <c r="K122" s="68">
        <f>('State_Production_Iron&amp;Steel'!K354*0.25)+('State_Production_Iron&amp;Steel'!L354*0.75)</f>
        <v>0</v>
      </c>
      <c r="L122" s="68">
        <f>('State_Production_Iron&amp;Steel'!L354*0.25)+('State_Production_Iron&amp;Steel'!M354*0.75)</f>
        <v>0</v>
      </c>
      <c r="M122" s="68">
        <f>('State_Production_Iron&amp;Steel'!M354*0.25)+('State_Production_Iron&amp;Steel'!N354*0.75)</f>
        <v>0</v>
      </c>
      <c r="N122" s="68">
        <f>('State_Production_Iron&amp;Steel'!N354*0.25)+('State_Production_Iron&amp;Steel'!O354*0.75)</f>
        <v>0</v>
      </c>
      <c r="O122" s="68">
        <f>('State_Production_Iron&amp;Steel'!O354*0.25)+('State_Production_Iron&amp;Steel'!P354*0.75)</f>
        <v>223997.20963942743</v>
      </c>
      <c r="P122" s="68">
        <f>('State_Production_Iron&amp;Steel'!P354*0.25)+('State_Production_Iron&amp;Steel'!Q354*0.75)</f>
        <v>311182.85015401337</v>
      </c>
      <c r="Q122" s="228">
        <f>('State_Production_Iron&amp;Steel'!Q354*0.25)+('State_Production_Iron&amp;Steel'!R354*0.75)</f>
        <v>324150.84797970648</v>
      </c>
    </row>
    <row r="123" spans="2:17" s="18" customFormat="1" x14ac:dyDescent="0.3">
      <c r="B123" s="152" t="s">
        <v>159</v>
      </c>
      <c r="C123" s="20"/>
      <c r="D123" s="68">
        <f>('State_Production_Iron&amp;Steel'!D355*0.25)+('State_Production_Iron&amp;Steel'!E355*0.75)</f>
        <v>0</v>
      </c>
      <c r="E123" s="68">
        <f>('State_Production_Iron&amp;Steel'!E355*0.25)+('State_Production_Iron&amp;Steel'!F355*0.75)</f>
        <v>0</v>
      </c>
      <c r="F123" s="68">
        <f>('State_Production_Iron&amp;Steel'!F355*0.25)+('State_Production_Iron&amp;Steel'!G355*0.75)</f>
        <v>0</v>
      </c>
      <c r="G123" s="68">
        <f>('State_Production_Iron&amp;Steel'!G355*0.25)+('State_Production_Iron&amp;Steel'!H355*0.75)</f>
        <v>0</v>
      </c>
      <c r="H123" s="68">
        <f>('State_Production_Iron&amp;Steel'!H355*0.25)+('State_Production_Iron&amp;Steel'!I355*0.75)</f>
        <v>0</v>
      </c>
      <c r="I123" s="68">
        <f>('State_Production_Iron&amp;Steel'!I355*0.25)+('State_Production_Iron&amp;Steel'!J355*0.75)</f>
        <v>0</v>
      </c>
      <c r="J123" s="68">
        <f>('State_Production_Iron&amp;Steel'!J355*0.25)+('State_Production_Iron&amp;Steel'!K355*0.75)</f>
        <v>0</v>
      </c>
      <c r="K123" s="68">
        <f>('State_Production_Iron&amp;Steel'!K355*0.25)+('State_Production_Iron&amp;Steel'!L355*0.75)</f>
        <v>0</v>
      </c>
      <c r="L123" s="68">
        <f>('State_Production_Iron&amp;Steel'!L355*0.25)+('State_Production_Iron&amp;Steel'!M355*0.75)</f>
        <v>0</v>
      </c>
      <c r="M123" s="68">
        <f>('State_Production_Iron&amp;Steel'!M355*0.25)+('State_Production_Iron&amp;Steel'!N355*0.75)</f>
        <v>0</v>
      </c>
      <c r="N123" s="68">
        <f>('State_Production_Iron&amp;Steel'!N355*0.25)+('State_Production_Iron&amp;Steel'!O355*0.75)</f>
        <v>0</v>
      </c>
      <c r="O123" s="68">
        <f>('State_Production_Iron&amp;Steel'!O355*0.25)+('State_Production_Iron&amp;Steel'!P355*0.75)</f>
        <v>2532539.8804131178</v>
      </c>
      <c r="P123" s="68">
        <f>('State_Production_Iron&amp;Steel'!P355*0.25)+('State_Production_Iron&amp;Steel'!Q355*0.75)</f>
        <v>3518271.4078637436</v>
      </c>
      <c r="Q123" s="228">
        <f>('State_Production_Iron&amp;Steel'!Q355*0.25)+('State_Production_Iron&amp;Steel'!R355*0.75)</f>
        <v>3664889.1791991303</v>
      </c>
    </row>
    <row r="124" spans="2:17" s="18" customFormat="1" x14ac:dyDescent="0.3">
      <c r="B124" s="152" t="s">
        <v>160</v>
      </c>
      <c r="C124" s="20"/>
      <c r="D124" s="68">
        <f>('State_Production_Iron&amp;Steel'!D356*0.25)+('State_Production_Iron&amp;Steel'!E356*0.75)</f>
        <v>0</v>
      </c>
      <c r="E124" s="68">
        <f>('State_Production_Iron&amp;Steel'!E356*0.25)+('State_Production_Iron&amp;Steel'!F356*0.75)</f>
        <v>0</v>
      </c>
      <c r="F124" s="68">
        <f>('State_Production_Iron&amp;Steel'!F356*0.25)+('State_Production_Iron&amp;Steel'!G356*0.75)</f>
        <v>0</v>
      </c>
      <c r="G124" s="68">
        <f>('State_Production_Iron&amp;Steel'!G356*0.25)+('State_Production_Iron&amp;Steel'!H356*0.75)</f>
        <v>0</v>
      </c>
      <c r="H124" s="68">
        <f>('State_Production_Iron&amp;Steel'!H356*0.25)+('State_Production_Iron&amp;Steel'!I356*0.75)</f>
        <v>0</v>
      </c>
      <c r="I124" s="68">
        <f>('State_Production_Iron&amp;Steel'!I356*0.25)+('State_Production_Iron&amp;Steel'!J356*0.75)</f>
        <v>0</v>
      </c>
      <c r="J124" s="68">
        <f>('State_Production_Iron&amp;Steel'!J356*0.25)+('State_Production_Iron&amp;Steel'!K356*0.75)</f>
        <v>0</v>
      </c>
      <c r="K124" s="68">
        <f>('State_Production_Iron&amp;Steel'!K356*0.25)+('State_Production_Iron&amp;Steel'!L356*0.75)</f>
        <v>0</v>
      </c>
      <c r="L124" s="68">
        <f>('State_Production_Iron&amp;Steel'!L356*0.25)+('State_Production_Iron&amp;Steel'!M356*0.75)</f>
        <v>0</v>
      </c>
      <c r="M124" s="68">
        <f>('State_Production_Iron&amp;Steel'!M356*0.25)+('State_Production_Iron&amp;Steel'!N356*0.75)</f>
        <v>0</v>
      </c>
      <c r="N124" s="68">
        <f>('State_Production_Iron&amp;Steel'!N356*0.25)+('State_Production_Iron&amp;Steel'!O356*0.75)</f>
        <v>0</v>
      </c>
      <c r="O124" s="68">
        <f>('State_Production_Iron&amp;Steel'!O356*0.25)+('State_Production_Iron&amp;Steel'!P356*0.75)</f>
        <v>713787.02663526009</v>
      </c>
      <c r="P124" s="68">
        <f>('State_Production_Iron&amp;Steel'!P356*0.25)+('State_Production_Iron&amp;Steel'!Q356*0.75)</f>
        <v>991611.82279398444</v>
      </c>
      <c r="Q124" s="228">
        <f>('State_Production_Iron&amp;Steel'!Q356*0.25)+('State_Production_Iron&amp;Steel'!R356*0.75)</f>
        <v>1032935.5009965575</v>
      </c>
    </row>
    <row r="125" spans="2:17" s="18" customFormat="1" x14ac:dyDescent="0.3">
      <c r="B125" s="152" t="s">
        <v>161</v>
      </c>
      <c r="C125" s="20"/>
      <c r="D125" s="68">
        <f>('State_Production_Iron&amp;Steel'!D357*0.25)+('State_Production_Iron&amp;Steel'!E357*0.75)</f>
        <v>0</v>
      </c>
      <c r="E125" s="68">
        <f>('State_Production_Iron&amp;Steel'!E357*0.25)+('State_Production_Iron&amp;Steel'!F357*0.75)</f>
        <v>0</v>
      </c>
      <c r="F125" s="68">
        <f>('State_Production_Iron&amp;Steel'!F357*0.25)+('State_Production_Iron&amp;Steel'!G357*0.75)</f>
        <v>0</v>
      </c>
      <c r="G125" s="68">
        <f>('State_Production_Iron&amp;Steel'!G357*0.25)+('State_Production_Iron&amp;Steel'!H357*0.75)</f>
        <v>0</v>
      </c>
      <c r="H125" s="68">
        <f>('State_Production_Iron&amp;Steel'!H357*0.25)+('State_Production_Iron&amp;Steel'!I357*0.75)</f>
        <v>0</v>
      </c>
      <c r="I125" s="68">
        <f>('State_Production_Iron&amp;Steel'!I357*0.25)+('State_Production_Iron&amp;Steel'!J357*0.75)</f>
        <v>0</v>
      </c>
      <c r="J125" s="68">
        <f>('State_Production_Iron&amp;Steel'!J357*0.25)+('State_Production_Iron&amp;Steel'!K357*0.75)</f>
        <v>0</v>
      </c>
      <c r="K125" s="68">
        <f>('State_Production_Iron&amp;Steel'!K357*0.25)+('State_Production_Iron&amp;Steel'!L357*0.75)</f>
        <v>0</v>
      </c>
      <c r="L125" s="68">
        <f>('State_Production_Iron&amp;Steel'!L357*0.25)+('State_Production_Iron&amp;Steel'!M357*0.75)</f>
        <v>0</v>
      </c>
      <c r="M125" s="68">
        <f>('State_Production_Iron&amp;Steel'!M357*0.25)+('State_Production_Iron&amp;Steel'!N357*0.75)</f>
        <v>0</v>
      </c>
      <c r="N125" s="68">
        <f>('State_Production_Iron&amp;Steel'!N357*0.25)+('State_Production_Iron&amp;Steel'!O357*0.75)</f>
        <v>0</v>
      </c>
      <c r="O125" s="68">
        <f>('State_Production_Iron&amp;Steel'!O357*0.25)+('State_Production_Iron&amp;Steel'!P357*0.75)</f>
        <v>0</v>
      </c>
      <c r="P125" s="68">
        <f>('State_Production_Iron&amp;Steel'!P357*0.25)+('State_Production_Iron&amp;Steel'!Q357*0.75)</f>
        <v>0</v>
      </c>
      <c r="Q125" s="228">
        <f>('State_Production_Iron&amp;Steel'!Q357*0.25)+('State_Production_Iron&amp;Steel'!R357*0.75)</f>
        <v>0</v>
      </c>
    </row>
    <row r="126" spans="2:17" s="18" customFormat="1" x14ac:dyDescent="0.3">
      <c r="B126" s="152" t="s">
        <v>162</v>
      </c>
      <c r="C126" s="20"/>
      <c r="D126" s="68">
        <f>('State_Production_Iron&amp;Steel'!D358*0.25)+('State_Production_Iron&amp;Steel'!E358*0.75)</f>
        <v>4042628.4024724569</v>
      </c>
      <c r="E126" s="68">
        <f>('State_Production_Iron&amp;Steel'!E358*0.25)+('State_Production_Iron&amp;Steel'!F358*0.75)</f>
        <v>4504722.5125672556</v>
      </c>
      <c r="F126" s="68">
        <f>('State_Production_Iron&amp;Steel'!F358*0.25)+('State_Production_Iron&amp;Steel'!G358*0.75)</f>
        <v>4871030.6169356899</v>
      </c>
      <c r="G126" s="68">
        <f>('State_Production_Iron&amp;Steel'!G358*0.25)+('State_Production_Iron&amp;Steel'!H358*0.75)</f>
        <v>5021362.3508711234</v>
      </c>
      <c r="H126" s="68">
        <f>('State_Production_Iron&amp;Steel'!H358*0.25)+('State_Production_Iron&amp;Steel'!I358*0.75)</f>
        <v>5274430.6991032539</v>
      </c>
      <c r="I126" s="68">
        <f>('State_Production_Iron&amp;Steel'!I358*0.25)+('State_Production_Iron&amp;Steel'!J358*0.75)</f>
        <v>5880148.6542275166</v>
      </c>
      <c r="J126" s="68">
        <f>('State_Production_Iron&amp;Steel'!J358*0.25)+('State_Production_Iron&amp;Steel'!K358*0.75)</f>
        <v>6042439.6395303905</v>
      </c>
      <c r="K126" s="68">
        <f>('State_Production_Iron&amp;Steel'!K358*0.25)+('State_Production_Iron&amp;Steel'!L358*0.75)</f>
        <v>6178505.9466959098</v>
      </c>
      <c r="L126" s="68">
        <f>('State_Production_Iron&amp;Steel'!L358*0.25)+('State_Production_Iron&amp;Steel'!M358*0.75)</f>
        <v>7297898.6273679566</v>
      </c>
      <c r="M126" s="68">
        <f>('State_Production_Iron&amp;Steel'!M358*0.25)+('State_Production_Iron&amp;Steel'!N358*0.75)</f>
        <v>7639206.6771215769</v>
      </c>
      <c r="N126" s="68">
        <f>('State_Production_Iron&amp;Steel'!N358*0.25)+('State_Production_Iron&amp;Steel'!O358*0.75)</f>
        <v>7840979.2662304267</v>
      </c>
      <c r="O126" s="68">
        <f>('State_Production_Iron&amp;Steel'!O358*0.25)+('State_Production_Iron&amp;Steel'!P358*0.75)</f>
        <v>4796085.7683764696</v>
      </c>
      <c r="P126" s="68">
        <f>('State_Production_Iron&amp;Steel'!P358*0.25)+('State_Production_Iron&amp;Steel'!Q358*0.75)</f>
        <v>3915641.9278854863</v>
      </c>
      <c r="Q126" s="228">
        <f>('State_Production_Iron&amp;Steel'!Q358*0.25)+('State_Production_Iron&amp;Steel'!R358*0.75)</f>
        <v>4078819.4165609712</v>
      </c>
    </row>
    <row r="127" spans="2:17" s="18" customFormat="1" x14ac:dyDescent="0.3">
      <c r="B127" s="152" t="s">
        <v>182</v>
      </c>
      <c r="C127" s="20"/>
      <c r="D127" s="68">
        <f>('State_Production_Iron&amp;Steel'!D359*0.25)+('State_Production_Iron&amp;Steel'!E359*0.75)</f>
        <v>0</v>
      </c>
      <c r="E127" s="68">
        <f>('State_Production_Iron&amp;Steel'!E359*0.25)+('State_Production_Iron&amp;Steel'!F359*0.75)</f>
        <v>0</v>
      </c>
      <c r="F127" s="68">
        <f>('State_Production_Iron&amp;Steel'!F359*0.25)+('State_Production_Iron&amp;Steel'!G359*0.75)</f>
        <v>0</v>
      </c>
      <c r="G127" s="68">
        <f>('State_Production_Iron&amp;Steel'!G359*0.25)+('State_Production_Iron&amp;Steel'!H359*0.75)</f>
        <v>0</v>
      </c>
      <c r="H127" s="68">
        <f>('State_Production_Iron&amp;Steel'!H359*0.25)+('State_Production_Iron&amp;Steel'!I359*0.75)</f>
        <v>0</v>
      </c>
      <c r="I127" s="68">
        <f>('State_Production_Iron&amp;Steel'!I359*0.25)+('State_Production_Iron&amp;Steel'!J359*0.75)</f>
        <v>0</v>
      </c>
      <c r="J127" s="68">
        <f>('State_Production_Iron&amp;Steel'!J359*0.25)+('State_Production_Iron&amp;Steel'!K359*0.75)</f>
        <v>0</v>
      </c>
      <c r="K127" s="68">
        <f>('State_Production_Iron&amp;Steel'!K359*0.25)+('State_Production_Iron&amp;Steel'!L359*0.75)</f>
        <v>0</v>
      </c>
      <c r="L127" s="68">
        <f>('State_Production_Iron&amp;Steel'!L359*0.25)+('State_Production_Iron&amp;Steel'!M359*0.75)</f>
        <v>0</v>
      </c>
      <c r="M127" s="68">
        <f>('State_Production_Iron&amp;Steel'!M359*0.25)+('State_Production_Iron&amp;Steel'!N359*0.75)</f>
        <v>0</v>
      </c>
      <c r="N127" s="68">
        <f>('State_Production_Iron&amp;Steel'!N359*0.25)+('State_Production_Iron&amp;Steel'!O359*0.75)</f>
        <v>0</v>
      </c>
      <c r="O127" s="68">
        <f>('State_Production_Iron&amp;Steel'!O359*0.25)+('State_Production_Iron&amp;Steel'!P359*0.75)</f>
        <v>1158516.1804674761</v>
      </c>
      <c r="P127" s="68">
        <f>('State_Production_Iron&amp;Steel'!P359*0.25)+('State_Production_Iron&amp;Steel'!Q359*0.75)</f>
        <v>1609441.3299510782</v>
      </c>
      <c r="Q127" s="228">
        <f>('State_Production_Iron&amp;Steel'!Q359*0.25)+('State_Production_Iron&amp;Steel'!R359*0.75)</f>
        <v>1676511.965935858</v>
      </c>
    </row>
    <row r="128" spans="2:17" s="18" customFormat="1" x14ac:dyDescent="0.3">
      <c r="B128" s="152" t="s">
        <v>163</v>
      </c>
      <c r="C128" s="20"/>
      <c r="D128" s="68">
        <f>('State_Production_Iron&amp;Steel'!D360*0.25)+('State_Production_Iron&amp;Steel'!E360*0.75)</f>
        <v>0</v>
      </c>
      <c r="E128" s="68">
        <f>('State_Production_Iron&amp;Steel'!E360*0.25)+('State_Production_Iron&amp;Steel'!F360*0.75)</f>
        <v>0</v>
      </c>
      <c r="F128" s="68">
        <f>('State_Production_Iron&amp;Steel'!F360*0.25)+('State_Production_Iron&amp;Steel'!G360*0.75)</f>
        <v>0</v>
      </c>
      <c r="G128" s="68">
        <f>('State_Production_Iron&amp;Steel'!G360*0.25)+('State_Production_Iron&amp;Steel'!H360*0.75)</f>
        <v>0</v>
      </c>
      <c r="H128" s="68">
        <f>('State_Production_Iron&amp;Steel'!H360*0.25)+('State_Production_Iron&amp;Steel'!I360*0.75)</f>
        <v>0</v>
      </c>
      <c r="I128" s="68">
        <f>('State_Production_Iron&amp;Steel'!I360*0.25)+('State_Production_Iron&amp;Steel'!J360*0.75)</f>
        <v>0</v>
      </c>
      <c r="J128" s="68">
        <f>('State_Production_Iron&amp;Steel'!J360*0.25)+('State_Production_Iron&amp;Steel'!K360*0.75)</f>
        <v>0</v>
      </c>
      <c r="K128" s="68">
        <f>('State_Production_Iron&amp;Steel'!K360*0.25)+('State_Production_Iron&amp;Steel'!L360*0.75)</f>
        <v>0</v>
      </c>
      <c r="L128" s="68">
        <f>('State_Production_Iron&amp;Steel'!L360*0.25)+('State_Production_Iron&amp;Steel'!M360*0.75)</f>
        <v>0</v>
      </c>
      <c r="M128" s="68">
        <f>('State_Production_Iron&amp;Steel'!M360*0.25)+('State_Production_Iron&amp;Steel'!N360*0.75)</f>
        <v>0</v>
      </c>
      <c r="N128" s="68">
        <f>('State_Production_Iron&amp;Steel'!N360*0.25)+('State_Production_Iron&amp;Steel'!O360*0.75)</f>
        <v>0</v>
      </c>
      <c r="O128" s="68">
        <f>('State_Production_Iron&amp;Steel'!O360*0.25)+('State_Production_Iron&amp;Steel'!P360*0.75)</f>
        <v>19591.592679833302</v>
      </c>
      <c r="P128" s="68">
        <f>('State_Production_Iron&amp;Steel'!P360*0.25)+('State_Production_Iron&amp;Steel'!Q360*0.75)</f>
        <v>27217.158905598844</v>
      </c>
      <c r="Q128" s="228">
        <f>('State_Production_Iron&amp;Steel'!Q360*0.25)+('State_Production_Iron&amp;Steel'!R360*0.75)</f>
        <v>28351.386120674037</v>
      </c>
    </row>
    <row r="129" spans="2:17" s="18" customFormat="1" x14ac:dyDescent="0.3">
      <c r="B129" s="152" t="s">
        <v>164</v>
      </c>
      <c r="C129" s="20"/>
      <c r="D129" s="68">
        <f>('State_Production_Iron&amp;Steel'!D361*0.25)+('State_Production_Iron&amp;Steel'!E361*0.75)</f>
        <v>0</v>
      </c>
      <c r="E129" s="68">
        <f>('State_Production_Iron&amp;Steel'!E361*0.25)+('State_Production_Iron&amp;Steel'!F361*0.75)</f>
        <v>0</v>
      </c>
      <c r="F129" s="68">
        <f>('State_Production_Iron&amp;Steel'!F361*0.25)+('State_Production_Iron&amp;Steel'!G361*0.75)</f>
        <v>0</v>
      </c>
      <c r="G129" s="68">
        <f>('State_Production_Iron&amp;Steel'!G361*0.25)+('State_Production_Iron&amp;Steel'!H361*0.75)</f>
        <v>0</v>
      </c>
      <c r="H129" s="68">
        <f>('State_Production_Iron&amp;Steel'!H361*0.25)+('State_Production_Iron&amp;Steel'!I361*0.75)</f>
        <v>0</v>
      </c>
      <c r="I129" s="68">
        <f>('State_Production_Iron&amp;Steel'!I361*0.25)+('State_Production_Iron&amp;Steel'!J361*0.75)</f>
        <v>0</v>
      </c>
      <c r="J129" s="68">
        <f>('State_Production_Iron&amp;Steel'!J361*0.25)+('State_Production_Iron&amp;Steel'!K361*0.75)</f>
        <v>0</v>
      </c>
      <c r="K129" s="68">
        <f>('State_Production_Iron&amp;Steel'!K361*0.25)+('State_Production_Iron&amp;Steel'!L361*0.75)</f>
        <v>0</v>
      </c>
      <c r="L129" s="68">
        <f>('State_Production_Iron&amp;Steel'!L361*0.25)+('State_Production_Iron&amp;Steel'!M361*0.75)</f>
        <v>0</v>
      </c>
      <c r="M129" s="68">
        <f>('State_Production_Iron&amp;Steel'!M361*0.25)+('State_Production_Iron&amp;Steel'!N361*0.75)</f>
        <v>0</v>
      </c>
      <c r="N129" s="68">
        <f>('State_Production_Iron&amp;Steel'!N361*0.25)+('State_Production_Iron&amp;Steel'!O361*0.75)</f>
        <v>0</v>
      </c>
      <c r="O129" s="68">
        <f>('State_Production_Iron&amp;Steel'!O361*0.25)+('State_Production_Iron&amp;Steel'!P361*0.75)</f>
        <v>813051.09621308208</v>
      </c>
      <c r="P129" s="68">
        <f>('State_Production_Iron&amp;Steel'!P361*0.25)+('State_Production_Iron&amp;Steel'!Q361*0.75)</f>
        <v>1129512.0945823521</v>
      </c>
      <c r="Q129" s="228">
        <f>('State_Production_Iron&amp;Steel'!Q361*0.25)+('State_Production_Iron&amp;Steel'!R361*0.75)</f>
        <v>1176582.5240079726</v>
      </c>
    </row>
    <row r="130" spans="2:17" s="18" customFormat="1" x14ac:dyDescent="0.3">
      <c r="B130" s="152" t="s">
        <v>165</v>
      </c>
      <c r="C130" s="20"/>
      <c r="D130" s="68">
        <f>('State_Production_Iron&amp;Steel'!D362*0.25)+('State_Production_Iron&amp;Steel'!E362*0.75)</f>
        <v>0</v>
      </c>
      <c r="E130" s="68">
        <f>('State_Production_Iron&amp;Steel'!E362*0.25)+('State_Production_Iron&amp;Steel'!F362*0.75)</f>
        <v>0</v>
      </c>
      <c r="F130" s="68">
        <f>('State_Production_Iron&amp;Steel'!F362*0.25)+('State_Production_Iron&amp;Steel'!G362*0.75)</f>
        <v>0</v>
      </c>
      <c r="G130" s="68">
        <f>('State_Production_Iron&amp;Steel'!G362*0.25)+('State_Production_Iron&amp;Steel'!H362*0.75)</f>
        <v>0</v>
      </c>
      <c r="H130" s="68">
        <f>('State_Production_Iron&amp;Steel'!H362*0.25)+('State_Production_Iron&amp;Steel'!I362*0.75)</f>
        <v>0</v>
      </c>
      <c r="I130" s="68">
        <f>('State_Production_Iron&amp;Steel'!I362*0.25)+('State_Production_Iron&amp;Steel'!J362*0.75)</f>
        <v>0</v>
      </c>
      <c r="J130" s="68">
        <f>('State_Production_Iron&amp;Steel'!J362*0.25)+('State_Production_Iron&amp;Steel'!K362*0.75)</f>
        <v>0</v>
      </c>
      <c r="K130" s="68">
        <f>('State_Production_Iron&amp;Steel'!K362*0.25)+('State_Production_Iron&amp;Steel'!L362*0.75)</f>
        <v>0</v>
      </c>
      <c r="L130" s="68">
        <f>('State_Production_Iron&amp;Steel'!L362*0.25)+('State_Production_Iron&amp;Steel'!M362*0.75)</f>
        <v>0</v>
      </c>
      <c r="M130" s="68">
        <f>('State_Production_Iron&amp;Steel'!M362*0.25)+('State_Production_Iron&amp;Steel'!N362*0.75)</f>
        <v>0</v>
      </c>
      <c r="N130" s="68">
        <f>('State_Production_Iron&amp;Steel'!N362*0.25)+('State_Production_Iron&amp;Steel'!O362*0.75)</f>
        <v>0</v>
      </c>
      <c r="O130" s="68">
        <f>('State_Production_Iron&amp;Steel'!O362*0.25)+('State_Production_Iron&amp;Steel'!P362*0.75)</f>
        <v>394444.06595397717</v>
      </c>
      <c r="P130" s="68">
        <f>('State_Production_Iron&amp;Steel'!P362*0.25)+('State_Production_Iron&amp;Steel'!Q362*0.75)</f>
        <v>547972.13263272331</v>
      </c>
      <c r="Q130" s="228">
        <f>('State_Production_Iron&amp;Steel'!Q362*0.25)+('State_Production_Iron&amp;Steel'!R362*0.75)</f>
        <v>570807.90722957056</v>
      </c>
    </row>
    <row r="131" spans="2:17" s="18" customFormat="1" x14ac:dyDescent="0.3">
      <c r="B131" s="152" t="s">
        <v>166</v>
      </c>
      <c r="C131" s="20"/>
      <c r="D131" s="68">
        <f>('State_Production_Iron&amp;Steel'!D363*0.25)+('State_Production_Iron&amp;Steel'!E363*0.75)</f>
        <v>5865967.4633615175</v>
      </c>
      <c r="E131" s="68">
        <f>('State_Production_Iron&amp;Steel'!E363*0.25)+('State_Production_Iron&amp;Steel'!F363*0.75)</f>
        <v>6536479.0080707157</v>
      </c>
      <c r="F131" s="68">
        <f>('State_Production_Iron&amp;Steel'!F363*0.25)+('State_Production_Iron&amp;Steel'!G363*0.75)</f>
        <v>7068002.365616194</v>
      </c>
      <c r="G131" s="68">
        <f>('State_Production_Iron&amp;Steel'!G363*0.25)+('State_Production_Iron&amp;Steel'!H363*0.75)</f>
        <v>7286137.9378683073</v>
      </c>
      <c r="H131" s="68">
        <f>('State_Production_Iron&amp;Steel'!H363*0.25)+('State_Production_Iron&amp;Steel'!I363*0.75)</f>
        <v>7653347.225723803</v>
      </c>
      <c r="I131" s="68">
        <f>('State_Production_Iron&amp;Steel'!I363*0.25)+('State_Production_Iron&amp;Steel'!J363*0.75)</f>
        <v>8532261.0073020756</v>
      </c>
      <c r="J131" s="68">
        <f>('State_Production_Iron&amp;Steel'!J363*0.25)+('State_Production_Iron&amp;Steel'!K363*0.75)</f>
        <v>9001442.0958805159</v>
      </c>
      <c r="K131" s="68">
        <f>('State_Production_Iron&amp;Steel'!K363*0.25)+('State_Production_Iron&amp;Steel'!L363*0.75)</f>
        <v>8957740.7512745615</v>
      </c>
      <c r="L131" s="68">
        <f>('State_Production_Iron&amp;Steel'!L363*0.25)+('State_Production_Iron&amp;Steel'!M363*0.75)</f>
        <v>9462050.5731858294</v>
      </c>
      <c r="M131" s="68">
        <f>('State_Production_Iron&amp;Steel'!M363*0.25)+('State_Production_Iron&amp;Steel'!N363*0.75)</f>
        <v>10400036.766296003</v>
      </c>
      <c r="N131" s="68">
        <f>('State_Production_Iron&amp;Steel'!N363*0.25)+('State_Production_Iron&amp;Steel'!O363*0.75)</f>
        <v>10852323.20935677</v>
      </c>
      <c r="O131" s="68">
        <f>('State_Production_Iron&amp;Steel'!O363*0.25)+('State_Production_Iron&amp;Steel'!P363*0.75)</f>
        <v>9343861.5485008955</v>
      </c>
      <c r="P131" s="68">
        <f>('State_Production_Iron&amp;Steel'!P363*0.25)+('State_Production_Iron&amp;Steel'!Q363*0.75)</f>
        <v>9188512.8465301692</v>
      </c>
      <c r="Q131" s="228">
        <f>('State_Production_Iron&amp;Steel'!Q363*0.25)+('State_Production_Iron&amp;Steel'!R363*0.75)</f>
        <v>9571427.9543395545</v>
      </c>
    </row>
    <row r="132" spans="2:17" s="18" customFormat="1" x14ac:dyDescent="0.3">
      <c r="B132" s="332" t="s">
        <v>532</v>
      </c>
      <c r="C132" s="23"/>
      <c r="D132" s="24">
        <f>SUM(D96:D131)</f>
        <v>45802750</v>
      </c>
      <c r="E132" s="24">
        <f t="shared" ref="E132:L132" si="4">SUM(E96:E131)</f>
        <v>51038250.000000007</v>
      </c>
      <c r="F132" s="24">
        <f t="shared" si="4"/>
        <v>55188500</v>
      </c>
      <c r="G132" s="24">
        <f t="shared" si="4"/>
        <v>56891750</v>
      </c>
      <c r="H132" s="24">
        <f t="shared" si="4"/>
        <v>59759000</v>
      </c>
      <c r="I132" s="24">
        <f t="shared" si="4"/>
        <v>66621750</v>
      </c>
      <c r="J132" s="24">
        <f t="shared" si="4"/>
        <v>73421495.360824749</v>
      </c>
      <c r="K132" s="24">
        <f t="shared" si="4"/>
        <v>81240381.793289572</v>
      </c>
      <c r="L132" s="24">
        <f t="shared" si="4"/>
        <v>86311634.112101793</v>
      </c>
      <c r="M132" s="24">
        <f t="shared" ref="M132:Q132" si="5">SUM(M96:M131)</f>
        <v>90945520.62925452</v>
      </c>
      <c r="N132" s="24">
        <f t="shared" si="5"/>
        <v>75790017.794800937</v>
      </c>
      <c r="O132" s="24">
        <f t="shared" si="5"/>
        <v>107688589.26493363</v>
      </c>
      <c r="P132" s="24">
        <f t="shared" si="5"/>
        <v>125176249.99999997</v>
      </c>
      <c r="Q132" s="25">
        <f t="shared" si="5"/>
        <v>130392750</v>
      </c>
    </row>
    <row r="133" spans="2:17" s="18" customFormat="1" x14ac:dyDescent="0.3">
      <c r="B133" s="26"/>
      <c r="C133" s="27"/>
      <c r="D133" s="27"/>
      <c r="E133" s="27"/>
      <c r="F133" s="28"/>
      <c r="G133" s="28"/>
      <c r="H133" s="28"/>
      <c r="I133" s="28"/>
      <c r="J133" s="28"/>
      <c r="K133" s="28"/>
    </row>
    <row r="134" spans="2:17" s="18" customFormat="1" x14ac:dyDescent="0.3">
      <c r="B134" s="29"/>
      <c r="C134" s="29"/>
      <c r="D134" s="29"/>
      <c r="E134" s="29"/>
      <c r="F134" s="30"/>
      <c r="G134" s="30"/>
      <c r="H134" s="30"/>
      <c r="I134" s="30"/>
      <c r="J134" s="30"/>
      <c r="K134" s="30"/>
    </row>
    <row r="135" spans="2:17" s="18" customFormat="1" ht="18" x14ac:dyDescent="0.3">
      <c r="B135" s="15" t="s">
        <v>66</v>
      </c>
      <c r="C135" s="16" t="s">
        <v>67</v>
      </c>
      <c r="D135" s="16">
        <v>2005</v>
      </c>
      <c r="E135" s="16">
        <v>2006</v>
      </c>
      <c r="F135" s="16">
        <v>2007</v>
      </c>
      <c r="G135" s="16">
        <v>2008</v>
      </c>
      <c r="H135" s="16">
        <v>2009</v>
      </c>
      <c r="I135" s="16">
        <v>2010</v>
      </c>
      <c r="J135" s="16">
        <v>2011</v>
      </c>
      <c r="K135" s="16">
        <v>2012</v>
      </c>
      <c r="L135" s="16">
        <v>2013</v>
      </c>
      <c r="M135" s="16">
        <v>2014</v>
      </c>
      <c r="N135" s="16">
        <v>2015</v>
      </c>
      <c r="O135" s="16">
        <v>2016</v>
      </c>
      <c r="P135" s="16">
        <v>2017</v>
      </c>
      <c r="Q135" s="17">
        <v>2018</v>
      </c>
    </row>
    <row r="136" spans="2:17" s="18" customFormat="1" x14ac:dyDescent="0.3">
      <c r="B136" s="22" t="s">
        <v>23</v>
      </c>
      <c r="C136" s="23"/>
      <c r="D136" s="31">
        <v>60</v>
      </c>
      <c r="E136" s="31">
        <v>60</v>
      </c>
      <c r="F136" s="31">
        <v>60</v>
      </c>
      <c r="G136" s="31">
        <v>60</v>
      </c>
      <c r="H136" s="31">
        <v>60</v>
      </c>
      <c r="I136" s="31">
        <v>60</v>
      </c>
      <c r="J136" s="31">
        <v>60</v>
      </c>
      <c r="K136" s="31">
        <v>60</v>
      </c>
      <c r="L136" s="31">
        <v>60</v>
      </c>
      <c r="M136" s="31">
        <v>60</v>
      </c>
      <c r="N136" s="31">
        <v>60</v>
      </c>
      <c r="O136" s="31">
        <v>60</v>
      </c>
      <c r="P136" s="31">
        <v>60</v>
      </c>
      <c r="Q136" s="32">
        <v>60</v>
      </c>
    </row>
    <row r="137" spans="2:17" s="18" customFormat="1" x14ac:dyDescent="0.3">
      <c r="B137" s="26"/>
      <c r="C137" s="27"/>
      <c r="D137" s="27"/>
      <c r="E137" s="27"/>
      <c r="F137" s="33"/>
      <c r="G137" s="33"/>
      <c r="H137" s="33"/>
      <c r="I137" s="33"/>
      <c r="J137" s="33"/>
      <c r="K137" s="33"/>
    </row>
    <row r="138" spans="2:17" x14ac:dyDescent="0.3">
      <c r="B138" s="34"/>
      <c r="C138" s="34"/>
      <c r="D138" s="34"/>
      <c r="E138" s="34"/>
      <c r="F138" s="34"/>
      <c r="G138" s="34"/>
      <c r="H138" s="34"/>
      <c r="I138" s="34"/>
      <c r="J138" s="34"/>
      <c r="K138" s="34"/>
    </row>
    <row r="139" spans="2:17" s="18" customFormat="1" ht="18" x14ac:dyDescent="0.3">
      <c r="B139" s="15" t="s">
        <v>68</v>
      </c>
      <c r="C139" s="16" t="s">
        <v>13</v>
      </c>
      <c r="D139" s="16">
        <v>2005</v>
      </c>
      <c r="E139" s="16">
        <v>2006</v>
      </c>
      <c r="F139" s="16">
        <v>2007</v>
      </c>
      <c r="G139" s="16">
        <v>2008</v>
      </c>
      <c r="H139" s="16">
        <v>2009</v>
      </c>
      <c r="I139" s="16">
        <v>2010</v>
      </c>
      <c r="J139" s="16">
        <v>2011</v>
      </c>
      <c r="K139" s="16">
        <v>2012</v>
      </c>
      <c r="L139" s="16">
        <v>2013</v>
      </c>
      <c r="M139" s="16">
        <v>2014</v>
      </c>
      <c r="N139" s="16">
        <v>2015</v>
      </c>
      <c r="O139" s="16">
        <v>2016</v>
      </c>
      <c r="P139" s="16">
        <v>2017</v>
      </c>
      <c r="Q139" s="17">
        <v>2018</v>
      </c>
    </row>
    <row r="140" spans="2:17" s="67" customFormat="1" x14ac:dyDescent="0.3">
      <c r="B140" s="154" t="s">
        <v>15</v>
      </c>
      <c r="C140" s="27"/>
      <c r="D140" s="311"/>
      <c r="E140" s="311"/>
      <c r="F140" s="311"/>
      <c r="G140" s="311"/>
      <c r="H140" s="311"/>
      <c r="I140" s="311"/>
      <c r="J140" s="311"/>
      <c r="K140" s="311"/>
      <c r="L140" s="21"/>
      <c r="M140" s="21"/>
      <c r="N140" s="311"/>
      <c r="O140" s="199"/>
      <c r="Q140" s="420"/>
    </row>
    <row r="141" spans="2:17" s="18" customFormat="1" x14ac:dyDescent="0.3">
      <c r="B141" s="152" t="s">
        <v>132</v>
      </c>
      <c r="C141" s="20"/>
      <c r="D141" s="21">
        <f t="shared" ref="D141:D176" si="6">D20*$D$136*$C$5</f>
        <v>0</v>
      </c>
      <c r="E141" s="21">
        <f t="shared" ref="E141:E176" si="7">E20*$E$136*$C$5</f>
        <v>0</v>
      </c>
      <c r="F141" s="21">
        <f t="shared" ref="F141:F176" si="8">F20*$F$136*$C$5</f>
        <v>0</v>
      </c>
      <c r="G141" s="21">
        <f t="shared" ref="G141:G176" si="9">G20*$G$136*$C$5</f>
        <v>0</v>
      </c>
      <c r="H141" s="21">
        <f t="shared" ref="H141:H176" si="10">H20*$H$136*$C$5</f>
        <v>0</v>
      </c>
      <c r="I141" s="21">
        <f t="shared" ref="I141:I176" si="11">I20*$I$136*$C$5</f>
        <v>0</v>
      </c>
      <c r="J141" s="21">
        <f t="shared" ref="J141:J176" si="12">J20*$J$136*$C$5</f>
        <v>0</v>
      </c>
      <c r="K141" s="21">
        <f t="shared" ref="K141:K176" si="13">K20*$K$136*$C$5</f>
        <v>0</v>
      </c>
      <c r="L141" s="68">
        <f t="shared" ref="L141:L176" si="14">L20*$L$136*$C$5</f>
        <v>0</v>
      </c>
      <c r="M141" s="68">
        <f t="shared" ref="M141:M176" si="15">M20*$M$136*$C$5</f>
        <v>0</v>
      </c>
      <c r="N141" s="21">
        <f t="shared" ref="N141:N176" si="16">N20*$N$136*$C$5</f>
        <v>0</v>
      </c>
      <c r="O141" s="21">
        <f t="shared" ref="O141:O176" si="17">O20*$O$136*$C$5</f>
        <v>0</v>
      </c>
      <c r="P141" s="21">
        <f t="shared" ref="P141:P176" si="18">P20*$P$136*$C$5</f>
        <v>0</v>
      </c>
      <c r="Q141" s="118">
        <f t="shared" ref="Q141:Q176" si="19">Q20*$Q$136*$C$5</f>
        <v>0</v>
      </c>
    </row>
    <row r="142" spans="2:17" s="18" customFormat="1" x14ac:dyDescent="0.3">
      <c r="B142" s="152" t="s">
        <v>133</v>
      </c>
      <c r="C142" s="20"/>
      <c r="D142" s="21">
        <f t="shared" si="6"/>
        <v>19665168.532233629</v>
      </c>
      <c r="E142" s="21">
        <f t="shared" si="7"/>
        <v>20040806.682376705</v>
      </c>
      <c r="F142" s="21">
        <f t="shared" si="8"/>
        <v>23427628.177074566</v>
      </c>
      <c r="G142" s="21">
        <f t="shared" si="9"/>
        <v>22225204.216461871</v>
      </c>
      <c r="H142" s="21">
        <f t="shared" si="10"/>
        <v>22852195.884531226</v>
      </c>
      <c r="I142" s="21">
        <f t="shared" si="11"/>
        <v>21040995.244908266</v>
      </c>
      <c r="J142" s="21">
        <f t="shared" si="12"/>
        <v>21843014.391516581</v>
      </c>
      <c r="K142" s="21">
        <f t="shared" si="13"/>
        <v>26698420.594176065</v>
      </c>
      <c r="L142" s="68">
        <f t="shared" si="14"/>
        <v>25761751.893620603</v>
      </c>
      <c r="M142" s="68">
        <f t="shared" si="15"/>
        <v>24135857.764733464</v>
      </c>
      <c r="N142" s="21">
        <f t="shared" si="16"/>
        <v>36521108.839293413</v>
      </c>
      <c r="O142" s="21">
        <f t="shared" si="17"/>
        <v>42623130.740300879</v>
      </c>
      <c r="P142" s="21">
        <f t="shared" si="18"/>
        <v>30868005.34441806</v>
      </c>
      <c r="Q142" s="118">
        <f t="shared" si="19"/>
        <v>27355064.175432649</v>
      </c>
    </row>
    <row r="143" spans="2:17" s="18" customFormat="1" x14ac:dyDescent="0.3">
      <c r="B143" s="152" t="s">
        <v>134</v>
      </c>
      <c r="C143" s="20"/>
      <c r="D143" s="21">
        <f t="shared" si="6"/>
        <v>0</v>
      </c>
      <c r="E143" s="21">
        <f t="shared" si="7"/>
        <v>0</v>
      </c>
      <c r="F143" s="21">
        <f t="shared" si="8"/>
        <v>0</v>
      </c>
      <c r="G143" s="21">
        <f t="shared" si="9"/>
        <v>0</v>
      </c>
      <c r="H143" s="21">
        <f t="shared" si="10"/>
        <v>0</v>
      </c>
      <c r="I143" s="21">
        <f t="shared" si="11"/>
        <v>0</v>
      </c>
      <c r="J143" s="21">
        <f t="shared" si="12"/>
        <v>0</v>
      </c>
      <c r="K143" s="21">
        <f t="shared" si="13"/>
        <v>0</v>
      </c>
      <c r="L143" s="68">
        <f t="shared" si="14"/>
        <v>0</v>
      </c>
      <c r="M143" s="68">
        <f t="shared" si="15"/>
        <v>0</v>
      </c>
      <c r="N143" s="21">
        <f t="shared" si="16"/>
        <v>0</v>
      </c>
      <c r="O143" s="21">
        <f t="shared" si="17"/>
        <v>0</v>
      </c>
      <c r="P143" s="21">
        <f t="shared" si="18"/>
        <v>0</v>
      </c>
      <c r="Q143" s="118">
        <f t="shared" si="19"/>
        <v>0</v>
      </c>
    </row>
    <row r="144" spans="2:17" s="18" customFormat="1" x14ac:dyDescent="0.3">
      <c r="B144" s="152" t="s">
        <v>135</v>
      </c>
      <c r="C144" s="20"/>
      <c r="D144" s="21">
        <f t="shared" si="6"/>
        <v>0</v>
      </c>
      <c r="E144" s="21">
        <f t="shared" si="7"/>
        <v>0</v>
      </c>
      <c r="F144" s="21">
        <f t="shared" si="8"/>
        <v>0</v>
      </c>
      <c r="G144" s="21">
        <f t="shared" si="9"/>
        <v>0</v>
      </c>
      <c r="H144" s="21">
        <f t="shared" si="10"/>
        <v>0</v>
      </c>
      <c r="I144" s="21">
        <f t="shared" si="11"/>
        <v>0</v>
      </c>
      <c r="J144" s="21">
        <f t="shared" si="12"/>
        <v>0</v>
      </c>
      <c r="K144" s="21">
        <f t="shared" si="13"/>
        <v>0</v>
      </c>
      <c r="L144" s="68">
        <f t="shared" si="14"/>
        <v>0</v>
      </c>
      <c r="M144" s="68">
        <f t="shared" si="15"/>
        <v>0</v>
      </c>
      <c r="N144" s="21">
        <f t="shared" si="16"/>
        <v>0</v>
      </c>
      <c r="O144" s="21">
        <f t="shared" si="17"/>
        <v>0</v>
      </c>
      <c r="P144" s="21">
        <f t="shared" si="18"/>
        <v>0</v>
      </c>
      <c r="Q144" s="118">
        <f t="shared" si="19"/>
        <v>0</v>
      </c>
    </row>
    <row r="145" spans="2:17" s="18" customFormat="1" x14ac:dyDescent="0.3">
      <c r="B145" s="152" t="s">
        <v>136</v>
      </c>
      <c r="C145" s="20"/>
      <c r="D145" s="21">
        <f t="shared" si="6"/>
        <v>0</v>
      </c>
      <c r="E145" s="21">
        <f t="shared" si="7"/>
        <v>0</v>
      </c>
      <c r="F145" s="21">
        <f t="shared" si="8"/>
        <v>0</v>
      </c>
      <c r="G145" s="21">
        <f t="shared" si="9"/>
        <v>0</v>
      </c>
      <c r="H145" s="21">
        <f t="shared" si="10"/>
        <v>0</v>
      </c>
      <c r="I145" s="21">
        <f t="shared" si="11"/>
        <v>0</v>
      </c>
      <c r="J145" s="21">
        <f t="shared" si="12"/>
        <v>0</v>
      </c>
      <c r="K145" s="21">
        <f t="shared" si="13"/>
        <v>0</v>
      </c>
      <c r="L145" s="68">
        <f t="shared" si="14"/>
        <v>0</v>
      </c>
      <c r="M145" s="68">
        <f t="shared" si="15"/>
        <v>0</v>
      </c>
      <c r="N145" s="21">
        <f t="shared" si="16"/>
        <v>0</v>
      </c>
      <c r="O145" s="21">
        <f t="shared" si="17"/>
        <v>0</v>
      </c>
      <c r="P145" s="21">
        <f t="shared" si="18"/>
        <v>0</v>
      </c>
      <c r="Q145" s="118">
        <f t="shared" si="19"/>
        <v>0</v>
      </c>
    </row>
    <row r="146" spans="2:17" s="18" customFormat="1" x14ac:dyDescent="0.3">
      <c r="B146" s="152" t="s">
        <v>137</v>
      </c>
      <c r="C146" s="20"/>
      <c r="D146" s="21">
        <f t="shared" si="6"/>
        <v>0</v>
      </c>
      <c r="E146" s="21">
        <f t="shared" si="7"/>
        <v>0</v>
      </c>
      <c r="F146" s="21">
        <f t="shared" si="8"/>
        <v>0</v>
      </c>
      <c r="G146" s="21">
        <f t="shared" si="9"/>
        <v>0</v>
      </c>
      <c r="H146" s="21">
        <f t="shared" si="10"/>
        <v>0</v>
      </c>
      <c r="I146" s="21">
        <f t="shared" si="11"/>
        <v>0</v>
      </c>
      <c r="J146" s="21">
        <f t="shared" si="12"/>
        <v>0</v>
      </c>
      <c r="K146" s="21">
        <f t="shared" si="13"/>
        <v>0</v>
      </c>
      <c r="L146" s="68">
        <f t="shared" si="14"/>
        <v>0</v>
      </c>
      <c r="M146" s="68">
        <f t="shared" si="15"/>
        <v>0</v>
      </c>
      <c r="N146" s="21">
        <f t="shared" si="16"/>
        <v>0</v>
      </c>
      <c r="O146" s="21">
        <f t="shared" si="17"/>
        <v>0</v>
      </c>
      <c r="P146" s="21">
        <f t="shared" si="18"/>
        <v>0</v>
      </c>
      <c r="Q146" s="118">
        <f t="shared" si="19"/>
        <v>0</v>
      </c>
    </row>
    <row r="147" spans="2:17" s="18" customFormat="1" x14ac:dyDescent="0.3">
      <c r="B147" s="152" t="s">
        <v>138</v>
      </c>
      <c r="C147" s="20"/>
      <c r="D147" s="21">
        <f t="shared" si="6"/>
        <v>17459812.026594851</v>
      </c>
      <c r="E147" s="21">
        <f t="shared" si="7"/>
        <v>18792221.048645012</v>
      </c>
      <c r="F147" s="21">
        <f t="shared" si="8"/>
        <v>21679430.81972732</v>
      </c>
      <c r="G147" s="21">
        <f t="shared" si="9"/>
        <v>24744693.948830169</v>
      </c>
      <c r="H147" s="21">
        <f t="shared" si="10"/>
        <v>25276262.792459182</v>
      </c>
      <c r="I147" s="21">
        <f t="shared" si="11"/>
        <v>23690120.097626671</v>
      </c>
      <c r="J147" s="21">
        <f t="shared" si="12"/>
        <v>21180585.633731697</v>
      </c>
      <c r="K147" s="21">
        <f t="shared" si="13"/>
        <v>24834512.16125232</v>
      </c>
      <c r="L147" s="68">
        <f t="shared" si="14"/>
        <v>29683438.89917523</v>
      </c>
      <c r="M147" s="68">
        <f t="shared" si="15"/>
        <v>28431926.050206784</v>
      </c>
      <c r="N147" s="21">
        <f t="shared" si="16"/>
        <v>20186932.610836074</v>
      </c>
      <c r="O147" s="21">
        <f t="shared" si="17"/>
        <v>18202528.70150435</v>
      </c>
      <c r="P147" s="21">
        <f t="shared" si="18"/>
        <v>12976276.722090261</v>
      </c>
      <c r="Q147" s="118">
        <f t="shared" si="19"/>
        <v>13001160.1628775</v>
      </c>
    </row>
    <row r="148" spans="2:17" s="18" customFormat="1" x14ac:dyDescent="0.3">
      <c r="B148" s="152" t="s">
        <v>139</v>
      </c>
      <c r="C148" s="20"/>
      <c r="D148" s="21">
        <f t="shared" si="6"/>
        <v>0</v>
      </c>
      <c r="E148" s="21">
        <f t="shared" si="7"/>
        <v>0</v>
      </c>
      <c r="F148" s="21">
        <f t="shared" si="8"/>
        <v>0</v>
      </c>
      <c r="G148" s="21">
        <f t="shared" si="9"/>
        <v>0</v>
      </c>
      <c r="H148" s="21">
        <f t="shared" si="10"/>
        <v>0</v>
      </c>
      <c r="I148" s="21">
        <f t="shared" si="11"/>
        <v>0</v>
      </c>
      <c r="J148" s="21">
        <f t="shared" si="12"/>
        <v>0</v>
      </c>
      <c r="K148" s="21">
        <f t="shared" si="13"/>
        <v>0</v>
      </c>
      <c r="L148" s="68">
        <f t="shared" si="14"/>
        <v>0</v>
      </c>
      <c r="M148" s="68">
        <f t="shared" si="15"/>
        <v>0</v>
      </c>
      <c r="N148" s="21">
        <f t="shared" si="16"/>
        <v>0</v>
      </c>
      <c r="O148" s="21">
        <f t="shared" si="17"/>
        <v>0</v>
      </c>
      <c r="P148" s="21">
        <f t="shared" si="18"/>
        <v>0</v>
      </c>
      <c r="Q148" s="118">
        <f t="shared" si="19"/>
        <v>0</v>
      </c>
    </row>
    <row r="149" spans="2:17" s="18" customFormat="1" x14ac:dyDescent="0.3">
      <c r="B149" s="152" t="s">
        <v>140</v>
      </c>
      <c r="C149" s="20"/>
      <c r="D149" s="21">
        <f t="shared" si="6"/>
        <v>0</v>
      </c>
      <c r="E149" s="21">
        <f t="shared" si="7"/>
        <v>0</v>
      </c>
      <c r="F149" s="21">
        <f t="shared" si="8"/>
        <v>0</v>
      </c>
      <c r="G149" s="21">
        <f t="shared" si="9"/>
        <v>0</v>
      </c>
      <c r="H149" s="21">
        <f t="shared" si="10"/>
        <v>0</v>
      </c>
      <c r="I149" s="21">
        <f t="shared" si="11"/>
        <v>0</v>
      </c>
      <c r="J149" s="21">
        <f t="shared" si="12"/>
        <v>0</v>
      </c>
      <c r="K149" s="21">
        <f t="shared" si="13"/>
        <v>0</v>
      </c>
      <c r="L149" s="68">
        <f t="shared" si="14"/>
        <v>0</v>
      </c>
      <c r="M149" s="68">
        <f t="shared" si="15"/>
        <v>0</v>
      </c>
      <c r="N149" s="21">
        <f t="shared" si="16"/>
        <v>0</v>
      </c>
      <c r="O149" s="21">
        <f t="shared" si="17"/>
        <v>0</v>
      </c>
      <c r="P149" s="21">
        <f t="shared" si="18"/>
        <v>0</v>
      </c>
      <c r="Q149" s="118">
        <f t="shared" si="19"/>
        <v>0</v>
      </c>
    </row>
    <row r="150" spans="2:17" s="18" customFormat="1" x14ac:dyDescent="0.3">
      <c r="B150" s="152" t="s">
        <v>141</v>
      </c>
      <c r="C150" s="20"/>
      <c r="D150" s="21">
        <f t="shared" si="6"/>
        <v>0</v>
      </c>
      <c r="E150" s="21">
        <f t="shared" si="7"/>
        <v>0</v>
      </c>
      <c r="F150" s="21">
        <f t="shared" si="8"/>
        <v>0</v>
      </c>
      <c r="G150" s="21">
        <f t="shared" si="9"/>
        <v>0</v>
      </c>
      <c r="H150" s="21">
        <f t="shared" si="10"/>
        <v>0</v>
      </c>
      <c r="I150" s="21">
        <f t="shared" si="11"/>
        <v>0</v>
      </c>
      <c r="J150" s="21">
        <f t="shared" si="12"/>
        <v>0</v>
      </c>
      <c r="K150" s="21">
        <f t="shared" si="13"/>
        <v>0</v>
      </c>
      <c r="L150" s="68">
        <f t="shared" si="14"/>
        <v>0</v>
      </c>
      <c r="M150" s="68">
        <f t="shared" si="15"/>
        <v>0</v>
      </c>
      <c r="N150" s="21">
        <f t="shared" si="16"/>
        <v>0</v>
      </c>
      <c r="O150" s="21">
        <f t="shared" si="17"/>
        <v>0</v>
      </c>
      <c r="P150" s="21">
        <f t="shared" si="18"/>
        <v>0</v>
      </c>
      <c r="Q150" s="118">
        <f t="shared" si="19"/>
        <v>0</v>
      </c>
    </row>
    <row r="151" spans="2:17" s="18" customFormat="1" x14ac:dyDescent="0.3">
      <c r="B151" s="152" t="s">
        <v>142</v>
      </c>
      <c r="C151" s="20"/>
      <c r="D151" s="21">
        <f t="shared" si="6"/>
        <v>6357881.0385456998</v>
      </c>
      <c r="E151" s="21">
        <f t="shared" si="7"/>
        <v>7483663.7350614388</v>
      </c>
      <c r="F151" s="21">
        <f t="shared" si="8"/>
        <v>8032599.0994782029</v>
      </c>
      <c r="G151" s="21">
        <f t="shared" si="9"/>
        <v>9877114.9638108071</v>
      </c>
      <c r="H151" s="21">
        <f t="shared" si="10"/>
        <v>9805009.0472984351</v>
      </c>
      <c r="I151" s="21">
        <f t="shared" si="11"/>
        <v>9520306.976939911</v>
      </c>
      <c r="J151" s="21">
        <f t="shared" si="12"/>
        <v>9169546.5830668267</v>
      </c>
      <c r="K151" s="21">
        <f t="shared" si="13"/>
        <v>10912183.765359368</v>
      </c>
      <c r="L151" s="68">
        <f t="shared" si="14"/>
        <v>13207012.70829827</v>
      </c>
      <c r="M151" s="68">
        <f t="shared" si="15"/>
        <v>24920377.72274863</v>
      </c>
      <c r="N151" s="21">
        <f t="shared" si="16"/>
        <v>10734746.009602737</v>
      </c>
      <c r="O151" s="21">
        <f t="shared" si="17"/>
        <v>4901098.7727632616</v>
      </c>
      <c r="P151" s="21">
        <f t="shared" si="18"/>
        <v>3493910.9263657955</v>
      </c>
      <c r="Q151" s="118">
        <f t="shared" si="19"/>
        <v>3054120.8856464205</v>
      </c>
    </row>
    <row r="152" spans="2:17" s="18" customFormat="1" x14ac:dyDescent="0.3">
      <c r="B152" s="152" t="s">
        <v>143</v>
      </c>
      <c r="C152" s="20"/>
      <c r="D152" s="21">
        <f t="shared" si="6"/>
        <v>0</v>
      </c>
      <c r="E152" s="21">
        <f t="shared" si="7"/>
        <v>0</v>
      </c>
      <c r="F152" s="21">
        <f t="shared" si="8"/>
        <v>0</v>
      </c>
      <c r="G152" s="21">
        <f t="shared" si="9"/>
        <v>0</v>
      </c>
      <c r="H152" s="21">
        <f t="shared" si="10"/>
        <v>0</v>
      </c>
      <c r="I152" s="21">
        <f t="shared" si="11"/>
        <v>0</v>
      </c>
      <c r="J152" s="21">
        <f t="shared" si="12"/>
        <v>0</v>
      </c>
      <c r="K152" s="21">
        <f t="shared" si="13"/>
        <v>0</v>
      </c>
      <c r="L152" s="68">
        <f t="shared" si="14"/>
        <v>0</v>
      </c>
      <c r="M152" s="68">
        <f t="shared" si="15"/>
        <v>0</v>
      </c>
      <c r="N152" s="21">
        <f t="shared" si="16"/>
        <v>0</v>
      </c>
      <c r="O152" s="21">
        <f t="shared" si="17"/>
        <v>0</v>
      </c>
      <c r="P152" s="21">
        <f t="shared" si="18"/>
        <v>0</v>
      </c>
      <c r="Q152" s="118">
        <f t="shared" si="19"/>
        <v>0</v>
      </c>
    </row>
    <row r="153" spans="2:17" s="18" customFormat="1" x14ac:dyDescent="0.3">
      <c r="B153" s="152" t="s">
        <v>144</v>
      </c>
      <c r="C153" s="20"/>
      <c r="D153" s="21">
        <f t="shared" si="6"/>
        <v>0</v>
      </c>
      <c r="E153" s="21">
        <f t="shared" si="7"/>
        <v>0</v>
      </c>
      <c r="F153" s="21">
        <f t="shared" si="8"/>
        <v>0</v>
      </c>
      <c r="G153" s="21">
        <f t="shared" si="9"/>
        <v>0</v>
      </c>
      <c r="H153" s="21">
        <f t="shared" si="10"/>
        <v>0</v>
      </c>
      <c r="I153" s="21">
        <f t="shared" si="11"/>
        <v>0</v>
      </c>
      <c r="J153" s="21">
        <f t="shared" si="12"/>
        <v>0</v>
      </c>
      <c r="K153" s="21">
        <f t="shared" si="13"/>
        <v>0</v>
      </c>
      <c r="L153" s="68">
        <f t="shared" si="14"/>
        <v>0</v>
      </c>
      <c r="M153" s="68">
        <f t="shared" si="15"/>
        <v>0</v>
      </c>
      <c r="N153" s="21">
        <f t="shared" si="16"/>
        <v>0</v>
      </c>
      <c r="O153" s="21">
        <f t="shared" si="17"/>
        <v>0</v>
      </c>
      <c r="P153" s="21">
        <f t="shared" si="18"/>
        <v>0</v>
      </c>
      <c r="Q153" s="118">
        <f t="shared" si="19"/>
        <v>0</v>
      </c>
    </row>
    <row r="154" spans="2:17" s="18" customFormat="1" x14ac:dyDescent="0.3">
      <c r="B154" s="152" t="s">
        <v>145</v>
      </c>
      <c r="C154" s="20"/>
      <c r="D154" s="21">
        <f t="shared" si="6"/>
        <v>0</v>
      </c>
      <c r="E154" s="21">
        <f t="shared" si="7"/>
        <v>0</v>
      </c>
      <c r="F154" s="21">
        <f t="shared" si="8"/>
        <v>0</v>
      </c>
      <c r="G154" s="21">
        <f t="shared" si="9"/>
        <v>0</v>
      </c>
      <c r="H154" s="21">
        <f t="shared" si="10"/>
        <v>0</v>
      </c>
      <c r="I154" s="21">
        <f t="shared" si="11"/>
        <v>0</v>
      </c>
      <c r="J154" s="21">
        <f t="shared" si="12"/>
        <v>0</v>
      </c>
      <c r="K154" s="21">
        <f t="shared" si="13"/>
        <v>0</v>
      </c>
      <c r="L154" s="68">
        <f t="shared" si="14"/>
        <v>0</v>
      </c>
      <c r="M154" s="68">
        <f t="shared" si="15"/>
        <v>0</v>
      </c>
      <c r="N154" s="21">
        <f t="shared" si="16"/>
        <v>0</v>
      </c>
      <c r="O154" s="21">
        <f t="shared" si="17"/>
        <v>0</v>
      </c>
      <c r="P154" s="21">
        <f t="shared" si="18"/>
        <v>0</v>
      </c>
      <c r="Q154" s="118">
        <f t="shared" si="19"/>
        <v>0</v>
      </c>
    </row>
    <row r="155" spans="2:17" s="18" customFormat="1" x14ac:dyDescent="0.3">
      <c r="B155" s="152" t="s">
        <v>146</v>
      </c>
      <c r="C155" s="20"/>
      <c r="D155" s="21">
        <f t="shared" si="6"/>
        <v>0</v>
      </c>
      <c r="E155" s="21">
        <f t="shared" si="7"/>
        <v>0</v>
      </c>
      <c r="F155" s="21">
        <f t="shared" si="8"/>
        <v>0</v>
      </c>
      <c r="G155" s="21">
        <f t="shared" si="9"/>
        <v>0</v>
      </c>
      <c r="H155" s="21">
        <f t="shared" si="10"/>
        <v>0</v>
      </c>
      <c r="I155" s="21">
        <f t="shared" si="11"/>
        <v>0</v>
      </c>
      <c r="J155" s="21">
        <f t="shared" si="12"/>
        <v>0</v>
      </c>
      <c r="K155" s="21">
        <f t="shared" si="13"/>
        <v>0</v>
      </c>
      <c r="L155" s="68">
        <f t="shared" si="14"/>
        <v>0</v>
      </c>
      <c r="M155" s="68">
        <f t="shared" si="15"/>
        <v>0</v>
      </c>
      <c r="N155" s="21">
        <f t="shared" si="16"/>
        <v>0</v>
      </c>
      <c r="O155" s="21">
        <f t="shared" si="17"/>
        <v>0</v>
      </c>
      <c r="P155" s="21">
        <f t="shared" si="18"/>
        <v>0</v>
      </c>
      <c r="Q155" s="118">
        <f t="shared" si="19"/>
        <v>0</v>
      </c>
    </row>
    <row r="156" spans="2:17" s="18" customFormat="1" x14ac:dyDescent="0.3">
      <c r="B156" s="152" t="s">
        <v>147</v>
      </c>
      <c r="C156" s="20"/>
      <c r="D156" s="21">
        <f t="shared" si="6"/>
        <v>6806662.430567245</v>
      </c>
      <c r="E156" s="21">
        <f t="shared" si="7"/>
        <v>7786822.4204679355</v>
      </c>
      <c r="F156" s="21">
        <f t="shared" si="8"/>
        <v>6383069.8535600072</v>
      </c>
      <c r="G156" s="21">
        <f t="shared" si="9"/>
        <v>5982231.7791617578</v>
      </c>
      <c r="H156" s="21">
        <f t="shared" si="10"/>
        <v>6610305.2095606802</v>
      </c>
      <c r="I156" s="21">
        <f t="shared" si="11"/>
        <v>7581070.9476519125</v>
      </c>
      <c r="J156" s="21">
        <f t="shared" si="12"/>
        <v>4834145.8929473162</v>
      </c>
      <c r="K156" s="21">
        <f t="shared" si="13"/>
        <v>5876605.1169836726</v>
      </c>
      <c r="L156" s="68">
        <f t="shared" si="14"/>
        <v>6019631.0385456998</v>
      </c>
      <c r="M156" s="68">
        <f t="shared" si="15"/>
        <v>7087875.8206969956</v>
      </c>
      <c r="N156" s="21">
        <f t="shared" si="16"/>
        <v>28014845.458411828</v>
      </c>
      <c r="O156" s="21">
        <f t="shared" si="17"/>
        <v>35626722.486144103</v>
      </c>
      <c r="P156" s="21">
        <f t="shared" si="18"/>
        <v>26349043.349168651</v>
      </c>
      <c r="Q156" s="118">
        <f t="shared" si="19"/>
        <v>24175459.026128266</v>
      </c>
    </row>
    <row r="157" spans="2:17" s="18" customFormat="1" x14ac:dyDescent="0.3">
      <c r="B157" s="152" t="s">
        <v>148</v>
      </c>
      <c r="C157" s="20"/>
      <c r="D157" s="21">
        <f t="shared" si="6"/>
        <v>25498225.425012629</v>
      </c>
      <c r="E157" s="21">
        <f t="shared" si="7"/>
        <v>30583458.214105371</v>
      </c>
      <c r="F157" s="21">
        <f t="shared" si="8"/>
        <v>32510625.44184481</v>
      </c>
      <c r="G157" s="21">
        <f t="shared" si="9"/>
        <v>39013990.321494699</v>
      </c>
      <c r="H157" s="21">
        <f t="shared" si="10"/>
        <v>38427419.626325548</v>
      </c>
      <c r="I157" s="21">
        <f t="shared" si="11"/>
        <v>37250656.62346407</v>
      </c>
      <c r="J157" s="21">
        <f t="shared" si="12"/>
        <v>36022417.564383104</v>
      </c>
      <c r="K157" s="21">
        <f t="shared" si="13"/>
        <v>43019303.52634237</v>
      </c>
      <c r="L157" s="68">
        <f t="shared" si="14"/>
        <v>51774561.521629356</v>
      </c>
      <c r="M157" s="68">
        <f t="shared" si="15"/>
        <v>49756226.796827011</v>
      </c>
      <c r="N157" s="21">
        <f t="shared" si="16"/>
        <v>68441794.139442623</v>
      </c>
      <c r="O157" s="21">
        <f t="shared" si="17"/>
        <v>77112495.249406159</v>
      </c>
      <c r="P157" s="21">
        <f t="shared" si="18"/>
        <v>54896969.714964375</v>
      </c>
      <c r="Q157" s="118">
        <f t="shared" si="19"/>
        <v>47965273.243976921</v>
      </c>
    </row>
    <row r="158" spans="2:17" s="18" customFormat="1" x14ac:dyDescent="0.3">
      <c r="B158" s="152" t="s">
        <v>149</v>
      </c>
      <c r="C158" s="20"/>
      <c r="D158" s="21">
        <f t="shared" si="6"/>
        <v>0</v>
      </c>
      <c r="E158" s="21">
        <f t="shared" si="7"/>
        <v>0</v>
      </c>
      <c r="F158" s="21">
        <f t="shared" si="8"/>
        <v>0</v>
      </c>
      <c r="G158" s="21">
        <f t="shared" si="9"/>
        <v>0</v>
      </c>
      <c r="H158" s="21">
        <f t="shared" si="10"/>
        <v>0</v>
      </c>
      <c r="I158" s="21">
        <f t="shared" si="11"/>
        <v>0</v>
      </c>
      <c r="J158" s="21">
        <f t="shared" si="12"/>
        <v>0</v>
      </c>
      <c r="K158" s="21">
        <f t="shared" si="13"/>
        <v>0</v>
      </c>
      <c r="L158" s="68">
        <f t="shared" si="14"/>
        <v>0</v>
      </c>
      <c r="M158" s="68">
        <f t="shared" si="15"/>
        <v>0</v>
      </c>
      <c r="N158" s="21">
        <f t="shared" si="16"/>
        <v>0</v>
      </c>
      <c r="O158" s="21">
        <f t="shared" si="17"/>
        <v>0</v>
      </c>
      <c r="P158" s="21">
        <f t="shared" si="18"/>
        <v>0</v>
      </c>
      <c r="Q158" s="118">
        <f t="shared" si="19"/>
        <v>0</v>
      </c>
    </row>
    <row r="159" spans="2:17" s="18" customFormat="1" x14ac:dyDescent="0.3">
      <c r="B159" s="152" t="s">
        <v>150</v>
      </c>
      <c r="C159" s="20"/>
      <c r="D159" s="21">
        <f t="shared" si="6"/>
        <v>0</v>
      </c>
      <c r="E159" s="21">
        <f t="shared" si="7"/>
        <v>0</v>
      </c>
      <c r="F159" s="21">
        <f t="shared" si="8"/>
        <v>0</v>
      </c>
      <c r="G159" s="21">
        <f t="shared" si="9"/>
        <v>0</v>
      </c>
      <c r="H159" s="21">
        <f t="shared" si="10"/>
        <v>0</v>
      </c>
      <c r="I159" s="21">
        <f t="shared" si="11"/>
        <v>0</v>
      </c>
      <c r="J159" s="21">
        <f t="shared" si="12"/>
        <v>0</v>
      </c>
      <c r="K159" s="21">
        <f t="shared" si="13"/>
        <v>0</v>
      </c>
      <c r="L159" s="68">
        <f t="shared" si="14"/>
        <v>0</v>
      </c>
      <c r="M159" s="68">
        <f t="shared" si="15"/>
        <v>0</v>
      </c>
      <c r="N159" s="21">
        <f t="shared" si="16"/>
        <v>0</v>
      </c>
      <c r="O159" s="21">
        <f t="shared" si="17"/>
        <v>0</v>
      </c>
      <c r="P159" s="21">
        <f t="shared" si="18"/>
        <v>0</v>
      </c>
      <c r="Q159" s="118">
        <f t="shared" si="19"/>
        <v>0</v>
      </c>
    </row>
    <row r="160" spans="2:17" s="18" customFormat="1" x14ac:dyDescent="0.3">
      <c r="B160" s="152" t="s">
        <v>151</v>
      </c>
      <c r="C160" s="20"/>
      <c r="D160" s="21">
        <f t="shared" si="6"/>
        <v>0</v>
      </c>
      <c r="E160" s="21">
        <f t="shared" si="7"/>
        <v>0</v>
      </c>
      <c r="F160" s="21">
        <f t="shared" si="8"/>
        <v>0</v>
      </c>
      <c r="G160" s="21">
        <f t="shared" si="9"/>
        <v>0</v>
      </c>
      <c r="H160" s="21">
        <f t="shared" si="10"/>
        <v>0</v>
      </c>
      <c r="I160" s="21">
        <f t="shared" si="11"/>
        <v>0</v>
      </c>
      <c r="J160" s="21">
        <f t="shared" si="12"/>
        <v>0</v>
      </c>
      <c r="K160" s="21">
        <f t="shared" si="13"/>
        <v>0</v>
      </c>
      <c r="L160" s="68">
        <f t="shared" si="14"/>
        <v>0</v>
      </c>
      <c r="M160" s="68">
        <f t="shared" si="15"/>
        <v>0</v>
      </c>
      <c r="N160" s="21">
        <f t="shared" si="16"/>
        <v>0</v>
      </c>
      <c r="O160" s="21">
        <f t="shared" si="17"/>
        <v>0</v>
      </c>
      <c r="P160" s="21">
        <f t="shared" si="18"/>
        <v>0</v>
      </c>
      <c r="Q160" s="118">
        <f t="shared" si="19"/>
        <v>0</v>
      </c>
    </row>
    <row r="161" spans="2:17" s="18" customFormat="1" x14ac:dyDescent="0.3">
      <c r="B161" s="152" t="s">
        <v>152</v>
      </c>
      <c r="C161" s="20"/>
      <c r="D161" s="21">
        <f t="shared" si="6"/>
        <v>49610450.850025259</v>
      </c>
      <c r="E161" s="21">
        <f t="shared" si="7"/>
        <v>58394916.428210743</v>
      </c>
      <c r="F161" s="21">
        <f t="shared" si="8"/>
        <v>62678250.88368962</v>
      </c>
      <c r="G161" s="21">
        <f t="shared" si="9"/>
        <v>77070980.642989397</v>
      </c>
      <c r="H161" s="21">
        <f t="shared" si="10"/>
        <v>76508339.252651095</v>
      </c>
      <c r="I161" s="21">
        <f t="shared" si="11"/>
        <v>74286813.246928141</v>
      </c>
      <c r="J161" s="21">
        <f t="shared" si="12"/>
        <v>71549835.128766209</v>
      </c>
      <c r="K161" s="21">
        <f t="shared" si="13"/>
        <v>85147607.052684739</v>
      </c>
      <c r="L161" s="68">
        <f t="shared" si="14"/>
        <v>103054123.04325871</v>
      </c>
      <c r="M161" s="68">
        <f t="shared" si="15"/>
        <v>98835953.593654022</v>
      </c>
      <c r="N161" s="21">
        <f t="shared" si="16"/>
        <v>46308743.776000932</v>
      </c>
      <c r="O161" s="21">
        <f t="shared" si="17"/>
        <v>30591115.399841648</v>
      </c>
      <c r="P161" s="21">
        <f t="shared" si="18"/>
        <v>21807891.923990496</v>
      </c>
      <c r="Q161" s="118">
        <f t="shared" si="19"/>
        <v>19062860.960298613</v>
      </c>
    </row>
    <row r="162" spans="2:17" s="18" customFormat="1" x14ac:dyDescent="0.3">
      <c r="B162" s="152" t="s">
        <v>153</v>
      </c>
      <c r="C162" s="20"/>
      <c r="D162" s="21">
        <f t="shared" si="6"/>
        <v>0</v>
      </c>
      <c r="E162" s="21">
        <f t="shared" si="7"/>
        <v>0</v>
      </c>
      <c r="F162" s="21">
        <f t="shared" si="8"/>
        <v>0</v>
      </c>
      <c r="G162" s="21">
        <f t="shared" si="9"/>
        <v>0</v>
      </c>
      <c r="H162" s="21">
        <f t="shared" si="10"/>
        <v>0</v>
      </c>
      <c r="I162" s="21">
        <f t="shared" si="11"/>
        <v>0</v>
      </c>
      <c r="J162" s="21">
        <f t="shared" si="12"/>
        <v>0</v>
      </c>
      <c r="K162" s="21">
        <f t="shared" si="13"/>
        <v>0</v>
      </c>
      <c r="L162" s="68">
        <f t="shared" si="14"/>
        <v>0</v>
      </c>
      <c r="M162" s="68">
        <f t="shared" si="15"/>
        <v>0</v>
      </c>
      <c r="N162" s="21">
        <f t="shared" si="16"/>
        <v>0</v>
      </c>
      <c r="O162" s="21">
        <f t="shared" si="17"/>
        <v>0</v>
      </c>
      <c r="P162" s="21">
        <f t="shared" si="18"/>
        <v>0</v>
      </c>
      <c r="Q162" s="118">
        <f t="shared" si="19"/>
        <v>0</v>
      </c>
    </row>
    <row r="163" spans="2:17" s="18" customFormat="1" x14ac:dyDescent="0.3">
      <c r="B163" s="152" t="s">
        <v>154</v>
      </c>
      <c r="C163" s="20"/>
      <c r="D163" s="21">
        <f t="shared" si="6"/>
        <v>0</v>
      </c>
      <c r="E163" s="21">
        <f t="shared" si="7"/>
        <v>0</v>
      </c>
      <c r="F163" s="21">
        <f t="shared" si="8"/>
        <v>0</v>
      </c>
      <c r="G163" s="21">
        <f t="shared" si="9"/>
        <v>0</v>
      </c>
      <c r="H163" s="21">
        <f t="shared" si="10"/>
        <v>0</v>
      </c>
      <c r="I163" s="21">
        <f t="shared" si="11"/>
        <v>0</v>
      </c>
      <c r="J163" s="21">
        <f t="shared" si="12"/>
        <v>0</v>
      </c>
      <c r="K163" s="21">
        <f t="shared" si="13"/>
        <v>0</v>
      </c>
      <c r="L163" s="68">
        <f t="shared" si="14"/>
        <v>0</v>
      </c>
      <c r="M163" s="68">
        <f t="shared" si="15"/>
        <v>0</v>
      </c>
      <c r="N163" s="21">
        <f t="shared" si="16"/>
        <v>0</v>
      </c>
      <c r="O163" s="21">
        <f t="shared" si="17"/>
        <v>0</v>
      </c>
      <c r="P163" s="21">
        <f t="shared" si="18"/>
        <v>0</v>
      </c>
      <c r="Q163" s="118">
        <f t="shared" si="19"/>
        <v>0</v>
      </c>
    </row>
    <row r="164" spans="2:17" s="18" customFormat="1" x14ac:dyDescent="0.3">
      <c r="B164" s="152" t="s">
        <v>155</v>
      </c>
      <c r="C164" s="20"/>
      <c r="D164" s="21">
        <f t="shared" si="6"/>
        <v>0</v>
      </c>
      <c r="E164" s="21">
        <f t="shared" si="7"/>
        <v>0</v>
      </c>
      <c r="F164" s="21">
        <f t="shared" si="8"/>
        <v>0</v>
      </c>
      <c r="G164" s="21">
        <f t="shared" si="9"/>
        <v>0</v>
      </c>
      <c r="H164" s="21">
        <f t="shared" si="10"/>
        <v>0</v>
      </c>
      <c r="I164" s="21">
        <f t="shared" si="11"/>
        <v>0</v>
      </c>
      <c r="J164" s="21">
        <f t="shared" si="12"/>
        <v>0</v>
      </c>
      <c r="K164" s="21">
        <f t="shared" si="13"/>
        <v>0</v>
      </c>
      <c r="L164" s="68">
        <f t="shared" si="14"/>
        <v>0</v>
      </c>
      <c r="M164" s="68">
        <f t="shared" si="15"/>
        <v>0</v>
      </c>
      <c r="N164" s="21">
        <f t="shared" si="16"/>
        <v>0</v>
      </c>
      <c r="O164" s="21">
        <f t="shared" si="17"/>
        <v>0</v>
      </c>
      <c r="P164" s="21">
        <f t="shared" si="18"/>
        <v>0</v>
      </c>
      <c r="Q164" s="118">
        <f t="shared" si="19"/>
        <v>0</v>
      </c>
    </row>
    <row r="165" spans="2:17" s="18" customFormat="1" x14ac:dyDescent="0.3">
      <c r="B165" s="152" t="s">
        <v>156</v>
      </c>
      <c r="C165" s="20"/>
      <c r="D165" s="21">
        <f t="shared" si="6"/>
        <v>0</v>
      </c>
      <c r="E165" s="21">
        <f t="shared" si="7"/>
        <v>0</v>
      </c>
      <c r="F165" s="21">
        <f t="shared" si="8"/>
        <v>0</v>
      </c>
      <c r="G165" s="21">
        <f t="shared" si="9"/>
        <v>0</v>
      </c>
      <c r="H165" s="21">
        <f t="shared" si="10"/>
        <v>0</v>
      </c>
      <c r="I165" s="21">
        <f t="shared" si="11"/>
        <v>0</v>
      </c>
      <c r="J165" s="21">
        <f t="shared" si="12"/>
        <v>0</v>
      </c>
      <c r="K165" s="21">
        <f t="shared" si="13"/>
        <v>0</v>
      </c>
      <c r="L165" s="68">
        <f t="shared" si="14"/>
        <v>0</v>
      </c>
      <c r="M165" s="68">
        <f t="shared" si="15"/>
        <v>0</v>
      </c>
      <c r="N165" s="21">
        <f t="shared" si="16"/>
        <v>0</v>
      </c>
      <c r="O165" s="21">
        <f t="shared" si="17"/>
        <v>0</v>
      </c>
      <c r="P165" s="21">
        <f t="shared" si="18"/>
        <v>0</v>
      </c>
      <c r="Q165" s="118">
        <f t="shared" si="19"/>
        <v>0</v>
      </c>
    </row>
    <row r="166" spans="2:17" s="18" customFormat="1" x14ac:dyDescent="0.3">
      <c r="B166" s="152" t="s">
        <v>157</v>
      </c>
      <c r="C166" s="20"/>
      <c r="D166" s="21">
        <f t="shared" si="6"/>
        <v>3671887.3926948328</v>
      </c>
      <c r="E166" s="21">
        <f t="shared" si="7"/>
        <v>5010430.1043595355</v>
      </c>
      <c r="F166" s="21">
        <f t="shared" si="8"/>
        <v>5082744.3191381926</v>
      </c>
      <c r="G166" s="21">
        <f t="shared" si="9"/>
        <v>5251517.2950681718</v>
      </c>
      <c r="H166" s="21">
        <f t="shared" si="10"/>
        <v>5379926.2329574153</v>
      </c>
      <c r="I166" s="21">
        <f t="shared" si="11"/>
        <v>5334450.5554620447</v>
      </c>
      <c r="J166" s="21">
        <f t="shared" si="12"/>
        <v>4999702.7436458515</v>
      </c>
      <c r="K166" s="21">
        <f t="shared" si="13"/>
        <v>5611776.0898838583</v>
      </c>
      <c r="L166" s="68">
        <f t="shared" si="14"/>
        <v>8855316.150479719</v>
      </c>
      <c r="M166" s="68">
        <f t="shared" si="15"/>
        <v>34504213.972682096</v>
      </c>
      <c r="N166" s="21">
        <f t="shared" si="16"/>
        <v>40811075.194334857</v>
      </c>
      <c r="O166" s="21">
        <f t="shared" si="17"/>
        <v>39303479.01821062</v>
      </c>
      <c r="P166" s="21">
        <f t="shared" si="18"/>
        <v>27597928.741092637</v>
      </c>
      <c r="Q166" s="118">
        <f t="shared" si="19"/>
        <v>26921989.565659996</v>
      </c>
    </row>
    <row r="167" spans="2:17" s="18" customFormat="1" x14ac:dyDescent="0.3">
      <c r="B167" s="152" t="s">
        <v>158</v>
      </c>
      <c r="C167" s="20"/>
      <c r="D167" s="21">
        <f t="shared" si="6"/>
        <v>0</v>
      </c>
      <c r="E167" s="21">
        <f t="shared" si="7"/>
        <v>0</v>
      </c>
      <c r="F167" s="21">
        <f t="shared" si="8"/>
        <v>0</v>
      </c>
      <c r="G167" s="21">
        <f t="shared" si="9"/>
        <v>0</v>
      </c>
      <c r="H167" s="21">
        <f t="shared" si="10"/>
        <v>0</v>
      </c>
      <c r="I167" s="21">
        <f t="shared" si="11"/>
        <v>0</v>
      </c>
      <c r="J167" s="21">
        <f t="shared" si="12"/>
        <v>0</v>
      </c>
      <c r="K167" s="21">
        <f t="shared" si="13"/>
        <v>0</v>
      </c>
      <c r="L167" s="68">
        <f t="shared" si="14"/>
        <v>0</v>
      </c>
      <c r="M167" s="68">
        <f t="shared" si="15"/>
        <v>0</v>
      </c>
      <c r="N167" s="21">
        <f t="shared" si="16"/>
        <v>0</v>
      </c>
      <c r="O167" s="21">
        <f t="shared" si="17"/>
        <v>0</v>
      </c>
      <c r="P167" s="21">
        <f t="shared" si="18"/>
        <v>0</v>
      </c>
      <c r="Q167" s="118">
        <f t="shared" si="19"/>
        <v>0</v>
      </c>
    </row>
    <row r="168" spans="2:17" s="18" customFormat="1" x14ac:dyDescent="0.3">
      <c r="B168" s="152" t="s">
        <v>159</v>
      </c>
      <c r="C168" s="20"/>
      <c r="D168" s="21">
        <f t="shared" si="6"/>
        <v>0</v>
      </c>
      <c r="E168" s="21">
        <f t="shared" si="7"/>
        <v>0</v>
      </c>
      <c r="F168" s="21">
        <f t="shared" si="8"/>
        <v>0</v>
      </c>
      <c r="G168" s="21">
        <f t="shared" si="9"/>
        <v>0</v>
      </c>
      <c r="H168" s="21">
        <f t="shared" si="10"/>
        <v>0</v>
      </c>
      <c r="I168" s="21">
        <f t="shared" si="11"/>
        <v>0</v>
      </c>
      <c r="J168" s="21">
        <f t="shared" si="12"/>
        <v>0</v>
      </c>
      <c r="K168" s="21">
        <f t="shared" si="13"/>
        <v>0</v>
      </c>
      <c r="L168" s="68">
        <f t="shared" si="14"/>
        <v>0</v>
      </c>
      <c r="M168" s="68">
        <f t="shared" si="15"/>
        <v>0</v>
      </c>
      <c r="N168" s="21">
        <f t="shared" si="16"/>
        <v>0</v>
      </c>
      <c r="O168" s="21">
        <f t="shared" si="17"/>
        <v>0</v>
      </c>
      <c r="P168" s="21">
        <f t="shared" si="18"/>
        <v>0</v>
      </c>
      <c r="Q168" s="118">
        <f t="shared" si="19"/>
        <v>0</v>
      </c>
    </row>
    <row r="169" spans="2:17" s="18" customFormat="1" x14ac:dyDescent="0.3">
      <c r="B169" s="152" t="s">
        <v>160</v>
      </c>
      <c r="C169" s="20"/>
      <c r="D169" s="21">
        <f t="shared" si="6"/>
        <v>0</v>
      </c>
      <c r="E169" s="21">
        <f t="shared" si="7"/>
        <v>0</v>
      </c>
      <c r="F169" s="21">
        <f t="shared" si="8"/>
        <v>0</v>
      </c>
      <c r="G169" s="21">
        <f t="shared" si="9"/>
        <v>0</v>
      </c>
      <c r="H169" s="21">
        <f t="shared" si="10"/>
        <v>0</v>
      </c>
      <c r="I169" s="21">
        <f t="shared" si="11"/>
        <v>0</v>
      </c>
      <c r="J169" s="21">
        <f t="shared" si="12"/>
        <v>0</v>
      </c>
      <c r="K169" s="21">
        <f t="shared" si="13"/>
        <v>0</v>
      </c>
      <c r="L169" s="68">
        <f t="shared" si="14"/>
        <v>0</v>
      </c>
      <c r="M169" s="68">
        <f t="shared" si="15"/>
        <v>0</v>
      </c>
      <c r="N169" s="21">
        <f t="shared" si="16"/>
        <v>0</v>
      </c>
      <c r="O169" s="21">
        <f t="shared" si="17"/>
        <v>0</v>
      </c>
      <c r="P169" s="21">
        <f t="shared" si="18"/>
        <v>0</v>
      </c>
      <c r="Q169" s="118">
        <f t="shared" si="19"/>
        <v>0</v>
      </c>
    </row>
    <row r="170" spans="2:17" s="18" customFormat="1" x14ac:dyDescent="0.3">
      <c r="B170" s="152" t="s">
        <v>161</v>
      </c>
      <c r="C170" s="20"/>
      <c r="D170" s="21">
        <f t="shared" si="6"/>
        <v>0</v>
      </c>
      <c r="E170" s="21">
        <f t="shared" si="7"/>
        <v>0</v>
      </c>
      <c r="F170" s="21">
        <f t="shared" si="8"/>
        <v>0</v>
      </c>
      <c r="G170" s="21">
        <f t="shared" si="9"/>
        <v>0</v>
      </c>
      <c r="H170" s="21">
        <f t="shared" si="10"/>
        <v>0</v>
      </c>
      <c r="I170" s="21">
        <f t="shared" si="11"/>
        <v>0</v>
      </c>
      <c r="J170" s="21">
        <f t="shared" si="12"/>
        <v>0</v>
      </c>
      <c r="K170" s="21">
        <f t="shared" si="13"/>
        <v>0</v>
      </c>
      <c r="L170" s="68">
        <f t="shared" si="14"/>
        <v>0</v>
      </c>
      <c r="M170" s="68">
        <f t="shared" si="15"/>
        <v>0</v>
      </c>
      <c r="N170" s="21">
        <f t="shared" si="16"/>
        <v>0</v>
      </c>
      <c r="O170" s="21">
        <f t="shared" si="17"/>
        <v>0</v>
      </c>
      <c r="P170" s="21">
        <f t="shared" si="18"/>
        <v>0</v>
      </c>
      <c r="Q170" s="118">
        <f t="shared" si="19"/>
        <v>0</v>
      </c>
    </row>
    <row r="171" spans="2:17" s="18" customFormat="1" x14ac:dyDescent="0.3">
      <c r="B171" s="152" t="s">
        <v>162</v>
      </c>
      <c r="C171" s="20"/>
      <c r="D171" s="21">
        <f t="shared" si="6"/>
        <v>0</v>
      </c>
      <c r="E171" s="21">
        <f t="shared" si="7"/>
        <v>0</v>
      </c>
      <c r="F171" s="21">
        <f t="shared" si="8"/>
        <v>0</v>
      </c>
      <c r="G171" s="21">
        <f t="shared" si="9"/>
        <v>0</v>
      </c>
      <c r="H171" s="21">
        <f t="shared" si="10"/>
        <v>0</v>
      </c>
      <c r="I171" s="21">
        <f t="shared" si="11"/>
        <v>0</v>
      </c>
      <c r="J171" s="21">
        <f t="shared" si="12"/>
        <v>0</v>
      </c>
      <c r="K171" s="21">
        <f t="shared" si="13"/>
        <v>0</v>
      </c>
      <c r="L171" s="68">
        <f t="shared" si="14"/>
        <v>0</v>
      </c>
      <c r="M171" s="68">
        <f t="shared" si="15"/>
        <v>0</v>
      </c>
      <c r="N171" s="21">
        <f t="shared" si="16"/>
        <v>3963564.6420088233</v>
      </c>
      <c r="O171" s="21">
        <f t="shared" si="17"/>
        <v>5433590.6571654798</v>
      </c>
      <c r="P171" s="21">
        <f t="shared" si="18"/>
        <v>3873515.4394299299</v>
      </c>
      <c r="Q171" s="118">
        <f t="shared" si="19"/>
        <v>3385943.3322022399</v>
      </c>
    </row>
    <row r="172" spans="2:17" s="18" customFormat="1" x14ac:dyDescent="0.3">
      <c r="B172" s="152" t="s">
        <v>182</v>
      </c>
      <c r="C172" s="20"/>
      <c r="D172" s="21">
        <f t="shared" si="6"/>
        <v>0</v>
      </c>
      <c r="E172" s="21">
        <f t="shared" si="7"/>
        <v>0</v>
      </c>
      <c r="F172" s="21">
        <f t="shared" si="8"/>
        <v>0</v>
      </c>
      <c r="G172" s="21">
        <f t="shared" si="9"/>
        <v>0</v>
      </c>
      <c r="H172" s="21">
        <f t="shared" si="10"/>
        <v>0</v>
      </c>
      <c r="I172" s="21">
        <f t="shared" si="11"/>
        <v>0</v>
      </c>
      <c r="J172" s="21">
        <f t="shared" si="12"/>
        <v>0</v>
      </c>
      <c r="K172" s="21">
        <f t="shared" si="13"/>
        <v>0</v>
      </c>
      <c r="L172" s="68">
        <f t="shared" si="14"/>
        <v>0</v>
      </c>
      <c r="M172" s="68">
        <f t="shared" si="15"/>
        <v>0</v>
      </c>
      <c r="N172" s="21">
        <f t="shared" si="16"/>
        <v>0</v>
      </c>
      <c r="O172" s="21">
        <f t="shared" si="17"/>
        <v>0</v>
      </c>
      <c r="P172" s="21">
        <f t="shared" si="18"/>
        <v>0</v>
      </c>
      <c r="Q172" s="118">
        <f t="shared" si="19"/>
        <v>0</v>
      </c>
    </row>
    <row r="173" spans="2:17" s="18" customFormat="1" x14ac:dyDescent="0.3">
      <c r="B173" s="152" t="s">
        <v>163</v>
      </c>
      <c r="C173" s="20"/>
      <c r="D173" s="21">
        <f t="shared" si="6"/>
        <v>0</v>
      </c>
      <c r="E173" s="21">
        <f t="shared" si="7"/>
        <v>0</v>
      </c>
      <c r="F173" s="21">
        <f t="shared" si="8"/>
        <v>0</v>
      </c>
      <c r="G173" s="21">
        <f t="shared" si="9"/>
        <v>0</v>
      </c>
      <c r="H173" s="21">
        <f t="shared" si="10"/>
        <v>0</v>
      </c>
      <c r="I173" s="21">
        <f t="shared" si="11"/>
        <v>0</v>
      </c>
      <c r="J173" s="21">
        <f t="shared" si="12"/>
        <v>0</v>
      </c>
      <c r="K173" s="21">
        <f t="shared" si="13"/>
        <v>0</v>
      </c>
      <c r="L173" s="68">
        <f t="shared" si="14"/>
        <v>0</v>
      </c>
      <c r="M173" s="68">
        <f t="shared" si="15"/>
        <v>0</v>
      </c>
      <c r="N173" s="21">
        <f t="shared" si="16"/>
        <v>0</v>
      </c>
      <c r="O173" s="21">
        <f t="shared" si="17"/>
        <v>0</v>
      </c>
      <c r="P173" s="21">
        <f t="shared" si="18"/>
        <v>0</v>
      </c>
      <c r="Q173" s="118">
        <f t="shared" si="19"/>
        <v>0</v>
      </c>
    </row>
    <row r="174" spans="2:17" s="18" customFormat="1" x14ac:dyDescent="0.3">
      <c r="B174" s="152" t="s">
        <v>164</v>
      </c>
      <c r="C174" s="20"/>
      <c r="D174" s="21">
        <f t="shared" si="6"/>
        <v>0</v>
      </c>
      <c r="E174" s="21">
        <f t="shared" si="7"/>
        <v>0</v>
      </c>
      <c r="F174" s="21">
        <f t="shared" si="8"/>
        <v>0</v>
      </c>
      <c r="G174" s="21">
        <f t="shared" si="9"/>
        <v>0</v>
      </c>
      <c r="H174" s="21">
        <f t="shared" si="10"/>
        <v>0</v>
      </c>
      <c r="I174" s="21">
        <f t="shared" si="11"/>
        <v>0</v>
      </c>
      <c r="J174" s="21">
        <f t="shared" si="12"/>
        <v>0</v>
      </c>
      <c r="K174" s="21">
        <f t="shared" si="13"/>
        <v>0</v>
      </c>
      <c r="L174" s="68">
        <f t="shared" si="14"/>
        <v>0</v>
      </c>
      <c r="M174" s="68">
        <f t="shared" si="15"/>
        <v>0</v>
      </c>
      <c r="N174" s="21">
        <f t="shared" si="16"/>
        <v>0</v>
      </c>
      <c r="O174" s="21">
        <f t="shared" si="17"/>
        <v>0</v>
      </c>
      <c r="P174" s="21">
        <f t="shared" si="18"/>
        <v>0</v>
      </c>
      <c r="Q174" s="118">
        <f t="shared" si="19"/>
        <v>0</v>
      </c>
    </row>
    <row r="175" spans="2:17" s="18" customFormat="1" x14ac:dyDescent="0.3">
      <c r="B175" s="152" t="s">
        <v>165</v>
      </c>
      <c r="C175" s="20"/>
      <c r="D175" s="21">
        <f t="shared" si="6"/>
        <v>0</v>
      </c>
      <c r="E175" s="21">
        <f t="shared" si="7"/>
        <v>0</v>
      </c>
      <c r="F175" s="21">
        <f t="shared" si="8"/>
        <v>0</v>
      </c>
      <c r="G175" s="21">
        <f t="shared" si="9"/>
        <v>0</v>
      </c>
      <c r="H175" s="21">
        <f t="shared" si="10"/>
        <v>0</v>
      </c>
      <c r="I175" s="21">
        <f t="shared" si="11"/>
        <v>0</v>
      </c>
      <c r="J175" s="21">
        <f t="shared" si="12"/>
        <v>0</v>
      </c>
      <c r="K175" s="21">
        <f t="shared" si="13"/>
        <v>0</v>
      </c>
      <c r="L175" s="68">
        <f t="shared" si="14"/>
        <v>0</v>
      </c>
      <c r="M175" s="68">
        <f t="shared" si="15"/>
        <v>0</v>
      </c>
      <c r="N175" s="21">
        <f t="shared" si="16"/>
        <v>0</v>
      </c>
      <c r="O175" s="21">
        <f t="shared" si="17"/>
        <v>0</v>
      </c>
      <c r="P175" s="21">
        <f t="shared" si="18"/>
        <v>0</v>
      </c>
      <c r="Q175" s="118">
        <f t="shared" si="19"/>
        <v>0</v>
      </c>
    </row>
    <row r="176" spans="2:17" s="18" customFormat="1" x14ac:dyDescent="0.3">
      <c r="B176" s="152" t="s">
        <v>166</v>
      </c>
      <c r="C176" s="20"/>
      <c r="D176" s="21">
        <f t="shared" si="6"/>
        <v>13762162.304325873</v>
      </c>
      <c r="E176" s="21">
        <f t="shared" si="7"/>
        <v>14218181.366773272</v>
      </c>
      <c r="F176" s="21">
        <f t="shared" si="8"/>
        <v>12919401.405487292</v>
      </c>
      <c r="G176" s="21">
        <f t="shared" si="9"/>
        <v>13273266.832183138</v>
      </c>
      <c r="H176" s="21">
        <f t="shared" si="10"/>
        <v>11969041.954216463</v>
      </c>
      <c r="I176" s="21">
        <f t="shared" si="11"/>
        <v>10492836.307019023</v>
      </c>
      <c r="J176" s="21">
        <f t="shared" si="12"/>
        <v>10217752.061942436</v>
      </c>
      <c r="K176" s="21">
        <f t="shared" si="13"/>
        <v>12242841.693317626</v>
      </c>
      <c r="L176" s="68">
        <f t="shared" si="14"/>
        <v>15084164.744992426</v>
      </c>
      <c r="M176" s="68">
        <f t="shared" si="15"/>
        <v>37841568.278451003</v>
      </c>
      <c r="N176" s="21">
        <f t="shared" si="16"/>
        <v>51934056.058945604</v>
      </c>
      <c r="O176" s="21">
        <f t="shared" si="17"/>
        <v>52700746.338083938</v>
      </c>
      <c r="P176" s="21">
        <f t="shared" si="18"/>
        <v>35952742.280285046</v>
      </c>
      <c r="Q176" s="118">
        <f t="shared" si="19"/>
        <v>30976439.048184596</v>
      </c>
    </row>
    <row r="177" spans="2:17" s="18" customFormat="1" x14ac:dyDescent="0.3">
      <c r="B177" s="329" t="s">
        <v>533</v>
      </c>
      <c r="C177" s="20"/>
      <c r="D177" s="330">
        <f>SUM(D141:D176)</f>
        <v>142832250.00000003</v>
      </c>
      <c r="E177" s="330">
        <f t="shared" ref="E177:L177" si="20">SUM(E141:E176)</f>
        <v>162310500.00000003</v>
      </c>
      <c r="F177" s="330">
        <f t="shared" si="20"/>
        <v>172713750.00000003</v>
      </c>
      <c r="G177" s="330">
        <f t="shared" si="20"/>
        <v>197439000</v>
      </c>
      <c r="H177" s="330">
        <f t="shared" si="20"/>
        <v>196828500.00000003</v>
      </c>
      <c r="I177" s="330">
        <f t="shared" si="20"/>
        <v>189197250.00000003</v>
      </c>
      <c r="J177" s="330">
        <f t="shared" si="20"/>
        <v>179817000</v>
      </c>
      <c r="K177" s="330">
        <f t="shared" si="20"/>
        <v>214343250.00000003</v>
      </c>
      <c r="L177" s="330">
        <f t="shared" si="20"/>
        <v>253440000.00000006</v>
      </c>
      <c r="M177" s="330">
        <f t="shared" ref="M177:Q177" si="21">SUM(M141:M176)</f>
        <v>305514000</v>
      </c>
      <c r="N177" s="330">
        <f t="shared" si="21"/>
        <v>306916866.72887689</v>
      </c>
      <c r="O177" s="330">
        <f t="shared" si="21"/>
        <v>306494907.36342043</v>
      </c>
      <c r="P177" s="330">
        <f t="shared" si="21"/>
        <v>217816284.4418053</v>
      </c>
      <c r="Q177" s="331">
        <f t="shared" si="21"/>
        <v>195898310.4004072</v>
      </c>
    </row>
    <row r="178" spans="2:17" s="18" customFormat="1" x14ac:dyDescent="0.3">
      <c r="B178" s="153" t="s">
        <v>16</v>
      </c>
      <c r="C178" s="27"/>
      <c r="D178" s="36"/>
      <c r="E178" s="36"/>
      <c r="F178" s="36"/>
      <c r="G178" s="36"/>
      <c r="H178" s="36"/>
      <c r="I178" s="36"/>
      <c r="J178" s="36"/>
      <c r="K178" s="36"/>
      <c r="L178" s="21"/>
      <c r="M178" s="21"/>
      <c r="N178" s="36"/>
      <c r="O178" s="35"/>
      <c r="Q178" s="419"/>
    </row>
    <row r="179" spans="2:17" s="18" customFormat="1" x14ac:dyDescent="0.3">
      <c r="B179" s="152" t="s">
        <v>132</v>
      </c>
      <c r="C179" s="20"/>
      <c r="D179" s="21">
        <f t="shared" ref="D179:D214" si="22">D58*$D$136*$C$5</f>
        <v>0</v>
      </c>
      <c r="E179" s="21">
        <f t="shared" ref="E179:E214" si="23">E58*$E$136*$C$5</f>
        <v>0</v>
      </c>
      <c r="F179" s="21">
        <f t="shared" ref="F179:F214" si="24">F58*$F$136*$C$5</f>
        <v>0</v>
      </c>
      <c r="G179" s="21">
        <f t="shared" ref="G179:G214" si="25">G58*$G$136*$C$5</f>
        <v>0</v>
      </c>
      <c r="H179" s="21">
        <f t="shared" ref="H179:H214" si="26">H58*$H$136*$C$5</f>
        <v>0</v>
      </c>
      <c r="I179" s="21">
        <f t="shared" ref="I179:I214" si="27">I58*$I$136*$C$5</f>
        <v>0</v>
      </c>
      <c r="J179" s="21">
        <f t="shared" ref="J179:J214" si="28">J58*$J$136*$C$5</f>
        <v>0</v>
      </c>
      <c r="K179" s="21">
        <f t="shared" ref="K179:K214" si="29">K58*$K$136*$C$5</f>
        <v>0</v>
      </c>
      <c r="L179" s="68">
        <f t="shared" ref="L179:L214" si="30">L58*$L$136*$C$5</f>
        <v>0</v>
      </c>
      <c r="M179" s="68">
        <f t="shared" ref="M179:M214" si="31">M58*$M$136*$C$5</f>
        <v>0</v>
      </c>
      <c r="N179" s="21">
        <f t="shared" ref="N179:N214" si="32">N58*$N$136*$C$5</f>
        <v>0</v>
      </c>
      <c r="O179" s="21">
        <f t="shared" ref="O179:O214" si="33">O58*$O$136*$C$5</f>
        <v>0</v>
      </c>
      <c r="P179" s="21">
        <f t="shared" ref="P179:P214" si="34">P58*$P$136*$C$5</f>
        <v>0</v>
      </c>
      <c r="Q179" s="118">
        <f t="shared" ref="Q179:Q214" si="35">Q58*$Q$136*$C$5</f>
        <v>0</v>
      </c>
    </row>
    <row r="180" spans="2:17" s="18" customFormat="1" x14ac:dyDescent="0.3">
      <c r="B180" s="152" t="s">
        <v>133</v>
      </c>
      <c r="C180" s="20"/>
      <c r="D180" s="21">
        <f t="shared" si="22"/>
        <v>4023974.176354364</v>
      </c>
      <c r="E180" s="21">
        <f t="shared" si="23"/>
        <v>5643571.6583191669</v>
      </c>
      <c r="F180" s="21">
        <f t="shared" si="24"/>
        <v>6627506.3180627692</v>
      </c>
      <c r="G180" s="21">
        <f t="shared" si="25"/>
        <v>6976195.1477277977</v>
      </c>
      <c r="H180" s="21">
        <f t="shared" si="26"/>
        <v>7845206.7729632873</v>
      </c>
      <c r="I180" s="21">
        <f t="shared" si="27"/>
        <v>8368948.9041032968</v>
      </c>
      <c r="J180" s="21">
        <f t="shared" si="28"/>
        <v>8361026.053393377</v>
      </c>
      <c r="K180" s="21">
        <f t="shared" si="29"/>
        <v>7838534.8986812504</v>
      </c>
      <c r="L180" s="68">
        <f t="shared" si="30"/>
        <v>7641130.8183614416</v>
      </c>
      <c r="M180" s="68">
        <f t="shared" si="31"/>
        <v>8410426.6866844855</v>
      </c>
      <c r="N180" s="21">
        <f t="shared" si="32"/>
        <v>7833710.1135285292</v>
      </c>
      <c r="O180" s="21">
        <f t="shared" si="33"/>
        <v>9155256.8207126968</v>
      </c>
      <c r="P180" s="21">
        <f t="shared" si="34"/>
        <v>10130634.04788419</v>
      </c>
      <c r="Q180" s="118">
        <f t="shared" si="35"/>
        <v>10915601.336302899</v>
      </c>
    </row>
    <row r="181" spans="2:17" s="18" customFormat="1" x14ac:dyDescent="0.3">
      <c r="B181" s="152" t="s">
        <v>134</v>
      </c>
      <c r="C181" s="20"/>
      <c r="D181" s="21">
        <f t="shared" si="22"/>
        <v>0</v>
      </c>
      <c r="E181" s="21">
        <f t="shared" si="23"/>
        <v>0</v>
      </c>
      <c r="F181" s="21">
        <f t="shared" si="24"/>
        <v>0</v>
      </c>
      <c r="G181" s="21">
        <f t="shared" si="25"/>
        <v>0</v>
      </c>
      <c r="H181" s="21">
        <f t="shared" si="26"/>
        <v>0</v>
      </c>
      <c r="I181" s="21">
        <f t="shared" si="27"/>
        <v>0</v>
      </c>
      <c r="J181" s="21">
        <f t="shared" si="28"/>
        <v>0</v>
      </c>
      <c r="K181" s="21">
        <f t="shared" si="29"/>
        <v>0</v>
      </c>
      <c r="L181" s="68">
        <f t="shared" si="30"/>
        <v>0</v>
      </c>
      <c r="M181" s="68">
        <f t="shared" si="31"/>
        <v>0</v>
      </c>
      <c r="N181" s="21">
        <f t="shared" si="32"/>
        <v>0</v>
      </c>
      <c r="O181" s="21">
        <f t="shared" si="33"/>
        <v>0</v>
      </c>
      <c r="P181" s="21">
        <f t="shared" si="34"/>
        <v>0</v>
      </c>
      <c r="Q181" s="118">
        <f t="shared" si="35"/>
        <v>0</v>
      </c>
    </row>
    <row r="182" spans="2:17" s="18" customFormat="1" x14ac:dyDescent="0.3">
      <c r="B182" s="152" t="s">
        <v>135</v>
      </c>
      <c r="C182" s="20"/>
      <c r="D182" s="21">
        <f t="shared" si="22"/>
        <v>0</v>
      </c>
      <c r="E182" s="21">
        <f t="shared" si="23"/>
        <v>0</v>
      </c>
      <c r="F182" s="21">
        <f t="shared" si="24"/>
        <v>0</v>
      </c>
      <c r="G182" s="21">
        <f t="shared" si="25"/>
        <v>0</v>
      </c>
      <c r="H182" s="21">
        <f t="shared" si="26"/>
        <v>0</v>
      </c>
      <c r="I182" s="21">
        <f t="shared" si="27"/>
        <v>0</v>
      </c>
      <c r="J182" s="21">
        <f t="shared" si="28"/>
        <v>0</v>
      </c>
      <c r="K182" s="21">
        <f t="shared" si="29"/>
        <v>0</v>
      </c>
      <c r="L182" s="68">
        <f t="shared" si="30"/>
        <v>0</v>
      </c>
      <c r="M182" s="68">
        <f t="shared" si="31"/>
        <v>0</v>
      </c>
      <c r="N182" s="21">
        <f t="shared" si="32"/>
        <v>0</v>
      </c>
      <c r="O182" s="21">
        <f t="shared" si="33"/>
        <v>0</v>
      </c>
      <c r="P182" s="21">
        <f t="shared" si="34"/>
        <v>0</v>
      </c>
      <c r="Q182" s="118">
        <f t="shared" si="35"/>
        <v>0</v>
      </c>
    </row>
    <row r="183" spans="2:17" s="18" customFormat="1" x14ac:dyDescent="0.3">
      <c r="B183" s="152" t="s">
        <v>136</v>
      </c>
      <c r="C183" s="20"/>
      <c r="D183" s="21">
        <f t="shared" si="22"/>
        <v>0</v>
      </c>
      <c r="E183" s="21">
        <f t="shared" si="23"/>
        <v>0</v>
      </c>
      <c r="F183" s="21">
        <f t="shared" si="24"/>
        <v>0</v>
      </c>
      <c r="G183" s="21">
        <f t="shared" si="25"/>
        <v>0</v>
      </c>
      <c r="H183" s="21">
        <f t="shared" si="26"/>
        <v>0</v>
      </c>
      <c r="I183" s="21">
        <f t="shared" si="27"/>
        <v>0</v>
      </c>
      <c r="J183" s="21">
        <f t="shared" si="28"/>
        <v>0</v>
      </c>
      <c r="K183" s="21">
        <f t="shared" si="29"/>
        <v>0</v>
      </c>
      <c r="L183" s="68">
        <f t="shared" si="30"/>
        <v>0</v>
      </c>
      <c r="M183" s="68">
        <f t="shared" si="31"/>
        <v>0</v>
      </c>
      <c r="N183" s="21">
        <f t="shared" si="32"/>
        <v>0</v>
      </c>
      <c r="O183" s="21">
        <f t="shared" si="33"/>
        <v>0</v>
      </c>
      <c r="P183" s="21">
        <f t="shared" si="34"/>
        <v>0</v>
      </c>
      <c r="Q183" s="118">
        <f t="shared" si="35"/>
        <v>0</v>
      </c>
    </row>
    <row r="184" spans="2:17" s="18" customFormat="1" x14ac:dyDescent="0.3">
      <c r="B184" s="152" t="s">
        <v>137</v>
      </c>
      <c r="C184" s="20"/>
      <c r="D184" s="21">
        <f t="shared" si="22"/>
        <v>0</v>
      </c>
      <c r="E184" s="21">
        <f t="shared" si="23"/>
        <v>0</v>
      </c>
      <c r="F184" s="21">
        <f t="shared" si="24"/>
        <v>0</v>
      </c>
      <c r="G184" s="21">
        <f t="shared" si="25"/>
        <v>0</v>
      </c>
      <c r="H184" s="21">
        <f t="shared" si="26"/>
        <v>0</v>
      </c>
      <c r="I184" s="21">
        <f t="shared" si="27"/>
        <v>0</v>
      </c>
      <c r="J184" s="21">
        <f t="shared" si="28"/>
        <v>0</v>
      </c>
      <c r="K184" s="21">
        <f t="shared" si="29"/>
        <v>0</v>
      </c>
      <c r="L184" s="68">
        <f t="shared" si="30"/>
        <v>0</v>
      </c>
      <c r="M184" s="68">
        <f t="shared" si="31"/>
        <v>0</v>
      </c>
      <c r="N184" s="21">
        <f t="shared" si="32"/>
        <v>0</v>
      </c>
      <c r="O184" s="21">
        <f t="shared" si="33"/>
        <v>0</v>
      </c>
      <c r="P184" s="21">
        <f t="shared" si="34"/>
        <v>0</v>
      </c>
      <c r="Q184" s="118">
        <f t="shared" si="35"/>
        <v>0</v>
      </c>
    </row>
    <row r="185" spans="2:17" s="18" customFormat="1" x14ac:dyDescent="0.3">
      <c r="B185" s="152" t="s">
        <v>138</v>
      </c>
      <c r="C185" s="20"/>
      <c r="D185" s="21">
        <f t="shared" si="22"/>
        <v>123225063.75499701</v>
      </c>
      <c r="E185" s="21">
        <f t="shared" si="23"/>
        <v>172821555.736801</v>
      </c>
      <c r="F185" s="21">
        <f t="shared" si="24"/>
        <v>202952318.47631302</v>
      </c>
      <c r="G185" s="21">
        <f t="shared" si="25"/>
        <v>213630121.41019163</v>
      </c>
      <c r="H185" s="21">
        <f t="shared" si="26"/>
        <v>240241627.40660757</v>
      </c>
      <c r="I185" s="21">
        <f t="shared" si="27"/>
        <v>256280039.84974501</v>
      </c>
      <c r="J185" s="21">
        <f t="shared" si="28"/>
        <v>256037420.55323258</v>
      </c>
      <c r="K185" s="21">
        <f t="shared" si="29"/>
        <v>240037316.42007074</v>
      </c>
      <c r="L185" s="68">
        <f t="shared" si="30"/>
        <v>233992265.1059137</v>
      </c>
      <c r="M185" s="68">
        <f t="shared" si="31"/>
        <v>216877282.43122971</v>
      </c>
      <c r="N185" s="21">
        <f t="shared" si="32"/>
        <v>194292910.85962012</v>
      </c>
      <c r="O185" s="21">
        <f t="shared" si="33"/>
        <v>228590116.89170384</v>
      </c>
      <c r="P185" s="21">
        <f t="shared" si="34"/>
        <v>252943512.84103563</v>
      </c>
      <c r="Q185" s="118">
        <f t="shared" si="35"/>
        <v>272542718.81959915</v>
      </c>
    </row>
    <row r="186" spans="2:17" s="18" customFormat="1" x14ac:dyDescent="0.3">
      <c r="B186" s="152" t="s">
        <v>139</v>
      </c>
      <c r="C186" s="20"/>
      <c r="D186" s="21">
        <f t="shared" si="22"/>
        <v>0</v>
      </c>
      <c r="E186" s="21">
        <f t="shared" si="23"/>
        <v>0</v>
      </c>
      <c r="F186" s="21">
        <f t="shared" si="24"/>
        <v>0</v>
      </c>
      <c r="G186" s="21">
        <f t="shared" si="25"/>
        <v>0</v>
      </c>
      <c r="H186" s="21">
        <f t="shared" si="26"/>
        <v>0</v>
      </c>
      <c r="I186" s="21">
        <f t="shared" si="27"/>
        <v>0</v>
      </c>
      <c r="J186" s="21">
        <f t="shared" si="28"/>
        <v>0</v>
      </c>
      <c r="K186" s="21">
        <f t="shared" si="29"/>
        <v>0</v>
      </c>
      <c r="L186" s="68">
        <f t="shared" si="30"/>
        <v>0</v>
      </c>
      <c r="M186" s="68">
        <f t="shared" si="31"/>
        <v>0</v>
      </c>
      <c r="N186" s="21">
        <f t="shared" si="32"/>
        <v>0</v>
      </c>
      <c r="O186" s="21">
        <f t="shared" si="33"/>
        <v>0</v>
      </c>
      <c r="P186" s="21">
        <f t="shared" si="34"/>
        <v>0</v>
      </c>
      <c r="Q186" s="118">
        <f t="shared" si="35"/>
        <v>0</v>
      </c>
    </row>
    <row r="187" spans="2:17" s="18" customFormat="1" x14ac:dyDescent="0.3">
      <c r="B187" s="152" t="s">
        <v>140</v>
      </c>
      <c r="C187" s="20"/>
      <c r="D187" s="21">
        <f t="shared" si="22"/>
        <v>0</v>
      </c>
      <c r="E187" s="21">
        <f t="shared" si="23"/>
        <v>0</v>
      </c>
      <c r="F187" s="21">
        <f t="shared" si="24"/>
        <v>0</v>
      </c>
      <c r="G187" s="21">
        <f t="shared" si="25"/>
        <v>0</v>
      </c>
      <c r="H187" s="21">
        <f t="shared" si="26"/>
        <v>0</v>
      </c>
      <c r="I187" s="21">
        <f t="shared" si="27"/>
        <v>0</v>
      </c>
      <c r="J187" s="21">
        <f t="shared" si="28"/>
        <v>0</v>
      </c>
      <c r="K187" s="21">
        <f t="shared" si="29"/>
        <v>0</v>
      </c>
      <c r="L187" s="68">
        <f t="shared" si="30"/>
        <v>0</v>
      </c>
      <c r="M187" s="68">
        <f t="shared" si="31"/>
        <v>0</v>
      </c>
      <c r="N187" s="21">
        <f t="shared" si="32"/>
        <v>0</v>
      </c>
      <c r="O187" s="21">
        <f t="shared" si="33"/>
        <v>0</v>
      </c>
      <c r="P187" s="21">
        <f t="shared" si="34"/>
        <v>0</v>
      </c>
      <c r="Q187" s="118">
        <f t="shared" si="35"/>
        <v>0</v>
      </c>
    </row>
    <row r="188" spans="2:17" s="18" customFormat="1" x14ac:dyDescent="0.3">
      <c r="B188" s="152" t="s">
        <v>141</v>
      </c>
      <c r="C188" s="20"/>
      <c r="D188" s="21">
        <f t="shared" si="22"/>
        <v>0</v>
      </c>
      <c r="E188" s="21">
        <f t="shared" si="23"/>
        <v>0</v>
      </c>
      <c r="F188" s="21">
        <f t="shared" si="24"/>
        <v>0</v>
      </c>
      <c r="G188" s="21">
        <f t="shared" si="25"/>
        <v>0</v>
      </c>
      <c r="H188" s="21">
        <f t="shared" si="26"/>
        <v>0</v>
      </c>
      <c r="I188" s="21">
        <f t="shared" si="27"/>
        <v>0</v>
      </c>
      <c r="J188" s="21">
        <f t="shared" si="28"/>
        <v>0</v>
      </c>
      <c r="K188" s="21">
        <f t="shared" si="29"/>
        <v>0</v>
      </c>
      <c r="L188" s="68">
        <f t="shared" si="30"/>
        <v>0</v>
      </c>
      <c r="M188" s="68">
        <f t="shared" si="31"/>
        <v>0</v>
      </c>
      <c r="N188" s="21">
        <f t="shared" si="32"/>
        <v>0</v>
      </c>
      <c r="O188" s="21">
        <f t="shared" si="33"/>
        <v>0</v>
      </c>
      <c r="P188" s="21">
        <f t="shared" si="34"/>
        <v>0</v>
      </c>
      <c r="Q188" s="118">
        <f t="shared" si="35"/>
        <v>0</v>
      </c>
    </row>
    <row r="189" spans="2:17" s="18" customFormat="1" x14ac:dyDescent="0.3">
      <c r="B189" s="152" t="s">
        <v>142</v>
      </c>
      <c r="C189" s="20"/>
      <c r="D189" s="21">
        <f t="shared" si="22"/>
        <v>4170300.5100399759</v>
      </c>
      <c r="E189" s="21">
        <f t="shared" si="23"/>
        <v>5848792.445894408</v>
      </c>
      <c r="F189" s="21">
        <f t="shared" si="24"/>
        <v>6868506.5478105042</v>
      </c>
      <c r="G189" s="21">
        <f t="shared" si="25"/>
        <v>7229874.9712815331</v>
      </c>
      <c r="H189" s="21">
        <f t="shared" si="26"/>
        <v>8130487.01925286</v>
      </c>
      <c r="I189" s="21">
        <f t="shared" si="27"/>
        <v>8673274.3187979609</v>
      </c>
      <c r="J189" s="21">
        <f t="shared" si="28"/>
        <v>8665063.3644258603</v>
      </c>
      <c r="K189" s="21">
        <f t="shared" si="29"/>
        <v>8123572.5313605657</v>
      </c>
      <c r="L189" s="68">
        <f t="shared" si="30"/>
        <v>7918990.1208473099</v>
      </c>
      <c r="M189" s="68">
        <f t="shared" si="31"/>
        <v>6706261.4189158222</v>
      </c>
      <c r="N189" s="21">
        <f t="shared" si="32"/>
        <v>4151953.4906447604</v>
      </c>
      <c r="O189" s="21">
        <f t="shared" si="33"/>
        <v>4161480.3730512252</v>
      </c>
      <c r="P189" s="21">
        <f t="shared" si="34"/>
        <v>4604833.6581291761</v>
      </c>
      <c r="Q189" s="118">
        <f t="shared" si="35"/>
        <v>4961636.9710467709</v>
      </c>
    </row>
    <row r="190" spans="2:17" s="18" customFormat="1" x14ac:dyDescent="0.3">
      <c r="B190" s="152" t="s">
        <v>143</v>
      </c>
      <c r="C190" s="20"/>
      <c r="D190" s="21">
        <f t="shared" si="22"/>
        <v>129407351.35321419</v>
      </c>
      <c r="E190" s="21">
        <f t="shared" si="23"/>
        <v>181492134.01185501</v>
      </c>
      <c r="F190" s="21">
        <f t="shared" si="24"/>
        <v>213134578.18315491</v>
      </c>
      <c r="G190" s="21">
        <f t="shared" si="25"/>
        <v>224348093.95533714</v>
      </c>
      <c r="H190" s="21">
        <f t="shared" si="26"/>
        <v>252294717.81234208</v>
      </c>
      <c r="I190" s="21">
        <f t="shared" si="27"/>
        <v>269137788.62059462</v>
      </c>
      <c r="J190" s="21">
        <f t="shared" si="28"/>
        <v>268882996.94435513</v>
      </c>
      <c r="K190" s="21">
        <f t="shared" si="29"/>
        <v>252080156.40077201</v>
      </c>
      <c r="L190" s="68">
        <f t="shared" si="30"/>
        <v>245731820.63594177</v>
      </c>
      <c r="M190" s="68">
        <f t="shared" si="31"/>
        <v>270471676.40133053</v>
      </c>
      <c r="N190" s="21">
        <f t="shared" si="32"/>
        <v>251924995.69642884</v>
      </c>
      <c r="O190" s="21">
        <f t="shared" si="33"/>
        <v>294424736.39337415</v>
      </c>
      <c r="P190" s="21">
        <f t="shared" si="34"/>
        <v>325791981.31263918</v>
      </c>
      <c r="Q190" s="118">
        <f t="shared" si="35"/>
        <v>351035815.70155901</v>
      </c>
    </row>
    <row r="191" spans="2:17" s="18" customFormat="1" x14ac:dyDescent="0.3">
      <c r="B191" s="152" t="s">
        <v>144</v>
      </c>
      <c r="C191" s="20"/>
      <c r="D191" s="21">
        <f t="shared" si="22"/>
        <v>0</v>
      </c>
      <c r="E191" s="21">
        <f t="shared" si="23"/>
        <v>0</v>
      </c>
      <c r="F191" s="21">
        <f t="shared" si="24"/>
        <v>0</v>
      </c>
      <c r="G191" s="21">
        <f t="shared" si="25"/>
        <v>0</v>
      </c>
      <c r="H191" s="21">
        <f t="shared" si="26"/>
        <v>0</v>
      </c>
      <c r="I191" s="21">
        <f t="shared" si="27"/>
        <v>0</v>
      </c>
      <c r="J191" s="21">
        <f t="shared" si="28"/>
        <v>0</v>
      </c>
      <c r="K191" s="21">
        <f t="shared" si="29"/>
        <v>0</v>
      </c>
      <c r="L191" s="68">
        <f t="shared" si="30"/>
        <v>0</v>
      </c>
      <c r="M191" s="68">
        <f t="shared" si="31"/>
        <v>0</v>
      </c>
      <c r="N191" s="21">
        <f t="shared" si="32"/>
        <v>0</v>
      </c>
      <c r="O191" s="21">
        <f t="shared" si="33"/>
        <v>0</v>
      </c>
      <c r="P191" s="21">
        <f t="shared" si="34"/>
        <v>0</v>
      </c>
      <c r="Q191" s="118">
        <f t="shared" si="35"/>
        <v>0</v>
      </c>
    </row>
    <row r="192" spans="2:17" s="18" customFormat="1" x14ac:dyDescent="0.3">
      <c r="B192" s="152" t="s">
        <v>145</v>
      </c>
      <c r="C192" s="20"/>
      <c r="D192" s="21">
        <f t="shared" si="22"/>
        <v>0</v>
      </c>
      <c r="E192" s="21">
        <f t="shared" si="23"/>
        <v>0</v>
      </c>
      <c r="F192" s="21">
        <f t="shared" si="24"/>
        <v>0</v>
      </c>
      <c r="G192" s="21">
        <f t="shared" si="25"/>
        <v>0</v>
      </c>
      <c r="H192" s="21">
        <f t="shared" si="26"/>
        <v>0</v>
      </c>
      <c r="I192" s="21">
        <f t="shared" si="27"/>
        <v>0</v>
      </c>
      <c r="J192" s="21">
        <f t="shared" si="28"/>
        <v>0</v>
      </c>
      <c r="K192" s="21">
        <f t="shared" si="29"/>
        <v>0</v>
      </c>
      <c r="L192" s="68">
        <f t="shared" si="30"/>
        <v>0</v>
      </c>
      <c r="M192" s="68">
        <f t="shared" si="31"/>
        <v>0</v>
      </c>
      <c r="N192" s="21">
        <f t="shared" si="32"/>
        <v>0</v>
      </c>
      <c r="O192" s="21">
        <f t="shared" si="33"/>
        <v>0</v>
      </c>
      <c r="P192" s="21">
        <f t="shared" si="34"/>
        <v>0</v>
      </c>
      <c r="Q192" s="118">
        <f t="shared" si="35"/>
        <v>0</v>
      </c>
    </row>
    <row r="193" spans="2:17" s="18" customFormat="1" x14ac:dyDescent="0.3">
      <c r="B193" s="152" t="s">
        <v>146</v>
      </c>
      <c r="C193" s="20"/>
      <c r="D193" s="21">
        <f t="shared" si="22"/>
        <v>0</v>
      </c>
      <c r="E193" s="21">
        <f t="shared" si="23"/>
        <v>0</v>
      </c>
      <c r="F193" s="21">
        <f t="shared" si="24"/>
        <v>0</v>
      </c>
      <c r="G193" s="21">
        <f t="shared" si="25"/>
        <v>0</v>
      </c>
      <c r="H193" s="21">
        <f t="shared" si="26"/>
        <v>0</v>
      </c>
      <c r="I193" s="21">
        <f t="shared" si="27"/>
        <v>0</v>
      </c>
      <c r="J193" s="21">
        <f t="shared" si="28"/>
        <v>0</v>
      </c>
      <c r="K193" s="21">
        <f t="shared" si="29"/>
        <v>0</v>
      </c>
      <c r="L193" s="68">
        <f t="shared" si="30"/>
        <v>0</v>
      </c>
      <c r="M193" s="68">
        <f t="shared" si="31"/>
        <v>0</v>
      </c>
      <c r="N193" s="21">
        <f t="shared" si="32"/>
        <v>0</v>
      </c>
      <c r="O193" s="21">
        <f t="shared" si="33"/>
        <v>0</v>
      </c>
      <c r="P193" s="21">
        <f t="shared" si="34"/>
        <v>0</v>
      </c>
      <c r="Q193" s="118">
        <f t="shared" si="35"/>
        <v>0</v>
      </c>
    </row>
    <row r="194" spans="2:17" s="18" customFormat="1" x14ac:dyDescent="0.3">
      <c r="B194" s="152" t="s">
        <v>147</v>
      </c>
      <c r="C194" s="20"/>
      <c r="D194" s="21">
        <f t="shared" si="22"/>
        <v>6035961.2645315463</v>
      </c>
      <c r="E194" s="21">
        <f t="shared" si="23"/>
        <v>8465357.487478748</v>
      </c>
      <c r="F194" s="21">
        <f t="shared" si="24"/>
        <v>9941259.4770941529</v>
      </c>
      <c r="G194" s="21">
        <f t="shared" si="25"/>
        <v>10464292.721591692</v>
      </c>
      <c r="H194" s="21">
        <f t="shared" si="26"/>
        <v>11767810.15944493</v>
      </c>
      <c r="I194" s="21">
        <f t="shared" si="27"/>
        <v>12553423.356154941</v>
      </c>
      <c r="J194" s="21">
        <f t="shared" si="28"/>
        <v>12541539.080090063</v>
      </c>
      <c r="K194" s="21">
        <f t="shared" si="29"/>
        <v>11757802.348021872</v>
      </c>
      <c r="L194" s="68">
        <f t="shared" si="30"/>
        <v>11461696.227542158</v>
      </c>
      <c r="M194" s="68">
        <f t="shared" si="31"/>
        <v>12615640.030026725</v>
      </c>
      <c r="N194" s="21">
        <f t="shared" si="32"/>
        <v>18601351.849023301</v>
      </c>
      <c r="O194" s="21">
        <f t="shared" si="33"/>
        <v>24802423.023385298</v>
      </c>
      <c r="P194" s="21">
        <f t="shared" si="34"/>
        <v>27444808.60244989</v>
      </c>
      <c r="Q194" s="118">
        <f t="shared" si="35"/>
        <v>29571356.347438749</v>
      </c>
    </row>
    <row r="195" spans="2:17" s="18" customFormat="1" x14ac:dyDescent="0.3">
      <c r="B195" s="152" t="s">
        <v>148</v>
      </c>
      <c r="C195" s="20"/>
      <c r="D195" s="21">
        <f t="shared" si="22"/>
        <v>5212875.6375499703</v>
      </c>
      <c r="E195" s="21">
        <f t="shared" si="23"/>
        <v>7310990.5573680103</v>
      </c>
      <c r="F195" s="21">
        <f t="shared" si="24"/>
        <v>8585633.1847631317</v>
      </c>
      <c r="G195" s="21">
        <f t="shared" si="25"/>
        <v>9037343.714101918</v>
      </c>
      <c r="H195" s="21">
        <f t="shared" si="26"/>
        <v>10163108.774066079</v>
      </c>
      <c r="I195" s="21">
        <f t="shared" si="27"/>
        <v>10841592.898497451</v>
      </c>
      <c r="J195" s="21">
        <f t="shared" si="28"/>
        <v>10831329.205532327</v>
      </c>
      <c r="K195" s="21">
        <f t="shared" si="29"/>
        <v>10154465.664200708</v>
      </c>
      <c r="L195" s="68">
        <f t="shared" si="30"/>
        <v>9898737.6510591395</v>
      </c>
      <c r="M195" s="68">
        <f t="shared" si="31"/>
        <v>10895325.480477624</v>
      </c>
      <c r="N195" s="21">
        <f t="shared" si="32"/>
        <v>10148215.374343775</v>
      </c>
      <c r="O195" s="21">
        <f t="shared" si="33"/>
        <v>11860219.063195992</v>
      </c>
      <c r="P195" s="21">
        <f t="shared" si="34"/>
        <v>13123775.92566815</v>
      </c>
      <c r="Q195" s="118">
        <f t="shared" si="35"/>
        <v>14140665.367483296</v>
      </c>
    </row>
    <row r="196" spans="2:17" s="18" customFormat="1" x14ac:dyDescent="0.3">
      <c r="B196" s="152" t="s">
        <v>149</v>
      </c>
      <c r="C196" s="20"/>
      <c r="D196" s="21">
        <f t="shared" si="22"/>
        <v>0</v>
      </c>
      <c r="E196" s="21">
        <f t="shared" si="23"/>
        <v>0</v>
      </c>
      <c r="F196" s="21">
        <f t="shared" si="24"/>
        <v>0</v>
      </c>
      <c r="G196" s="21">
        <f t="shared" si="25"/>
        <v>0</v>
      </c>
      <c r="H196" s="21">
        <f t="shared" si="26"/>
        <v>0</v>
      </c>
      <c r="I196" s="21">
        <f t="shared" si="27"/>
        <v>0</v>
      </c>
      <c r="J196" s="21">
        <f t="shared" si="28"/>
        <v>0</v>
      </c>
      <c r="K196" s="21">
        <f t="shared" si="29"/>
        <v>0</v>
      </c>
      <c r="L196" s="68">
        <f t="shared" si="30"/>
        <v>0</v>
      </c>
      <c r="M196" s="68">
        <f t="shared" si="31"/>
        <v>0</v>
      </c>
      <c r="N196" s="21">
        <f t="shared" si="32"/>
        <v>0</v>
      </c>
      <c r="O196" s="21">
        <f t="shared" si="33"/>
        <v>0</v>
      </c>
      <c r="P196" s="21">
        <f t="shared" si="34"/>
        <v>0</v>
      </c>
      <c r="Q196" s="118">
        <f t="shared" si="35"/>
        <v>0</v>
      </c>
    </row>
    <row r="197" spans="2:17" s="18" customFormat="1" x14ac:dyDescent="0.3">
      <c r="B197" s="152" t="s">
        <v>150</v>
      </c>
      <c r="C197" s="20"/>
      <c r="D197" s="21">
        <f t="shared" si="22"/>
        <v>0</v>
      </c>
      <c r="E197" s="21">
        <f t="shared" si="23"/>
        <v>0</v>
      </c>
      <c r="F197" s="21">
        <f t="shared" si="24"/>
        <v>0</v>
      </c>
      <c r="G197" s="21">
        <f t="shared" si="25"/>
        <v>0</v>
      </c>
      <c r="H197" s="21">
        <f t="shared" si="26"/>
        <v>0</v>
      </c>
      <c r="I197" s="21">
        <f t="shared" si="27"/>
        <v>0</v>
      </c>
      <c r="J197" s="21">
        <f t="shared" si="28"/>
        <v>0</v>
      </c>
      <c r="K197" s="21">
        <f t="shared" si="29"/>
        <v>0</v>
      </c>
      <c r="L197" s="68">
        <f t="shared" si="30"/>
        <v>0</v>
      </c>
      <c r="M197" s="68">
        <f t="shared" si="31"/>
        <v>0</v>
      </c>
      <c r="N197" s="21">
        <f t="shared" si="32"/>
        <v>0</v>
      </c>
      <c r="O197" s="21">
        <f t="shared" si="33"/>
        <v>0</v>
      </c>
      <c r="P197" s="21">
        <f t="shared" si="34"/>
        <v>0</v>
      </c>
      <c r="Q197" s="118">
        <f t="shared" si="35"/>
        <v>0</v>
      </c>
    </row>
    <row r="198" spans="2:17" s="18" customFormat="1" x14ac:dyDescent="0.3">
      <c r="B198" s="152" t="s">
        <v>151</v>
      </c>
      <c r="C198" s="20"/>
      <c r="D198" s="21">
        <f t="shared" si="22"/>
        <v>0</v>
      </c>
      <c r="E198" s="21">
        <f t="shared" si="23"/>
        <v>0</v>
      </c>
      <c r="F198" s="21">
        <f t="shared" si="24"/>
        <v>0</v>
      </c>
      <c r="G198" s="21">
        <f t="shared" si="25"/>
        <v>0</v>
      </c>
      <c r="H198" s="21">
        <f t="shared" si="26"/>
        <v>0</v>
      </c>
      <c r="I198" s="21">
        <f t="shared" si="27"/>
        <v>0</v>
      </c>
      <c r="J198" s="21">
        <f t="shared" si="28"/>
        <v>0</v>
      </c>
      <c r="K198" s="21">
        <f t="shared" si="29"/>
        <v>0</v>
      </c>
      <c r="L198" s="68">
        <f t="shared" si="30"/>
        <v>0</v>
      </c>
      <c r="M198" s="68">
        <f t="shared" si="31"/>
        <v>0</v>
      </c>
      <c r="N198" s="21">
        <f t="shared" si="32"/>
        <v>0</v>
      </c>
      <c r="O198" s="21">
        <f t="shared" si="33"/>
        <v>0</v>
      </c>
      <c r="P198" s="21">
        <f t="shared" si="34"/>
        <v>0</v>
      </c>
      <c r="Q198" s="118">
        <f t="shared" si="35"/>
        <v>0</v>
      </c>
    </row>
    <row r="199" spans="2:17" s="18" customFormat="1" x14ac:dyDescent="0.3">
      <c r="B199" s="152" t="s">
        <v>152</v>
      </c>
      <c r="C199" s="20"/>
      <c r="D199" s="21">
        <f t="shared" si="22"/>
        <v>69870824.334880307</v>
      </c>
      <c r="E199" s="21">
        <f t="shared" si="23"/>
        <v>97992926.067178264</v>
      </c>
      <c r="F199" s="21">
        <f t="shared" si="24"/>
        <v>115077609.70454443</v>
      </c>
      <c r="G199" s="21">
        <f t="shared" si="25"/>
        <v>121132115.74690992</v>
      </c>
      <c r="H199" s="21">
        <f t="shared" si="26"/>
        <v>136221317.60327163</v>
      </c>
      <c r="I199" s="21">
        <f t="shared" si="27"/>
        <v>145315385.51670268</v>
      </c>
      <c r="J199" s="21">
        <f t="shared" si="28"/>
        <v>145177816.01801226</v>
      </c>
      <c r="K199" s="21">
        <f t="shared" si="29"/>
        <v>136105469.60437444</v>
      </c>
      <c r="L199" s="68">
        <f t="shared" si="30"/>
        <v>132677816.9370032</v>
      </c>
      <c r="M199" s="68">
        <f t="shared" si="31"/>
        <v>146035590.65061241</v>
      </c>
      <c r="N199" s="21">
        <f t="shared" si="32"/>
        <v>139112274.24602005</v>
      </c>
      <c r="O199" s="21">
        <f t="shared" si="33"/>
        <v>163962326.69821832</v>
      </c>
      <c r="P199" s="21">
        <f t="shared" si="34"/>
        <v>181430446.13028955</v>
      </c>
      <c r="Q199" s="118">
        <f t="shared" si="35"/>
        <v>195488496.65924281</v>
      </c>
    </row>
    <row r="200" spans="2:17" s="18" customFormat="1" x14ac:dyDescent="0.3">
      <c r="B200" s="152" t="s">
        <v>153</v>
      </c>
      <c r="C200" s="20"/>
      <c r="D200" s="21">
        <f t="shared" si="22"/>
        <v>0</v>
      </c>
      <c r="E200" s="21">
        <f t="shared" si="23"/>
        <v>0</v>
      </c>
      <c r="F200" s="21">
        <f t="shared" si="24"/>
        <v>0</v>
      </c>
      <c r="G200" s="21">
        <f t="shared" si="25"/>
        <v>0</v>
      </c>
      <c r="H200" s="21">
        <f t="shared" si="26"/>
        <v>0</v>
      </c>
      <c r="I200" s="21">
        <f t="shared" si="27"/>
        <v>0</v>
      </c>
      <c r="J200" s="21">
        <f t="shared" si="28"/>
        <v>0</v>
      </c>
      <c r="K200" s="21">
        <f t="shared" si="29"/>
        <v>0</v>
      </c>
      <c r="L200" s="68">
        <f t="shared" si="30"/>
        <v>0</v>
      </c>
      <c r="M200" s="68">
        <f t="shared" si="31"/>
        <v>0</v>
      </c>
      <c r="N200" s="21">
        <f t="shared" si="32"/>
        <v>0</v>
      </c>
      <c r="O200" s="21">
        <f t="shared" si="33"/>
        <v>0</v>
      </c>
      <c r="P200" s="21">
        <f t="shared" si="34"/>
        <v>0</v>
      </c>
      <c r="Q200" s="118">
        <f t="shared" si="35"/>
        <v>0</v>
      </c>
    </row>
    <row r="201" spans="2:17" s="18" customFormat="1" x14ac:dyDescent="0.3">
      <c r="B201" s="152" t="s">
        <v>154</v>
      </c>
      <c r="C201" s="20"/>
      <c r="D201" s="21">
        <f t="shared" si="22"/>
        <v>0</v>
      </c>
      <c r="E201" s="21">
        <f t="shared" si="23"/>
        <v>0</v>
      </c>
      <c r="F201" s="21">
        <f t="shared" si="24"/>
        <v>0</v>
      </c>
      <c r="G201" s="21">
        <f t="shared" si="25"/>
        <v>0</v>
      </c>
      <c r="H201" s="21">
        <f t="shared" si="26"/>
        <v>0</v>
      </c>
      <c r="I201" s="21">
        <f t="shared" si="27"/>
        <v>0</v>
      </c>
      <c r="J201" s="21">
        <f t="shared" si="28"/>
        <v>0</v>
      </c>
      <c r="K201" s="21">
        <f t="shared" si="29"/>
        <v>0</v>
      </c>
      <c r="L201" s="68">
        <f t="shared" si="30"/>
        <v>0</v>
      </c>
      <c r="M201" s="68">
        <f t="shared" si="31"/>
        <v>0</v>
      </c>
      <c r="N201" s="21">
        <f t="shared" si="32"/>
        <v>0</v>
      </c>
      <c r="O201" s="21">
        <f t="shared" si="33"/>
        <v>0</v>
      </c>
      <c r="P201" s="21">
        <f t="shared" si="34"/>
        <v>0</v>
      </c>
      <c r="Q201" s="118">
        <f t="shared" si="35"/>
        <v>0</v>
      </c>
    </row>
    <row r="202" spans="2:17" s="18" customFormat="1" x14ac:dyDescent="0.3">
      <c r="B202" s="152" t="s">
        <v>155</v>
      </c>
      <c r="C202" s="20"/>
      <c r="D202" s="21">
        <f t="shared" si="22"/>
        <v>0</v>
      </c>
      <c r="E202" s="21">
        <f t="shared" si="23"/>
        <v>0</v>
      </c>
      <c r="F202" s="21">
        <f t="shared" si="24"/>
        <v>0</v>
      </c>
      <c r="G202" s="21">
        <f t="shared" si="25"/>
        <v>0</v>
      </c>
      <c r="H202" s="21">
        <f t="shared" si="26"/>
        <v>0</v>
      </c>
      <c r="I202" s="21">
        <f t="shared" si="27"/>
        <v>0</v>
      </c>
      <c r="J202" s="21">
        <f t="shared" si="28"/>
        <v>0</v>
      </c>
      <c r="K202" s="21">
        <f t="shared" si="29"/>
        <v>0</v>
      </c>
      <c r="L202" s="68">
        <f t="shared" si="30"/>
        <v>0</v>
      </c>
      <c r="M202" s="68">
        <f t="shared" si="31"/>
        <v>0</v>
      </c>
      <c r="N202" s="21">
        <f t="shared" si="32"/>
        <v>0</v>
      </c>
      <c r="O202" s="21">
        <f t="shared" si="33"/>
        <v>0</v>
      </c>
      <c r="P202" s="21">
        <f t="shared" si="34"/>
        <v>0</v>
      </c>
      <c r="Q202" s="118">
        <f t="shared" si="35"/>
        <v>0</v>
      </c>
    </row>
    <row r="203" spans="2:17" s="18" customFormat="1" x14ac:dyDescent="0.3">
      <c r="B203" s="152" t="s">
        <v>156</v>
      </c>
      <c r="C203" s="20"/>
      <c r="D203" s="21">
        <f t="shared" si="22"/>
        <v>0</v>
      </c>
      <c r="E203" s="21">
        <f t="shared" si="23"/>
        <v>0</v>
      </c>
      <c r="F203" s="21">
        <f t="shared" si="24"/>
        <v>0</v>
      </c>
      <c r="G203" s="21">
        <f t="shared" si="25"/>
        <v>0</v>
      </c>
      <c r="H203" s="21">
        <f t="shared" si="26"/>
        <v>0</v>
      </c>
      <c r="I203" s="21">
        <f t="shared" si="27"/>
        <v>0</v>
      </c>
      <c r="J203" s="21">
        <f t="shared" si="28"/>
        <v>0</v>
      </c>
      <c r="K203" s="21">
        <f t="shared" si="29"/>
        <v>0</v>
      </c>
      <c r="L203" s="68">
        <f t="shared" si="30"/>
        <v>0</v>
      </c>
      <c r="M203" s="68">
        <f t="shared" si="31"/>
        <v>0</v>
      </c>
      <c r="N203" s="21">
        <f t="shared" si="32"/>
        <v>0</v>
      </c>
      <c r="O203" s="21">
        <f t="shared" si="33"/>
        <v>0</v>
      </c>
      <c r="P203" s="21">
        <f t="shared" si="34"/>
        <v>0</v>
      </c>
      <c r="Q203" s="118">
        <f t="shared" si="35"/>
        <v>0</v>
      </c>
    </row>
    <row r="204" spans="2:17" s="18" customFormat="1" x14ac:dyDescent="0.3">
      <c r="B204" s="152" t="s">
        <v>157</v>
      </c>
      <c r="C204" s="20"/>
      <c r="D204" s="21">
        <f t="shared" si="22"/>
        <v>50171641.662454635</v>
      </c>
      <c r="E204" s="21">
        <f t="shared" si="23"/>
        <v>70365077.539861247</v>
      </c>
      <c r="F204" s="21">
        <f t="shared" si="24"/>
        <v>82632953.774755329</v>
      </c>
      <c r="G204" s="21">
        <f t="shared" si="25"/>
        <v>86980469.500987917</v>
      </c>
      <c r="H204" s="21">
        <f t="shared" si="26"/>
        <v>97815464.446537718</v>
      </c>
      <c r="I204" s="21">
        <f t="shared" si="27"/>
        <v>104345576.56343336</v>
      </c>
      <c r="J204" s="21">
        <f t="shared" si="28"/>
        <v>104246793.02026375</v>
      </c>
      <c r="K204" s="21">
        <f t="shared" si="29"/>
        <v>97732278.304921225</v>
      </c>
      <c r="L204" s="68">
        <f t="shared" si="30"/>
        <v>95271008.339842856</v>
      </c>
      <c r="M204" s="68">
        <f t="shared" si="31"/>
        <v>104271552.93175702</v>
      </c>
      <c r="N204" s="21">
        <f t="shared" si="32"/>
        <v>111768997.89593588</v>
      </c>
      <c r="O204" s="21">
        <f t="shared" si="33"/>
        <v>137245622.70322943</v>
      </c>
      <c r="P204" s="21">
        <f t="shared" si="34"/>
        <v>151867414.04510027</v>
      </c>
      <c r="Q204" s="118">
        <f t="shared" si="35"/>
        <v>163634787.30512249</v>
      </c>
    </row>
    <row r="205" spans="2:17" s="18" customFormat="1" x14ac:dyDescent="0.3">
      <c r="B205" s="152" t="s">
        <v>158</v>
      </c>
      <c r="C205" s="20"/>
      <c r="D205" s="21">
        <f t="shared" si="22"/>
        <v>0</v>
      </c>
      <c r="E205" s="21">
        <f t="shared" si="23"/>
        <v>0</v>
      </c>
      <c r="F205" s="21">
        <f t="shared" si="24"/>
        <v>0</v>
      </c>
      <c r="G205" s="21">
        <f t="shared" si="25"/>
        <v>0</v>
      </c>
      <c r="H205" s="21">
        <f t="shared" si="26"/>
        <v>0</v>
      </c>
      <c r="I205" s="21">
        <f t="shared" si="27"/>
        <v>0</v>
      </c>
      <c r="J205" s="21">
        <f t="shared" si="28"/>
        <v>0</v>
      </c>
      <c r="K205" s="21">
        <f t="shared" si="29"/>
        <v>0</v>
      </c>
      <c r="L205" s="68">
        <f t="shared" si="30"/>
        <v>0</v>
      </c>
      <c r="M205" s="68">
        <f t="shared" si="31"/>
        <v>0</v>
      </c>
      <c r="N205" s="21">
        <f t="shared" si="32"/>
        <v>0</v>
      </c>
      <c r="O205" s="21">
        <f t="shared" si="33"/>
        <v>0</v>
      </c>
      <c r="P205" s="21">
        <f t="shared" si="34"/>
        <v>0</v>
      </c>
      <c r="Q205" s="118">
        <f t="shared" si="35"/>
        <v>0</v>
      </c>
    </row>
    <row r="206" spans="2:17" s="18" customFormat="1" x14ac:dyDescent="0.3">
      <c r="B206" s="152" t="s">
        <v>159</v>
      </c>
      <c r="C206" s="20"/>
      <c r="D206" s="21">
        <f t="shared" si="22"/>
        <v>2194895.0052841981</v>
      </c>
      <c r="E206" s="21">
        <f t="shared" si="23"/>
        <v>3078311.8136286354</v>
      </c>
      <c r="F206" s="21">
        <f t="shared" si="24"/>
        <v>3615003.4462160552</v>
      </c>
      <c r="G206" s="21">
        <f t="shared" si="25"/>
        <v>3805197.3533060709</v>
      </c>
      <c r="H206" s="21">
        <f t="shared" si="26"/>
        <v>4279203.6943436107</v>
      </c>
      <c r="I206" s="21">
        <f t="shared" si="27"/>
        <v>4564881.2204199797</v>
      </c>
      <c r="J206" s="21">
        <f t="shared" si="28"/>
        <v>4560559.665487295</v>
      </c>
      <c r="K206" s="21">
        <f t="shared" si="29"/>
        <v>4275564.4901897721</v>
      </c>
      <c r="L206" s="68">
        <f t="shared" si="30"/>
        <v>4167889.5372880581</v>
      </c>
      <c r="M206" s="68">
        <f t="shared" si="31"/>
        <v>4587505.4654642632</v>
      </c>
      <c r="N206" s="21">
        <f t="shared" si="32"/>
        <v>4272932.7891973797</v>
      </c>
      <c r="O206" s="21">
        <f t="shared" si="33"/>
        <v>4993776.4476614697</v>
      </c>
      <c r="P206" s="21">
        <f t="shared" si="34"/>
        <v>5525800.3897550115</v>
      </c>
      <c r="Q206" s="118">
        <f t="shared" si="35"/>
        <v>5953964.365256126</v>
      </c>
    </row>
    <row r="207" spans="2:17" s="18" customFormat="1" x14ac:dyDescent="0.3">
      <c r="B207" s="152" t="s">
        <v>160</v>
      </c>
      <c r="C207" s="20"/>
      <c r="D207" s="21">
        <f t="shared" si="22"/>
        <v>0</v>
      </c>
      <c r="E207" s="21">
        <f t="shared" si="23"/>
        <v>0</v>
      </c>
      <c r="F207" s="21">
        <f t="shared" si="24"/>
        <v>0</v>
      </c>
      <c r="G207" s="21">
        <f t="shared" si="25"/>
        <v>0</v>
      </c>
      <c r="H207" s="21">
        <f t="shared" si="26"/>
        <v>0</v>
      </c>
      <c r="I207" s="21">
        <f t="shared" si="27"/>
        <v>0</v>
      </c>
      <c r="J207" s="21">
        <f t="shared" si="28"/>
        <v>0</v>
      </c>
      <c r="K207" s="21">
        <f t="shared" si="29"/>
        <v>0</v>
      </c>
      <c r="L207" s="68">
        <f t="shared" si="30"/>
        <v>0</v>
      </c>
      <c r="M207" s="68">
        <f t="shared" si="31"/>
        <v>0</v>
      </c>
      <c r="N207" s="21">
        <f t="shared" si="32"/>
        <v>0</v>
      </c>
      <c r="O207" s="21">
        <f t="shared" si="33"/>
        <v>0</v>
      </c>
      <c r="P207" s="21">
        <f t="shared" si="34"/>
        <v>0</v>
      </c>
      <c r="Q207" s="118">
        <f t="shared" si="35"/>
        <v>0</v>
      </c>
    </row>
    <row r="208" spans="2:17" s="18" customFormat="1" x14ac:dyDescent="0.3">
      <c r="B208" s="152" t="s">
        <v>161</v>
      </c>
      <c r="C208" s="20"/>
      <c r="D208" s="21">
        <f t="shared" si="22"/>
        <v>0</v>
      </c>
      <c r="E208" s="21">
        <f t="shared" si="23"/>
        <v>0</v>
      </c>
      <c r="F208" s="21">
        <f t="shared" si="24"/>
        <v>0</v>
      </c>
      <c r="G208" s="21">
        <f t="shared" si="25"/>
        <v>0</v>
      </c>
      <c r="H208" s="21">
        <f t="shared" si="26"/>
        <v>0</v>
      </c>
      <c r="I208" s="21">
        <f t="shared" si="27"/>
        <v>0</v>
      </c>
      <c r="J208" s="21">
        <f t="shared" si="28"/>
        <v>0</v>
      </c>
      <c r="K208" s="21">
        <f t="shared" si="29"/>
        <v>0</v>
      </c>
      <c r="L208" s="68">
        <f t="shared" si="30"/>
        <v>0</v>
      </c>
      <c r="M208" s="68">
        <f t="shared" si="31"/>
        <v>0</v>
      </c>
      <c r="N208" s="21">
        <f t="shared" si="32"/>
        <v>0</v>
      </c>
      <c r="O208" s="21">
        <f t="shared" si="33"/>
        <v>0</v>
      </c>
      <c r="P208" s="21">
        <f t="shared" si="34"/>
        <v>0</v>
      </c>
      <c r="Q208" s="118">
        <f t="shared" si="35"/>
        <v>0</v>
      </c>
    </row>
    <row r="209" spans="2:17" s="18" customFormat="1" x14ac:dyDescent="0.3">
      <c r="B209" s="152" t="s">
        <v>162</v>
      </c>
      <c r="C209" s="20"/>
      <c r="D209" s="21">
        <f t="shared" si="22"/>
        <v>0</v>
      </c>
      <c r="E209" s="21">
        <f t="shared" si="23"/>
        <v>0</v>
      </c>
      <c r="F209" s="21">
        <f t="shared" si="24"/>
        <v>0</v>
      </c>
      <c r="G209" s="21">
        <f t="shared" si="25"/>
        <v>0</v>
      </c>
      <c r="H209" s="21">
        <f t="shared" si="26"/>
        <v>0</v>
      </c>
      <c r="I209" s="21">
        <f t="shared" si="27"/>
        <v>0</v>
      </c>
      <c r="J209" s="21">
        <f t="shared" si="28"/>
        <v>0</v>
      </c>
      <c r="K209" s="21">
        <f t="shared" si="29"/>
        <v>0</v>
      </c>
      <c r="L209" s="68">
        <f t="shared" si="30"/>
        <v>0</v>
      </c>
      <c r="M209" s="68">
        <f t="shared" si="31"/>
        <v>0</v>
      </c>
      <c r="N209" s="21">
        <f t="shared" si="32"/>
        <v>0</v>
      </c>
      <c r="O209" s="21">
        <f t="shared" si="33"/>
        <v>0</v>
      </c>
      <c r="P209" s="21">
        <f t="shared" si="34"/>
        <v>0</v>
      </c>
      <c r="Q209" s="118">
        <f t="shared" si="35"/>
        <v>0</v>
      </c>
    </row>
    <row r="210" spans="2:17" s="18" customFormat="1" x14ac:dyDescent="0.3">
      <c r="B210" s="152" t="s">
        <v>182</v>
      </c>
      <c r="C210" s="20"/>
      <c r="D210" s="21">
        <f t="shared" si="22"/>
        <v>0</v>
      </c>
      <c r="E210" s="21">
        <f t="shared" si="23"/>
        <v>0</v>
      </c>
      <c r="F210" s="21">
        <f t="shared" si="24"/>
        <v>0</v>
      </c>
      <c r="G210" s="21">
        <f t="shared" si="25"/>
        <v>0</v>
      </c>
      <c r="H210" s="21">
        <f t="shared" si="26"/>
        <v>0</v>
      </c>
      <c r="I210" s="21">
        <f t="shared" si="27"/>
        <v>0</v>
      </c>
      <c r="J210" s="21">
        <f t="shared" si="28"/>
        <v>0</v>
      </c>
      <c r="K210" s="21">
        <f t="shared" si="29"/>
        <v>0</v>
      </c>
      <c r="L210" s="68">
        <f t="shared" si="30"/>
        <v>0</v>
      </c>
      <c r="M210" s="68">
        <f t="shared" si="31"/>
        <v>0</v>
      </c>
      <c r="N210" s="21">
        <f t="shared" si="32"/>
        <v>0</v>
      </c>
      <c r="O210" s="21">
        <f t="shared" si="33"/>
        <v>0</v>
      </c>
      <c r="P210" s="21">
        <f t="shared" si="34"/>
        <v>0</v>
      </c>
      <c r="Q210" s="118">
        <f t="shared" si="35"/>
        <v>0</v>
      </c>
    </row>
    <row r="211" spans="2:17" s="18" customFormat="1" x14ac:dyDescent="0.3">
      <c r="B211" s="152" t="s">
        <v>163</v>
      </c>
      <c r="C211" s="20"/>
      <c r="D211" s="21">
        <f t="shared" si="22"/>
        <v>0</v>
      </c>
      <c r="E211" s="21">
        <f t="shared" si="23"/>
        <v>0</v>
      </c>
      <c r="F211" s="21">
        <f t="shared" si="24"/>
        <v>0</v>
      </c>
      <c r="G211" s="21">
        <f t="shared" si="25"/>
        <v>0</v>
      </c>
      <c r="H211" s="21">
        <f t="shared" si="26"/>
        <v>0</v>
      </c>
      <c r="I211" s="21">
        <f t="shared" si="27"/>
        <v>0</v>
      </c>
      <c r="J211" s="21">
        <f t="shared" si="28"/>
        <v>0</v>
      </c>
      <c r="K211" s="21">
        <f t="shared" si="29"/>
        <v>0</v>
      </c>
      <c r="L211" s="68">
        <f t="shared" si="30"/>
        <v>0</v>
      </c>
      <c r="M211" s="68">
        <f t="shared" si="31"/>
        <v>0</v>
      </c>
      <c r="N211" s="21">
        <f t="shared" si="32"/>
        <v>0</v>
      </c>
      <c r="O211" s="21">
        <f t="shared" si="33"/>
        <v>0</v>
      </c>
      <c r="P211" s="21">
        <f t="shared" si="34"/>
        <v>0</v>
      </c>
      <c r="Q211" s="118">
        <f t="shared" si="35"/>
        <v>0</v>
      </c>
    </row>
    <row r="212" spans="2:17" s="18" customFormat="1" x14ac:dyDescent="0.3">
      <c r="B212" s="152" t="s">
        <v>164</v>
      </c>
      <c r="C212" s="20"/>
      <c r="D212" s="21">
        <f t="shared" si="22"/>
        <v>0</v>
      </c>
      <c r="E212" s="21">
        <f t="shared" si="23"/>
        <v>0</v>
      </c>
      <c r="F212" s="21">
        <f t="shared" si="24"/>
        <v>0</v>
      </c>
      <c r="G212" s="21">
        <f t="shared" si="25"/>
        <v>0</v>
      </c>
      <c r="H212" s="21">
        <f t="shared" si="26"/>
        <v>0</v>
      </c>
      <c r="I212" s="21">
        <f t="shared" si="27"/>
        <v>0</v>
      </c>
      <c r="J212" s="21">
        <f t="shared" si="28"/>
        <v>0</v>
      </c>
      <c r="K212" s="21">
        <f t="shared" si="29"/>
        <v>0</v>
      </c>
      <c r="L212" s="68">
        <f t="shared" si="30"/>
        <v>0</v>
      </c>
      <c r="M212" s="68">
        <f t="shared" si="31"/>
        <v>0</v>
      </c>
      <c r="N212" s="21">
        <f t="shared" si="32"/>
        <v>2575483.713808463</v>
      </c>
      <c r="O212" s="21">
        <f t="shared" si="33"/>
        <v>4161480.3730512252</v>
      </c>
      <c r="P212" s="21">
        <f t="shared" si="34"/>
        <v>4604833.6581291761</v>
      </c>
      <c r="Q212" s="118">
        <f t="shared" si="35"/>
        <v>4961636.9710467709</v>
      </c>
    </row>
    <row r="213" spans="2:17" s="18" customFormat="1" x14ac:dyDescent="0.3">
      <c r="B213" s="152" t="s">
        <v>165</v>
      </c>
      <c r="C213" s="20"/>
      <c r="D213" s="21">
        <f t="shared" si="22"/>
        <v>0</v>
      </c>
      <c r="E213" s="21">
        <f t="shared" si="23"/>
        <v>0</v>
      </c>
      <c r="F213" s="21">
        <f t="shared" si="24"/>
        <v>0</v>
      </c>
      <c r="G213" s="21">
        <f t="shared" si="25"/>
        <v>0</v>
      </c>
      <c r="H213" s="21">
        <f t="shared" si="26"/>
        <v>0</v>
      </c>
      <c r="I213" s="21">
        <f t="shared" si="27"/>
        <v>0</v>
      </c>
      <c r="J213" s="21">
        <f t="shared" si="28"/>
        <v>0</v>
      </c>
      <c r="K213" s="21">
        <f t="shared" si="29"/>
        <v>0</v>
      </c>
      <c r="L213" s="68">
        <f t="shared" si="30"/>
        <v>0</v>
      </c>
      <c r="M213" s="68">
        <f t="shared" si="31"/>
        <v>0</v>
      </c>
      <c r="N213" s="21">
        <f t="shared" si="32"/>
        <v>0</v>
      </c>
      <c r="O213" s="21">
        <f t="shared" si="33"/>
        <v>0</v>
      </c>
      <c r="P213" s="21">
        <f t="shared" si="34"/>
        <v>0</v>
      </c>
      <c r="Q213" s="118">
        <f t="shared" si="35"/>
        <v>0</v>
      </c>
    </row>
    <row r="214" spans="2:17" s="18" customFormat="1" x14ac:dyDescent="0.3">
      <c r="B214" s="152" t="s">
        <v>166</v>
      </c>
      <c r="C214" s="20"/>
      <c r="D214" s="21">
        <f t="shared" si="22"/>
        <v>3749612.3006938379</v>
      </c>
      <c r="E214" s="21">
        <f t="shared" si="23"/>
        <v>5258782.6816155864</v>
      </c>
      <c r="F214" s="21">
        <f t="shared" si="24"/>
        <v>6175630.8872857615</v>
      </c>
      <c r="G214" s="21">
        <f t="shared" si="25"/>
        <v>6500545.4785645362</v>
      </c>
      <c r="H214" s="21">
        <f t="shared" si="26"/>
        <v>7310306.311170334</v>
      </c>
      <c r="I214" s="21">
        <f t="shared" si="27"/>
        <v>7798338.7515507974</v>
      </c>
      <c r="J214" s="21">
        <f t="shared" si="28"/>
        <v>7790956.0952074621</v>
      </c>
      <c r="K214" s="21">
        <f t="shared" si="29"/>
        <v>7304089.3374075256</v>
      </c>
      <c r="L214" s="68">
        <f t="shared" si="30"/>
        <v>7120144.6262004329</v>
      </c>
      <c r="M214" s="68">
        <f t="shared" si="31"/>
        <v>7836988.5035014497</v>
      </c>
      <c r="N214" s="21">
        <f t="shared" si="32"/>
        <v>10390173.971449012</v>
      </c>
      <c r="O214" s="21">
        <f t="shared" si="33"/>
        <v>13524811.212416483</v>
      </c>
      <c r="P214" s="21">
        <f t="shared" si="34"/>
        <v>14965709.388919823</v>
      </c>
      <c r="Q214" s="118">
        <f t="shared" si="35"/>
        <v>16125320.155902008</v>
      </c>
    </row>
    <row r="215" spans="2:17" s="18" customFormat="1" x14ac:dyDescent="0.3">
      <c r="B215" s="329" t="s">
        <v>534</v>
      </c>
      <c r="C215" s="20"/>
      <c r="D215" s="330">
        <f>SUM(D179:D214)</f>
        <v>398062500.00000006</v>
      </c>
      <c r="E215" s="330">
        <f t="shared" ref="E215:L215" si="36">SUM(E179:E214)</f>
        <v>558277500.00000012</v>
      </c>
      <c r="F215" s="330">
        <f t="shared" si="36"/>
        <v>655611000.00000012</v>
      </c>
      <c r="G215" s="330">
        <f t="shared" si="36"/>
        <v>690104250.00000012</v>
      </c>
      <c r="H215" s="330">
        <f t="shared" si="36"/>
        <v>776069250.00000012</v>
      </c>
      <c r="I215" s="330">
        <f t="shared" si="36"/>
        <v>827879250.00000012</v>
      </c>
      <c r="J215" s="330">
        <f t="shared" si="36"/>
        <v>827095500.00000012</v>
      </c>
      <c r="K215" s="330">
        <f t="shared" si="36"/>
        <v>775409250.00000012</v>
      </c>
      <c r="L215" s="330">
        <f t="shared" si="36"/>
        <v>755881500.00000012</v>
      </c>
      <c r="M215" s="330">
        <f t="shared" ref="M215:Q215" si="37">SUM(M179:M214)</f>
        <v>788708249.99999988</v>
      </c>
      <c r="N215" s="330">
        <f t="shared" si="37"/>
        <v>755073000</v>
      </c>
      <c r="O215" s="330">
        <f t="shared" si="37"/>
        <v>896882250.00000012</v>
      </c>
      <c r="P215" s="330">
        <f t="shared" si="37"/>
        <v>992433750</v>
      </c>
      <c r="Q215" s="331">
        <f t="shared" si="37"/>
        <v>1069331999.9999999</v>
      </c>
    </row>
    <row r="216" spans="2:17" s="18" customFormat="1" x14ac:dyDescent="0.3">
      <c r="B216" s="153" t="s">
        <v>17</v>
      </c>
      <c r="C216" s="27"/>
      <c r="D216" s="36"/>
      <c r="E216" s="36"/>
      <c r="F216" s="36"/>
      <c r="G216" s="36"/>
      <c r="H216" s="36"/>
      <c r="I216" s="36"/>
      <c r="J216" s="36"/>
      <c r="K216" s="36"/>
      <c r="L216" s="68"/>
      <c r="M216" s="68"/>
      <c r="N216" s="36"/>
      <c r="O216" s="35"/>
      <c r="Q216" s="419"/>
    </row>
    <row r="217" spans="2:17" s="18" customFormat="1" x14ac:dyDescent="0.3">
      <c r="B217" s="152" t="s">
        <v>132</v>
      </c>
      <c r="C217" s="20"/>
      <c r="D217" s="21">
        <f t="shared" ref="D217:D252" si="38">D96*$D$136*$C$5</f>
        <v>0</v>
      </c>
      <c r="E217" s="21">
        <f t="shared" ref="E217:E252" si="39">E96*$E$136*$C$5</f>
        <v>0</v>
      </c>
      <c r="F217" s="21">
        <f t="shared" ref="F217:F252" si="40">F96*$F$136*$C$5</f>
        <v>0</v>
      </c>
      <c r="G217" s="21">
        <f t="shared" ref="G217:G252" si="41">G96*$G$136*$C$5</f>
        <v>0</v>
      </c>
      <c r="H217" s="21">
        <f t="shared" ref="H217:H252" si="42">H96*$H$136*$C$5</f>
        <v>0</v>
      </c>
      <c r="I217" s="21">
        <f t="shared" ref="I217:I252" si="43">I96*$I$136*$C$5</f>
        <v>0</v>
      </c>
      <c r="J217" s="21">
        <f t="shared" ref="J217:J252" si="44">J96*$J$136*$C$5</f>
        <v>0</v>
      </c>
      <c r="K217" s="21">
        <f t="shared" ref="K217:K252" si="45">K96*$K$136*$C$5</f>
        <v>0</v>
      </c>
      <c r="L217" s="21">
        <f t="shared" ref="L217:L252" si="46">L96*$L$136*$C$5</f>
        <v>0</v>
      </c>
      <c r="M217" s="21">
        <f t="shared" ref="M217:M252" si="47">M96*$M$136*$C$5</f>
        <v>0</v>
      </c>
      <c r="N217" s="21">
        <f t="shared" ref="N217:N252" si="48">N96*$N$136*$C$5</f>
        <v>0</v>
      </c>
      <c r="O217" s="21">
        <f t="shared" ref="O217:O252" si="49">O96*$O$136*$C$5</f>
        <v>0</v>
      </c>
      <c r="P217" s="21">
        <f t="shared" ref="P217:P252" si="50">P96*$P$136*$C$5</f>
        <v>0</v>
      </c>
      <c r="Q217" s="118">
        <f t="shared" ref="Q217:Q252" si="51">Q96*$Q$136*$C$5</f>
        <v>0</v>
      </c>
    </row>
    <row r="218" spans="2:17" s="18" customFormat="1" x14ac:dyDescent="0.3">
      <c r="B218" s="152" t="s">
        <v>133</v>
      </c>
      <c r="C218" s="20"/>
      <c r="D218" s="21">
        <f t="shared" si="38"/>
        <v>186273904.88086092</v>
      </c>
      <c r="E218" s="21">
        <f t="shared" si="39"/>
        <v>207566011.33743277</v>
      </c>
      <c r="F218" s="21">
        <f t="shared" si="40"/>
        <v>224444545.34973106</v>
      </c>
      <c r="G218" s="21">
        <f t="shared" si="41"/>
        <v>231371444.46579561</v>
      </c>
      <c r="H218" s="21">
        <f t="shared" si="42"/>
        <v>243032182.16756347</v>
      </c>
      <c r="I218" s="21">
        <f t="shared" si="43"/>
        <v>270942105.4957726</v>
      </c>
      <c r="J218" s="21">
        <f t="shared" si="44"/>
        <v>285363127.17988551</v>
      </c>
      <c r="K218" s="21">
        <f t="shared" si="45"/>
        <v>334928318.82421362</v>
      </c>
      <c r="L218" s="21">
        <f t="shared" si="46"/>
        <v>341359737.76397842</v>
      </c>
      <c r="M218" s="21">
        <f t="shared" si="47"/>
        <v>361258569.94801003</v>
      </c>
      <c r="N218" s="21">
        <f t="shared" si="48"/>
        <v>323746704.28692055</v>
      </c>
      <c r="O218" s="21">
        <f t="shared" si="49"/>
        <v>253994904.38028499</v>
      </c>
      <c r="P218" s="21">
        <f t="shared" si="50"/>
        <v>245648467.70248234</v>
      </c>
      <c r="Q218" s="118">
        <f t="shared" si="51"/>
        <v>255885435.43214354</v>
      </c>
    </row>
    <row r="219" spans="2:17" s="18" customFormat="1" x14ac:dyDescent="0.3">
      <c r="B219" s="152" t="s">
        <v>134</v>
      </c>
      <c r="C219" s="20"/>
      <c r="D219" s="21">
        <f t="shared" si="38"/>
        <v>0</v>
      </c>
      <c r="E219" s="21">
        <f t="shared" si="39"/>
        <v>0</v>
      </c>
      <c r="F219" s="21">
        <f t="shared" si="40"/>
        <v>0</v>
      </c>
      <c r="G219" s="21">
        <f t="shared" si="41"/>
        <v>0</v>
      </c>
      <c r="H219" s="21">
        <f t="shared" si="42"/>
        <v>0</v>
      </c>
      <c r="I219" s="21">
        <f t="shared" si="43"/>
        <v>0</v>
      </c>
      <c r="J219" s="21">
        <f t="shared" si="44"/>
        <v>0</v>
      </c>
      <c r="K219" s="21">
        <f t="shared" si="45"/>
        <v>0</v>
      </c>
      <c r="L219" s="21">
        <f t="shared" si="46"/>
        <v>0</v>
      </c>
      <c r="M219" s="21">
        <f t="shared" si="47"/>
        <v>0</v>
      </c>
      <c r="N219" s="21">
        <f t="shared" si="48"/>
        <v>0</v>
      </c>
      <c r="O219" s="21">
        <f t="shared" si="49"/>
        <v>1594755.6441384312</v>
      </c>
      <c r="P219" s="21">
        <f t="shared" si="50"/>
        <v>2215476.7349157454</v>
      </c>
      <c r="Q219" s="118">
        <f t="shared" si="51"/>
        <v>2307802.830222867</v>
      </c>
    </row>
    <row r="220" spans="2:17" s="18" customFormat="1" x14ac:dyDescent="0.3">
      <c r="B220" s="152" t="s">
        <v>135</v>
      </c>
      <c r="C220" s="20"/>
      <c r="D220" s="21">
        <f t="shared" si="38"/>
        <v>0</v>
      </c>
      <c r="E220" s="21">
        <f t="shared" si="39"/>
        <v>0</v>
      </c>
      <c r="F220" s="21">
        <f t="shared" si="40"/>
        <v>0</v>
      </c>
      <c r="G220" s="21">
        <f t="shared" si="41"/>
        <v>0</v>
      </c>
      <c r="H220" s="21">
        <f t="shared" si="42"/>
        <v>0</v>
      </c>
      <c r="I220" s="21">
        <f t="shared" si="43"/>
        <v>0</v>
      </c>
      <c r="J220" s="21">
        <f t="shared" si="44"/>
        <v>0</v>
      </c>
      <c r="K220" s="21">
        <f t="shared" si="45"/>
        <v>0</v>
      </c>
      <c r="L220" s="21">
        <f t="shared" si="46"/>
        <v>0</v>
      </c>
      <c r="M220" s="21">
        <f t="shared" si="47"/>
        <v>0</v>
      </c>
      <c r="N220" s="21">
        <f t="shared" si="48"/>
        <v>0</v>
      </c>
      <c r="O220" s="21">
        <f t="shared" si="49"/>
        <v>6766936.1116144247</v>
      </c>
      <c r="P220" s="21">
        <f t="shared" si="50"/>
        <v>9400806.6859938428</v>
      </c>
      <c r="Q220" s="118">
        <f t="shared" si="51"/>
        <v>9792568.7660808135</v>
      </c>
    </row>
    <row r="221" spans="2:17" s="18" customFormat="1" x14ac:dyDescent="0.3">
      <c r="B221" s="152" t="s">
        <v>136</v>
      </c>
      <c r="C221" s="20"/>
      <c r="D221" s="21">
        <f t="shared" si="38"/>
        <v>0</v>
      </c>
      <c r="E221" s="21">
        <f t="shared" si="39"/>
        <v>0</v>
      </c>
      <c r="F221" s="21">
        <f t="shared" si="40"/>
        <v>0</v>
      </c>
      <c r="G221" s="21">
        <f t="shared" si="41"/>
        <v>0</v>
      </c>
      <c r="H221" s="21">
        <f t="shared" si="42"/>
        <v>0</v>
      </c>
      <c r="I221" s="21">
        <f t="shared" si="43"/>
        <v>0</v>
      </c>
      <c r="J221" s="21">
        <f t="shared" si="44"/>
        <v>0</v>
      </c>
      <c r="K221" s="21">
        <f t="shared" si="45"/>
        <v>0</v>
      </c>
      <c r="L221" s="21">
        <f t="shared" si="46"/>
        <v>0</v>
      </c>
      <c r="M221" s="21">
        <f t="shared" si="47"/>
        <v>0</v>
      </c>
      <c r="N221" s="21">
        <f t="shared" si="48"/>
        <v>0</v>
      </c>
      <c r="O221" s="21">
        <f t="shared" si="49"/>
        <v>24524755.71661533</v>
      </c>
      <c r="P221" s="21">
        <f t="shared" si="50"/>
        <v>34070439.518028632</v>
      </c>
      <c r="Q221" s="118">
        <f t="shared" si="51"/>
        <v>35490265.145859763</v>
      </c>
    </row>
    <row r="222" spans="2:17" s="18" customFormat="1" x14ac:dyDescent="0.3">
      <c r="B222" s="152" t="s">
        <v>137</v>
      </c>
      <c r="C222" s="20"/>
      <c r="D222" s="21">
        <f t="shared" si="38"/>
        <v>0</v>
      </c>
      <c r="E222" s="21">
        <f t="shared" si="39"/>
        <v>0</v>
      </c>
      <c r="F222" s="21">
        <f t="shared" si="40"/>
        <v>0</v>
      </c>
      <c r="G222" s="21">
        <f t="shared" si="41"/>
        <v>0</v>
      </c>
      <c r="H222" s="21">
        <f t="shared" si="42"/>
        <v>0</v>
      </c>
      <c r="I222" s="21">
        <f t="shared" si="43"/>
        <v>0</v>
      </c>
      <c r="J222" s="21">
        <f t="shared" si="44"/>
        <v>0</v>
      </c>
      <c r="K222" s="21">
        <f t="shared" si="45"/>
        <v>0</v>
      </c>
      <c r="L222" s="21">
        <f t="shared" si="46"/>
        <v>0</v>
      </c>
      <c r="M222" s="21">
        <f t="shared" si="47"/>
        <v>0</v>
      </c>
      <c r="N222" s="21">
        <f t="shared" si="48"/>
        <v>0</v>
      </c>
      <c r="O222" s="21">
        <f t="shared" si="49"/>
        <v>0</v>
      </c>
      <c r="P222" s="21">
        <f t="shared" si="50"/>
        <v>0</v>
      </c>
      <c r="Q222" s="118">
        <f t="shared" si="51"/>
        <v>0</v>
      </c>
    </row>
    <row r="223" spans="2:17" s="18" customFormat="1" x14ac:dyDescent="0.3">
      <c r="B223" s="152" t="s">
        <v>138</v>
      </c>
      <c r="C223" s="20"/>
      <c r="D223" s="21">
        <f t="shared" si="38"/>
        <v>183950321.86779401</v>
      </c>
      <c r="E223" s="21">
        <f t="shared" si="39"/>
        <v>204976830.32282862</v>
      </c>
      <c r="F223" s="21">
        <f t="shared" si="40"/>
        <v>221644821.29131439</v>
      </c>
      <c r="G223" s="21">
        <f t="shared" si="41"/>
        <v>228485314.18139896</v>
      </c>
      <c r="H223" s="21">
        <f t="shared" si="42"/>
        <v>240000595.69561878</v>
      </c>
      <c r="I223" s="21">
        <f t="shared" si="43"/>
        <v>267562370.29208308</v>
      </c>
      <c r="J223" s="21">
        <f t="shared" si="44"/>
        <v>284492837.78711069</v>
      </c>
      <c r="K223" s="21">
        <f t="shared" si="45"/>
        <v>334928318.82421362</v>
      </c>
      <c r="L223" s="21">
        <f t="shared" si="46"/>
        <v>341359737.76397842</v>
      </c>
      <c r="M223" s="21">
        <f t="shared" si="47"/>
        <v>355772865.81076717</v>
      </c>
      <c r="N223" s="21">
        <f t="shared" si="48"/>
        <v>374430663.7204482</v>
      </c>
      <c r="O223" s="21">
        <f t="shared" si="49"/>
        <v>449486740.5437277</v>
      </c>
      <c r="P223" s="21">
        <f t="shared" si="50"/>
        <v>492913634.6439572</v>
      </c>
      <c r="Q223" s="118">
        <f t="shared" si="51"/>
        <v>513454943.19985503</v>
      </c>
    </row>
    <row r="224" spans="2:17" s="18" customFormat="1" x14ac:dyDescent="0.3">
      <c r="B224" s="152" t="s">
        <v>139</v>
      </c>
      <c r="C224" s="20"/>
      <c r="D224" s="21">
        <f t="shared" si="38"/>
        <v>0</v>
      </c>
      <c r="E224" s="21">
        <f t="shared" si="39"/>
        <v>0</v>
      </c>
      <c r="F224" s="21">
        <f t="shared" si="40"/>
        <v>0</v>
      </c>
      <c r="G224" s="21">
        <f t="shared" si="41"/>
        <v>0</v>
      </c>
      <c r="H224" s="21">
        <f t="shared" si="42"/>
        <v>0</v>
      </c>
      <c r="I224" s="21">
        <f t="shared" si="43"/>
        <v>0</v>
      </c>
      <c r="J224" s="21">
        <f t="shared" si="44"/>
        <v>0</v>
      </c>
      <c r="K224" s="21">
        <f t="shared" si="45"/>
        <v>0</v>
      </c>
      <c r="L224" s="21">
        <f t="shared" si="46"/>
        <v>0</v>
      </c>
      <c r="M224" s="21">
        <f t="shared" si="47"/>
        <v>0</v>
      </c>
      <c r="N224" s="21">
        <f t="shared" si="48"/>
        <v>0</v>
      </c>
      <c r="O224" s="21">
        <f t="shared" si="49"/>
        <v>883580.82986048202</v>
      </c>
      <c r="P224" s="21">
        <f t="shared" si="50"/>
        <v>1227493.8666425077</v>
      </c>
      <c r="Q224" s="118">
        <f t="shared" si="51"/>
        <v>1278647.5140423991</v>
      </c>
    </row>
    <row r="225" spans="2:17" s="18" customFormat="1" x14ac:dyDescent="0.3">
      <c r="B225" s="152" t="s">
        <v>140</v>
      </c>
      <c r="C225" s="20"/>
      <c r="D225" s="21">
        <f t="shared" si="38"/>
        <v>0</v>
      </c>
      <c r="E225" s="21">
        <f t="shared" si="39"/>
        <v>0</v>
      </c>
      <c r="F225" s="21">
        <f t="shared" si="40"/>
        <v>0</v>
      </c>
      <c r="G225" s="21">
        <f t="shared" si="41"/>
        <v>0</v>
      </c>
      <c r="H225" s="21">
        <f t="shared" si="42"/>
        <v>0</v>
      </c>
      <c r="I225" s="21">
        <f t="shared" si="43"/>
        <v>0</v>
      </c>
      <c r="J225" s="21">
        <f t="shared" si="44"/>
        <v>0</v>
      </c>
      <c r="K225" s="21">
        <f t="shared" si="45"/>
        <v>0</v>
      </c>
      <c r="L225" s="21">
        <f t="shared" si="46"/>
        <v>0</v>
      </c>
      <c r="M225" s="21">
        <f t="shared" si="47"/>
        <v>0</v>
      </c>
      <c r="N225" s="21">
        <f t="shared" si="48"/>
        <v>0</v>
      </c>
      <c r="O225" s="21">
        <f t="shared" si="49"/>
        <v>6271268.8168146405</v>
      </c>
      <c r="P225" s="21">
        <f t="shared" si="50"/>
        <v>8712212.5656821877</v>
      </c>
      <c r="Q225" s="118">
        <f t="shared" si="51"/>
        <v>9075278.6972277593</v>
      </c>
    </row>
    <row r="226" spans="2:17" s="18" customFormat="1" x14ac:dyDescent="0.3">
      <c r="B226" s="152" t="s">
        <v>141</v>
      </c>
      <c r="C226" s="20"/>
      <c r="D226" s="21">
        <f t="shared" si="38"/>
        <v>0</v>
      </c>
      <c r="E226" s="21">
        <f t="shared" si="39"/>
        <v>0</v>
      </c>
      <c r="F226" s="21">
        <f t="shared" si="40"/>
        <v>0</v>
      </c>
      <c r="G226" s="21">
        <f t="shared" si="41"/>
        <v>0</v>
      </c>
      <c r="H226" s="21">
        <f t="shared" si="42"/>
        <v>0</v>
      </c>
      <c r="I226" s="21">
        <f t="shared" si="43"/>
        <v>0</v>
      </c>
      <c r="J226" s="21">
        <f t="shared" si="44"/>
        <v>0</v>
      </c>
      <c r="K226" s="21">
        <f t="shared" si="45"/>
        <v>0</v>
      </c>
      <c r="L226" s="21">
        <f t="shared" si="46"/>
        <v>0</v>
      </c>
      <c r="M226" s="21">
        <f t="shared" si="47"/>
        <v>0</v>
      </c>
      <c r="N226" s="21">
        <f t="shared" si="48"/>
        <v>0</v>
      </c>
      <c r="O226" s="21">
        <f t="shared" si="49"/>
        <v>301710.5272694329</v>
      </c>
      <c r="P226" s="21">
        <f t="shared" si="50"/>
        <v>419144.24714622222</v>
      </c>
      <c r="Q226" s="118">
        <f t="shared" si="51"/>
        <v>436611.34625838016</v>
      </c>
    </row>
    <row r="227" spans="2:17" s="18" customFormat="1" x14ac:dyDescent="0.3">
      <c r="B227" s="152" t="s">
        <v>142</v>
      </c>
      <c r="C227" s="20"/>
      <c r="D227" s="21">
        <f t="shared" si="38"/>
        <v>0</v>
      </c>
      <c r="E227" s="21">
        <f t="shared" si="39"/>
        <v>0</v>
      </c>
      <c r="F227" s="21">
        <f t="shared" si="40"/>
        <v>0</v>
      </c>
      <c r="G227" s="21">
        <f t="shared" si="41"/>
        <v>0</v>
      </c>
      <c r="H227" s="21">
        <f t="shared" si="42"/>
        <v>0</v>
      </c>
      <c r="I227" s="21">
        <f t="shared" si="43"/>
        <v>0</v>
      </c>
      <c r="J227" s="21">
        <f t="shared" si="44"/>
        <v>0</v>
      </c>
      <c r="K227" s="21">
        <f t="shared" si="45"/>
        <v>0</v>
      </c>
      <c r="L227" s="21">
        <f t="shared" si="46"/>
        <v>0</v>
      </c>
      <c r="M227" s="21">
        <f t="shared" si="47"/>
        <v>0</v>
      </c>
      <c r="N227" s="21">
        <f t="shared" si="48"/>
        <v>0</v>
      </c>
      <c r="O227" s="21">
        <f t="shared" si="49"/>
        <v>10969332.741438666</v>
      </c>
      <c r="P227" s="21">
        <f t="shared" si="50"/>
        <v>15238887.271244792</v>
      </c>
      <c r="Q227" s="118">
        <f t="shared" si="51"/>
        <v>15873941.088965394</v>
      </c>
    </row>
    <row r="228" spans="2:17" s="18" customFormat="1" x14ac:dyDescent="0.3">
      <c r="B228" s="152" t="s">
        <v>143</v>
      </c>
      <c r="C228" s="20"/>
      <c r="D228" s="21">
        <f t="shared" si="38"/>
        <v>89070682.167563424</v>
      </c>
      <c r="E228" s="21">
        <f t="shared" si="39"/>
        <v>99251938.893159121</v>
      </c>
      <c r="F228" s="21">
        <f t="shared" si="40"/>
        <v>107322755.57263646</v>
      </c>
      <c r="G228" s="21">
        <f t="shared" si="41"/>
        <v>110634994.23520371</v>
      </c>
      <c r="H228" s="21">
        <f t="shared" si="42"/>
        <v>116210814.75787857</v>
      </c>
      <c r="I228" s="21">
        <f t="shared" si="43"/>
        <v>129556516.14142969</v>
      </c>
      <c r="J228" s="21">
        <f t="shared" si="44"/>
        <v>168563964.52372083</v>
      </c>
      <c r="K228" s="21">
        <f t="shared" si="45"/>
        <v>208688172.17829886</v>
      </c>
      <c r="L228" s="21">
        <f t="shared" si="46"/>
        <v>207658463.78695515</v>
      </c>
      <c r="M228" s="21">
        <f t="shared" si="47"/>
        <v>213859794.46595213</v>
      </c>
      <c r="N228" s="21">
        <f t="shared" si="48"/>
        <v>199458764.39207861</v>
      </c>
      <c r="O228" s="21">
        <f t="shared" si="49"/>
        <v>314266729.63560224</v>
      </c>
      <c r="P228" s="21">
        <f t="shared" si="50"/>
        <v>369355898.36021024</v>
      </c>
      <c r="Q228" s="118">
        <f t="shared" si="51"/>
        <v>384748155.62783122</v>
      </c>
    </row>
    <row r="229" spans="2:17" s="18" customFormat="1" x14ac:dyDescent="0.3">
      <c r="B229" s="152" t="s">
        <v>144</v>
      </c>
      <c r="C229" s="20"/>
      <c r="D229" s="21">
        <f t="shared" si="38"/>
        <v>0</v>
      </c>
      <c r="E229" s="21">
        <f t="shared" si="39"/>
        <v>0</v>
      </c>
      <c r="F229" s="21">
        <f t="shared" si="40"/>
        <v>0</v>
      </c>
      <c r="G229" s="21">
        <f t="shared" si="41"/>
        <v>0</v>
      </c>
      <c r="H229" s="21">
        <f t="shared" si="42"/>
        <v>0</v>
      </c>
      <c r="I229" s="21">
        <f t="shared" si="43"/>
        <v>0</v>
      </c>
      <c r="J229" s="21">
        <f t="shared" si="44"/>
        <v>0</v>
      </c>
      <c r="K229" s="21">
        <f t="shared" si="45"/>
        <v>0</v>
      </c>
      <c r="L229" s="21">
        <f t="shared" si="46"/>
        <v>0</v>
      </c>
      <c r="M229" s="21">
        <f t="shared" si="47"/>
        <v>0</v>
      </c>
      <c r="N229" s="21">
        <f t="shared" si="48"/>
        <v>0</v>
      </c>
      <c r="O229" s="21">
        <f t="shared" si="49"/>
        <v>20063750.063417286</v>
      </c>
      <c r="P229" s="21">
        <f t="shared" si="50"/>
        <v>27873092.435223777</v>
      </c>
      <c r="Q229" s="118">
        <f t="shared" si="51"/>
        <v>29034654.526182283</v>
      </c>
    </row>
    <row r="230" spans="2:17" s="18" customFormat="1" x14ac:dyDescent="0.3">
      <c r="B230" s="152" t="s">
        <v>145</v>
      </c>
      <c r="C230" s="20"/>
      <c r="D230" s="21">
        <f t="shared" si="38"/>
        <v>0</v>
      </c>
      <c r="E230" s="21">
        <f t="shared" si="39"/>
        <v>0</v>
      </c>
      <c r="F230" s="21">
        <f t="shared" si="40"/>
        <v>0</v>
      </c>
      <c r="G230" s="21">
        <f t="shared" si="41"/>
        <v>0</v>
      </c>
      <c r="H230" s="21">
        <f t="shared" si="42"/>
        <v>0</v>
      </c>
      <c r="I230" s="21">
        <f t="shared" si="43"/>
        <v>0</v>
      </c>
      <c r="J230" s="21">
        <f t="shared" si="44"/>
        <v>0</v>
      </c>
      <c r="K230" s="21">
        <f t="shared" si="45"/>
        <v>0</v>
      </c>
      <c r="L230" s="21">
        <f t="shared" si="46"/>
        <v>0</v>
      </c>
      <c r="M230" s="21">
        <f t="shared" si="47"/>
        <v>0</v>
      </c>
      <c r="N230" s="21">
        <f t="shared" si="48"/>
        <v>0</v>
      </c>
      <c r="O230" s="21">
        <f t="shared" si="49"/>
        <v>15042424.859576013</v>
      </c>
      <c r="P230" s="21">
        <f t="shared" si="50"/>
        <v>20897334.607718796</v>
      </c>
      <c r="Q230" s="118">
        <f t="shared" si="51"/>
        <v>21768194.263453528</v>
      </c>
    </row>
    <row r="231" spans="2:17" s="18" customFormat="1" x14ac:dyDescent="0.3">
      <c r="B231" s="152" t="s">
        <v>146</v>
      </c>
      <c r="C231" s="20"/>
      <c r="D231" s="21">
        <f t="shared" si="38"/>
        <v>0</v>
      </c>
      <c r="E231" s="21">
        <f t="shared" si="39"/>
        <v>0</v>
      </c>
      <c r="F231" s="21">
        <f t="shared" si="40"/>
        <v>0</v>
      </c>
      <c r="G231" s="21">
        <f t="shared" si="41"/>
        <v>0</v>
      </c>
      <c r="H231" s="21">
        <f t="shared" si="42"/>
        <v>0</v>
      </c>
      <c r="I231" s="21">
        <f t="shared" si="43"/>
        <v>0</v>
      </c>
      <c r="J231" s="21">
        <f t="shared" si="44"/>
        <v>0</v>
      </c>
      <c r="K231" s="21">
        <f t="shared" si="45"/>
        <v>0</v>
      </c>
      <c r="L231" s="21">
        <f t="shared" si="46"/>
        <v>0</v>
      </c>
      <c r="M231" s="21">
        <f t="shared" si="47"/>
        <v>0</v>
      </c>
      <c r="N231" s="21">
        <f t="shared" si="48"/>
        <v>0</v>
      </c>
      <c r="O231" s="21">
        <f t="shared" si="49"/>
        <v>4029990.6142417109</v>
      </c>
      <c r="P231" s="21">
        <f t="shared" si="50"/>
        <v>5598569.5868816813</v>
      </c>
      <c r="Q231" s="118">
        <f t="shared" si="51"/>
        <v>5831880.1250226498</v>
      </c>
    </row>
    <row r="232" spans="2:17" s="18" customFormat="1" x14ac:dyDescent="0.3">
      <c r="B232" s="152" t="s">
        <v>147</v>
      </c>
      <c r="C232" s="20"/>
      <c r="D232" s="21">
        <f t="shared" si="38"/>
        <v>131669704.07378942</v>
      </c>
      <c r="E232" s="21">
        <f t="shared" si="39"/>
        <v>146720257.49423522</v>
      </c>
      <c r="F232" s="21">
        <f t="shared" si="40"/>
        <v>158651029.97694084</v>
      </c>
      <c r="G232" s="21">
        <f t="shared" si="41"/>
        <v>163547382.78247505</v>
      </c>
      <c r="H232" s="21">
        <f t="shared" si="42"/>
        <v>171789900.07686397</v>
      </c>
      <c r="I232" s="21">
        <f t="shared" si="43"/>
        <v>191518328.20906997</v>
      </c>
      <c r="J232" s="21">
        <f t="shared" si="44"/>
        <v>212847490.67648202</v>
      </c>
      <c r="K232" s="21">
        <f t="shared" si="45"/>
        <v>264714645.00684214</v>
      </c>
      <c r="L232" s="21">
        <f t="shared" si="46"/>
        <v>289837861.66920984</v>
      </c>
      <c r="M232" s="21">
        <f t="shared" si="47"/>
        <v>292334603.48606235</v>
      </c>
      <c r="N232" s="21">
        <f t="shared" si="48"/>
        <v>248631092.22443965</v>
      </c>
      <c r="O232" s="21">
        <f t="shared" si="49"/>
        <v>489442314.36453956</v>
      </c>
      <c r="P232" s="21">
        <f t="shared" si="50"/>
        <v>598627801.54919362</v>
      </c>
      <c r="Q232" s="118">
        <f t="shared" si="51"/>
        <v>623574562.031165</v>
      </c>
    </row>
    <row r="233" spans="2:17" s="18" customFormat="1" x14ac:dyDescent="0.3">
      <c r="B233" s="152" t="s">
        <v>148</v>
      </c>
      <c r="C233" s="20"/>
      <c r="D233" s="21">
        <f t="shared" si="38"/>
        <v>336012022.8225596</v>
      </c>
      <c r="E233" s="21">
        <f t="shared" si="39"/>
        <v>374419999.31933129</v>
      </c>
      <c r="F233" s="21">
        <f t="shared" si="40"/>
        <v>404866509.57732511</v>
      </c>
      <c r="G233" s="21">
        <f t="shared" si="41"/>
        <v>417361664.95276719</v>
      </c>
      <c r="H233" s="21">
        <f t="shared" si="42"/>
        <v>438396001.80891627</v>
      </c>
      <c r="I233" s="21">
        <f t="shared" si="43"/>
        <v>488741592.62225217</v>
      </c>
      <c r="J233" s="21">
        <f t="shared" si="44"/>
        <v>554121099.74476063</v>
      </c>
      <c r="K233" s="21">
        <f t="shared" si="45"/>
        <v>568736112.79588997</v>
      </c>
      <c r="L233" s="21">
        <f t="shared" si="46"/>
        <v>576979323.43039417</v>
      </c>
      <c r="M233" s="21">
        <f t="shared" si="47"/>
        <v>632789291.92419541</v>
      </c>
      <c r="N233" s="21">
        <f t="shared" si="48"/>
        <v>162597978.58824459</v>
      </c>
      <c r="O233" s="21">
        <f t="shared" si="49"/>
        <v>307443027.28755212</v>
      </c>
      <c r="P233" s="21">
        <f t="shared" si="50"/>
        <v>427107987.84200037</v>
      </c>
      <c r="Q233" s="118">
        <f t="shared" si="51"/>
        <v>444906961.83728939</v>
      </c>
    </row>
    <row r="234" spans="2:17" s="18" customFormat="1" x14ac:dyDescent="0.3">
      <c r="B234" s="152" t="s">
        <v>149</v>
      </c>
      <c r="C234" s="20"/>
      <c r="D234" s="21">
        <f t="shared" si="38"/>
        <v>0</v>
      </c>
      <c r="E234" s="21">
        <f t="shared" si="39"/>
        <v>0</v>
      </c>
      <c r="F234" s="21">
        <f t="shared" si="40"/>
        <v>0</v>
      </c>
      <c r="G234" s="21">
        <f t="shared" si="41"/>
        <v>0</v>
      </c>
      <c r="H234" s="21">
        <f t="shared" si="42"/>
        <v>0</v>
      </c>
      <c r="I234" s="21">
        <f t="shared" si="43"/>
        <v>0</v>
      </c>
      <c r="J234" s="21">
        <f t="shared" si="44"/>
        <v>0</v>
      </c>
      <c r="K234" s="21">
        <f t="shared" si="45"/>
        <v>0</v>
      </c>
      <c r="L234" s="21">
        <f t="shared" si="46"/>
        <v>0</v>
      </c>
      <c r="M234" s="21">
        <f t="shared" si="47"/>
        <v>0</v>
      </c>
      <c r="N234" s="21">
        <f t="shared" si="48"/>
        <v>0</v>
      </c>
      <c r="O234" s="21">
        <f t="shared" si="49"/>
        <v>13404567.711541945</v>
      </c>
      <c r="P234" s="21">
        <f t="shared" si="50"/>
        <v>18621980.123210724</v>
      </c>
      <c r="Q234" s="118">
        <f t="shared" si="51"/>
        <v>19398018.383765172</v>
      </c>
    </row>
    <row r="235" spans="2:17" s="18" customFormat="1" x14ac:dyDescent="0.3">
      <c r="B235" s="152" t="s">
        <v>150</v>
      </c>
      <c r="C235" s="20"/>
      <c r="D235" s="21">
        <f t="shared" si="38"/>
        <v>0</v>
      </c>
      <c r="E235" s="21">
        <f t="shared" si="39"/>
        <v>0</v>
      </c>
      <c r="F235" s="21">
        <f t="shared" si="40"/>
        <v>0</v>
      </c>
      <c r="G235" s="21">
        <f t="shared" si="41"/>
        <v>0</v>
      </c>
      <c r="H235" s="21">
        <f t="shared" si="42"/>
        <v>0</v>
      </c>
      <c r="I235" s="21">
        <f t="shared" si="43"/>
        <v>0</v>
      </c>
      <c r="J235" s="21">
        <f t="shared" si="44"/>
        <v>0</v>
      </c>
      <c r="K235" s="21">
        <f t="shared" si="45"/>
        <v>0</v>
      </c>
      <c r="L235" s="21">
        <f t="shared" si="46"/>
        <v>0</v>
      </c>
      <c r="M235" s="21">
        <f t="shared" si="47"/>
        <v>0</v>
      </c>
      <c r="N235" s="21">
        <f t="shared" si="48"/>
        <v>0</v>
      </c>
      <c r="O235" s="21">
        <f t="shared" si="49"/>
        <v>0</v>
      </c>
      <c r="P235" s="21">
        <f t="shared" si="50"/>
        <v>0</v>
      </c>
      <c r="Q235" s="118">
        <f t="shared" si="51"/>
        <v>0</v>
      </c>
    </row>
    <row r="236" spans="2:17" s="18" customFormat="1" x14ac:dyDescent="0.3">
      <c r="B236" s="152" t="s">
        <v>151</v>
      </c>
      <c r="C236" s="20"/>
      <c r="D236" s="21">
        <f t="shared" si="38"/>
        <v>0</v>
      </c>
      <c r="E236" s="21">
        <f t="shared" si="39"/>
        <v>0</v>
      </c>
      <c r="F236" s="21">
        <f t="shared" si="40"/>
        <v>0</v>
      </c>
      <c r="G236" s="21">
        <f t="shared" si="41"/>
        <v>0</v>
      </c>
      <c r="H236" s="21">
        <f t="shared" si="42"/>
        <v>0</v>
      </c>
      <c r="I236" s="21">
        <f t="shared" si="43"/>
        <v>0</v>
      </c>
      <c r="J236" s="21">
        <f t="shared" si="44"/>
        <v>0</v>
      </c>
      <c r="K236" s="21">
        <f t="shared" si="45"/>
        <v>0</v>
      </c>
      <c r="L236" s="21">
        <f t="shared" si="46"/>
        <v>0</v>
      </c>
      <c r="M236" s="21">
        <f t="shared" si="47"/>
        <v>0</v>
      </c>
      <c r="N236" s="21">
        <f t="shared" si="48"/>
        <v>0</v>
      </c>
      <c r="O236" s="21">
        <f t="shared" si="49"/>
        <v>3663627.8311288278</v>
      </c>
      <c r="P236" s="21">
        <f t="shared" si="50"/>
        <v>5089608.7153469836</v>
      </c>
      <c r="Q236" s="118">
        <f t="shared" si="51"/>
        <v>5301709.2045660438</v>
      </c>
    </row>
    <row r="237" spans="2:17" s="18" customFormat="1" x14ac:dyDescent="0.3">
      <c r="B237" s="152" t="s">
        <v>152</v>
      </c>
      <c r="C237" s="20"/>
      <c r="D237" s="21">
        <f t="shared" si="38"/>
        <v>195568236.93312842</v>
      </c>
      <c r="E237" s="21">
        <f t="shared" si="39"/>
        <v>217922735.39584938</v>
      </c>
      <c r="F237" s="21">
        <f t="shared" si="40"/>
        <v>235643441.58339745</v>
      </c>
      <c r="G237" s="21">
        <f t="shared" si="41"/>
        <v>242915965.60338205</v>
      </c>
      <c r="H237" s="21">
        <f t="shared" si="42"/>
        <v>255158528.05534208</v>
      </c>
      <c r="I237" s="21">
        <f t="shared" si="43"/>
        <v>284461046.31053036</v>
      </c>
      <c r="J237" s="21">
        <f t="shared" si="44"/>
        <v>299145455.88500535</v>
      </c>
      <c r="K237" s="21">
        <f t="shared" si="45"/>
        <v>286388456.55193162</v>
      </c>
      <c r="L237" s="21">
        <f t="shared" si="46"/>
        <v>275397637.50223976</v>
      </c>
      <c r="M237" s="21">
        <f t="shared" si="47"/>
        <v>319134847.8158915</v>
      </c>
      <c r="N237" s="21">
        <f t="shared" si="48"/>
        <v>336126940.00997865</v>
      </c>
      <c r="O237" s="21">
        <f t="shared" si="49"/>
        <v>318735136.11898005</v>
      </c>
      <c r="P237" s="21">
        <f t="shared" si="50"/>
        <v>325854713.28139162</v>
      </c>
      <c r="Q237" s="118">
        <f t="shared" si="51"/>
        <v>339434135.19115782</v>
      </c>
    </row>
    <row r="238" spans="2:17" s="18" customFormat="1" x14ac:dyDescent="0.3">
      <c r="B238" s="152" t="s">
        <v>153</v>
      </c>
      <c r="C238" s="20"/>
      <c r="D238" s="21">
        <f t="shared" si="38"/>
        <v>0</v>
      </c>
      <c r="E238" s="21">
        <f t="shared" si="39"/>
        <v>0</v>
      </c>
      <c r="F238" s="21">
        <f t="shared" si="40"/>
        <v>0</v>
      </c>
      <c r="G238" s="21">
        <f t="shared" si="41"/>
        <v>0</v>
      </c>
      <c r="H238" s="21">
        <f t="shared" si="42"/>
        <v>0</v>
      </c>
      <c r="I238" s="21">
        <f t="shared" si="43"/>
        <v>0</v>
      </c>
      <c r="J238" s="21">
        <f t="shared" si="44"/>
        <v>0</v>
      </c>
      <c r="K238" s="21">
        <f t="shared" si="45"/>
        <v>0</v>
      </c>
      <c r="L238" s="21">
        <f t="shared" si="46"/>
        <v>0</v>
      </c>
      <c r="M238" s="21">
        <f t="shared" si="47"/>
        <v>0</v>
      </c>
      <c r="N238" s="21">
        <f t="shared" si="48"/>
        <v>0</v>
      </c>
      <c r="O238" s="21">
        <f t="shared" si="49"/>
        <v>0</v>
      </c>
      <c r="P238" s="21">
        <f t="shared" si="50"/>
        <v>0</v>
      </c>
      <c r="Q238" s="118">
        <f t="shared" si="51"/>
        <v>0</v>
      </c>
    </row>
    <row r="239" spans="2:17" s="18" customFormat="1" x14ac:dyDescent="0.3">
      <c r="B239" s="152" t="s">
        <v>154</v>
      </c>
      <c r="C239" s="20"/>
      <c r="D239" s="21">
        <f t="shared" si="38"/>
        <v>0</v>
      </c>
      <c r="E239" s="21">
        <f t="shared" si="39"/>
        <v>0</v>
      </c>
      <c r="F239" s="21">
        <f t="shared" si="40"/>
        <v>0</v>
      </c>
      <c r="G239" s="21">
        <f t="shared" si="41"/>
        <v>0</v>
      </c>
      <c r="H239" s="21">
        <f t="shared" si="42"/>
        <v>0</v>
      </c>
      <c r="I239" s="21">
        <f t="shared" si="43"/>
        <v>0</v>
      </c>
      <c r="J239" s="21">
        <f t="shared" si="44"/>
        <v>0</v>
      </c>
      <c r="K239" s="21">
        <f t="shared" si="45"/>
        <v>0</v>
      </c>
      <c r="L239" s="21">
        <f t="shared" si="46"/>
        <v>0</v>
      </c>
      <c r="M239" s="21">
        <f t="shared" si="47"/>
        <v>0</v>
      </c>
      <c r="N239" s="21">
        <f t="shared" si="48"/>
        <v>0</v>
      </c>
      <c r="O239" s="21">
        <f t="shared" si="49"/>
        <v>3986889.110346077</v>
      </c>
      <c r="P239" s="21">
        <f t="shared" si="50"/>
        <v>5538691.8372893641</v>
      </c>
      <c r="Q239" s="118">
        <f t="shared" si="51"/>
        <v>5769507.0755571667</v>
      </c>
    </row>
    <row r="240" spans="2:17" s="18" customFormat="1" x14ac:dyDescent="0.3">
      <c r="B240" s="152" t="s">
        <v>155</v>
      </c>
      <c r="C240" s="20"/>
      <c r="D240" s="21">
        <f t="shared" si="38"/>
        <v>0</v>
      </c>
      <c r="E240" s="21">
        <f t="shared" si="39"/>
        <v>0</v>
      </c>
      <c r="F240" s="21">
        <f t="shared" si="40"/>
        <v>0</v>
      </c>
      <c r="G240" s="21">
        <f t="shared" si="41"/>
        <v>0</v>
      </c>
      <c r="H240" s="21">
        <f t="shared" si="42"/>
        <v>0</v>
      </c>
      <c r="I240" s="21">
        <f t="shared" si="43"/>
        <v>0</v>
      </c>
      <c r="J240" s="21">
        <f t="shared" si="44"/>
        <v>0</v>
      </c>
      <c r="K240" s="21">
        <f t="shared" si="45"/>
        <v>0</v>
      </c>
      <c r="L240" s="21">
        <f t="shared" si="46"/>
        <v>0</v>
      </c>
      <c r="M240" s="21">
        <f t="shared" si="47"/>
        <v>0</v>
      </c>
      <c r="N240" s="21">
        <f t="shared" si="48"/>
        <v>0</v>
      </c>
      <c r="O240" s="21">
        <f t="shared" si="49"/>
        <v>0</v>
      </c>
      <c r="P240" s="21">
        <f t="shared" si="50"/>
        <v>0</v>
      </c>
      <c r="Q240" s="118">
        <f t="shared" si="51"/>
        <v>0</v>
      </c>
    </row>
    <row r="241" spans="2:18" s="18" customFormat="1" x14ac:dyDescent="0.3">
      <c r="B241" s="152" t="s">
        <v>156</v>
      </c>
      <c r="C241" s="20"/>
      <c r="D241" s="21">
        <f t="shared" si="38"/>
        <v>0</v>
      </c>
      <c r="E241" s="21">
        <f t="shared" si="39"/>
        <v>0</v>
      </c>
      <c r="F241" s="21">
        <f t="shared" si="40"/>
        <v>0</v>
      </c>
      <c r="G241" s="21">
        <f t="shared" si="41"/>
        <v>0</v>
      </c>
      <c r="H241" s="21">
        <f t="shared" si="42"/>
        <v>0</v>
      </c>
      <c r="I241" s="21">
        <f t="shared" si="43"/>
        <v>0</v>
      </c>
      <c r="J241" s="21">
        <f t="shared" si="44"/>
        <v>0</v>
      </c>
      <c r="K241" s="21">
        <f t="shared" si="45"/>
        <v>0</v>
      </c>
      <c r="L241" s="21">
        <f t="shared" si="46"/>
        <v>0</v>
      </c>
      <c r="M241" s="21">
        <f t="shared" si="47"/>
        <v>0</v>
      </c>
      <c r="N241" s="21">
        <f t="shared" si="48"/>
        <v>0</v>
      </c>
      <c r="O241" s="21">
        <f t="shared" si="49"/>
        <v>0</v>
      </c>
      <c r="P241" s="21">
        <f t="shared" si="50"/>
        <v>0</v>
      </c>
      <c r="Q241" s="118">
        <f t="shared" si="51"/>
        <v>0</v>
      </c>
    </row>
    <row r="242" spans="2:18" s="18" customFormat="1" x14ac:dyDescent="0.3">
      <c r="B242" s="152" t="s">
        <v>157</v>
      </c>
      <c r="C242" s="20"/>
      <c r="D242" s="21">
        <f t="shared" si="38"/>
        <v>61962213.681783251</v>
      </c>
      <c r="E242" s="21">
        <f t="shared" si="39"/>
        <v>69044827.056110695</v>
      </c>
      <c r="F242" s="21">
        <f t="shared" si="40"/>
        <v>74659308.224442735</v>
      </c>
      <c r="G242" s="21">
        <f t="shared" si="41"/>
        <v>76963474.250576481</v>
      </c>
      <c r="H242" s="21">
        <f t="shared" si="42"/>
        <v>80842305.918524221</v>
      </c>
      <c r="I242" s="21">
        <f t="shared" si="43"/>
        <v>90126272.09838587</v>
      </c>
      <c r="J242" s="21">
        <f t="shared" si="44"/>
        <v>121927273.84169199</v>
      </c>
      <c r="K242" s="21">
        <f t="shared" si="45"/>
        <v>183052433.96414101</v>
      </c>
      <c r="L242" s="21">
        <f t="shared" si="46"/>
        <v>262612840.16432852</v>
      </c>
      <c r="M242" s="21">
        <f t="shared" si="47"/>
        <v>230757173.68174079</v>
      </c>
      <c r="N242" s="21">
        <f t="shared" si="48"/>
        <v>239199462.3119435</v>
      </c>
      <c r="O242" s="21">
        <f t="shared" si="49"/>
        <v>648987148.66109574</v>
      </c>
      <c r="P242" s="21">
        <f t="shared" si="50"/>
        <v>815505010.57256758</v>
      </c>
      <c r="Q242" s="118">
        <f t="shared" si="51"/>
        <v>849489747.19514406</v>
      </c>
    </row>
    <row r="243" spans="2:18" s="18" customFormat="1" x14ac:dyDescent="0.3">
      <c r="B243" s="152" t="s">
        <v>158</v>
      </c>
      <c r="C243" s="20"/>
      <c r="D243" s="21">
        <f t="shared" si="38"/>
        <v>0</v>
      </c>
      <c r="E243" s="21">
        <f t="shared" si="39"/>
        <v>0</v>
      </c>
      <c r="F243" s="21">
        <f t="shared" si="40"/>
        <v>0</v>
      </c>
      <c r="G243" s="21">
        <f t="shared" si="41"/>
        <v>0</v>
      </c>
      <c r="H243" s="21">
        <f t="shared" si="42"/>
        <v>0</v>
      </c>
      <c r="I243" s="21">
        <f t="shared" si="43"/>
        <v>0</v>
      </c>
      <c r="J243" s="21">
        <f t="shared" si="44"/>
        <v>0</v>
      </c>
      <c r="K243" s="21">
        <f t="shared" si="45"/>
        <v>0</v>
      </c>
      <c r="L243" s="21">
        <f t="shared" si="46"/>
        <v>0</v>
      </c>
      <c r="M243" s="21">
        <f t="shared" si="47"/>
        <v>0</v>
      </c>
      <c r="N243" s="21">
        <f t="shared" si="48"/>
        <v>0</v>
      </c>
      <c r="O243" s="21">
        <f t="shared" si="49"/>
        <v>7391907.9181011058</v>
      </c>
      <c r="P243" s="21">
        <f t="shared" si="50"/>
        <v>10269034.055082442</v>
      </c>
      <c r="Q243" s="118">
        <f t="shared" si="51"/>
        <v>10696977.983330315</v>
      </c>
    </row>
    <row r="244" spans="2:18" s="18" customFormat="1" x14ac:dyDescent="0.3">
      <c r="B244" s="152" t="s">
        <v>159</v>
      </c>
      <c r="C244" s="20"/>
      <c r="D244" s="21">
        <f t="shared" si="38"/>
        <v>0</v>
      </c>
      <c r="E244" s="21">
        <f t="shared" si="39"/>
        <v>0</v>
      </c>
      <c r="F244" s="21">
        <f t="shared" si="40"/>
        <v>0</v>
      </c>
      <c r="G244" s="21">
        <f t="shared" si="41"/>
        <v>0</v>
      </c>
      <c r="H244" s="21">
        <f t="shared" si="42"/>
        <v>0</v>
      </c>
      <c r="I244" s="21">
        <f t="shared" si="43"/>
        <v>0</v>
      </c>
      <c r="J244" s="21">
        <f t="shared" si="44"/>
        <v>0</v>
      </c>
      <c r="K244" s="21">
        <f t="shared" si="45"/>
        <v>0</v>
      </c>
      <c r="L244" s="21">
        <f t="shared" si="46"/>
        <v>0</v>
      </c>
      <c r="M244" s="21">
        <f t="shared" si="47"/>
        <v>0</v>
      </c>
      <c r="N244" s="21">
        <f t="shared" si="48"/>
        <v>0</v>
      </c>
      <c r="O244" s="21">
        <f t="shared" si="49"/>
        <v>83573816.0536329</v>
      </c>
      <c r="P244" s="21">
        <f t="shared" si="50"/>
        <v>116102956.45950355</v>
      </c>
      <c r="Q244" s="118">
        <f t="shared" si="51"/>
        <v>120941342.91357131</v>
      </c>
    </row>
    <row r="245" spans="2:18" s="18" customFormat="1" x14ac:dyDescent="0.3">
      <c r="B245" s="152" t="s">
        <v>160</v>
      </c>
      <c r="C245" s="20"/>
      <c r="D245" s="21">
        <f t="shared" si="38"/>
        <v>0</v>
      </c>
      <c r="E245" s="21">
        <f t="shared" si="39"/>
        <v>0</v>
      </c>
      <c r="F245" s="21">
        <f t="shared" si="40"/>
        <v>0</v>
      </c>
      <c r="G245" s="21">
        <f t="shared" si="41"/>
        <v>0</v>
      </c>
      <c r="H245" s="21">
        <f t="shared" si="42"/>
        <v>0</v>
      </c>
      <c r="I245" s="21">
        <f t="shared" si="43"/>
        <v>0</v>
      </c>
      <c r="J245" s="21">
        <f t="shared" si="44"/>
        <v>0</v>
      </c>
      <c r="K245" s="21">
        <f t="shared" si="45"/>
        <v>0</v>
      </c>
      <c r="L245" s="21">
        <f t="shared" si="46"/>
        <v>0</v>
      </c>
      <c r="M245" s="21">
        <f t="shared" si="47"/>
        <v>0</v>
      </c>
      <c r="N245" s="21">
        <f t="shared" si="48"/>
        <v>0</v>
      </c>
      <c r="O245" s="21">
        <f t="shared" si="49"/>
        <v>23554971.878963586</v>
      </c>
      <c r="P245" s="21">
        <f t="shared" si="50"/>
        <v>32723190.152201489</v>
      </c>
      <c r="Q245" s="118">
        <f t="shared" si="51"/>
        <v>34086871.532886401</v>
      </c>
    </row>
    <row r="246" spans="2:18" s="18" customFormat="1" x14ac:dyDescent="0.3">
      <c r="B246" s="152" t="s">
        <v>161</v>
      </c>
      <c r="C246" s="20"/>
      <c r="D246" s="21">
        <f t="shared" si="38"/>
        <v>0</v>
      </c>
      <c r="E246" s="21">
        <f t="shared" si="39"/>
        <v>0</v>
      </c>
      <c r="F246" s="21">
        <f t="shared" si="40"/>
        <v>0</v>
      </c>
      <c r="G246" s="21">
        <f t="shared" si="41"/>
        <v>0</v>
      </c>
      <c r="H246" s="21">
        <f t="shared" si="42"/>
        <v>0</v>
      </c>
      <c r="I246" s="21">
        <f t="shared" si="43"/>
        <v>0</v>
      </c>
      <c r="J246" s="21">
        <f t="shared" si="44"/>
        <v>0</v>
      </c>
      <c r="K246" s="21">
        <f t="shared" si="45"/>
        <v>0</v>
      </c>
      <c r="L246" s="21">
        <f t="shared" si="46"/>
        <v>0</v>
      </c>
      <c r="M246" s="21">
        <f t="shared" si="47"/>
        <v>0</v>
      </c>
      <c r="N246" s="21">
        <f t="shared" si="48"/>
        <v>0</v>
      </c>
      <c r="O246" s="21">
        <f t="shared" si="49"/>
        <v>0</v>
      </c>
      <c r="P246" s="21">
        <f t="shared" si="50"/>
        <v>0</v>
      </c>
      <c r="Q246" s="118">
        <f t="shared" si="51"/>
        <v>0</v>
      </c>
    </row>
    <row r="247" spans="2:18" s="18" customFormat="1" x14ac:dyDescent="0.3">
      <c r="B247" s="152" t="s">
        <v>162</v>
      </c>
      <c r="C247" s="20"/>
      <c r="D247" s="21">
        <f t="shared" si="38"/>
        <v>133406737.28159109</v>
      </c>
      <c r="E247" s="21">
        <f t="shared" si="39"/>
        <v>148655842.91471946</v>
      </c>
      <c r="F247" s="21">
        <f t="shared" si="40"/>
        <v>160744010.35887778</v>
      </c>
      <c r="G247" s="21">
        <f t="shared" si="41"/>
        <v>165704957.57874709</v>
      </c>
      <c r="H247" s="21">
        <f t="shared" si="42"/>
        <v>174056213.07040739</v>
      </c>
      <c r="I247" s="21">
        <f t="shared" si="43"/>
        <v>194044905.58950809</v>
      </c>
      <c r="J247" s="21">
        <f t="shared" si="44"/>
        <v>199400508.10450292</v>
      </c>
      <c r="K247" s="21">
        <f t="shared" si="45"/>
        <v>203890696.24096504</v>
      </c>
      <c r="L247" s="21">
        <f t="shared" si="46"/>
        <v>240830654.70314258</v>
      </c>
      <c r="M247" s="21">
        <f t="shared" si="47"/>
        <v>252093820.34501204</v>
      </c>
      <c r="N247" s="21">
        <f t="shared" si="48"/>
        <v>258752315.78560409</v>
      </c>
      <c r="O247" s="21">
        <f t="shared" si="49"/>
        <v>158270830.3564235</v>
      </c>
      <c r="P247" s="21">
        <f t="shared" si="50"/>
        <v>129216183.62022105</v>
      </c>
      <c r="Q247" s="118">
        <f t="shared" si="51"/>
        <v>134601040.74651206</v>
      </c>
    </row>
    <row r="248" spans="2:18" s="18" customFormat="1" x14ac:dyDescent="0.3">
      <c r="B248" s="152" t="s">
        <v>182</v>
      </c>
      <c r="C248" s="20"/>
      <c r="D248" s="21">
        <f t="shared" si="38"/>
        <v>0</v>
      </c>
      <c r="E248" s="21">
        <f t="shared" si="39"/>
        <v>0</v>
      </c>
      <c r="F248" s="21">
        <f t="shared" si="40"/>
        <v>0</v>
      </c>
      <c r="G248" s="21">
        <f t="shared" si="41"/>
        <v>0</v>
      </c>
      <c r="H248" s="21">
        <f t="shared" si="42"/>
        <v>0</v>
      </c>
      <c r="I248" s="21">
        <f t="shared" si="43"/>
        <v>0</v>
      </c>
      <c r="J248" s="21">
        <f t="shared" si="44"/>
        <v>0</v>
      </c>
      <c r="K248" s="21">
        <f t="shared" si="45"/>
        <v>0</v>
      </c>
      <c r="L248" s="21">
        <f t="shared" si="46"/>
        <v>0</v>
      </c>
      <c r="M248" s="21">
        <f t="shared" si="47"/>
        <v>0</v>
      </c>
      <c r="N248" s="21">
        <f t="shared" si="48"/>
        <v>0</v>
      </c>
      <c r="O248" s="21">
        <f t="shared" si="49"/>
        <v>38231033.955426715</v>
      </c>
      <c r="P248" s="21">
        <f t="shared" si="50"/>
        <v>53111563.888385586</v>
      </c>
      <c r="Q248" s="118">
        <f t="shared" si="51"/>
        <v>55324894.875883318</v>
      </c>
    </row>
    <row r="249" spans="2:18" s="18" customFormat="1" x14ac:dyDescent="0.3">
      <c r="B249" s="152" t="s">
        <v>163</v>
      </c>
      <c r="C249" s="20"/>
      <c r="D249" s="21">
        <f t="shared" si="38"/>
        <v>0</v>
      </c>
      <c r="E249" s="21">
        <f t="shared" si="39"/>
        <v>0</v>
      </c>
      <c r="F249" s="21">
        <f t="shared" si="40"/>
        <v>0</v>
      </c>
      <c r="G249" s="21">
        <f t="shared" si="41"/>
        <v>0</v>
      </c>
      <c r="H249" s="21">
        <f t="shared" si="42"/>
        <v>0</v>
      </c>
      <c r="I249" s="21">
        <f t="shared" si="43"/>
        <v>0</v>
      </c>
      <c r="J249" s="21">
        <f t="shared" si="44"/>
        <v>0</v>
      </c>
      <c r="K249" s="21">
        <f t="shared" si="45"/>
        <v>0</v>
      </c>
      <c r="L249" s="21">
        <f t="shared" si="46"/>
        <v>0</v>
      </c>
      <c r="M249" s="21">
        <f t="shared" si="47"/>
        <v>0</v>
      </c>
      <c r="N249" s="21">
        <f t="shared" si="48"/>
        <v>0</v>
      </c>
      <c r="O249" s="21">
        <f t="shared" si="49"/>
        <v>646522.55843449908</v>
      </c>
      <c r="P249" s="21">
        <f t="shared" si="50"/>
        <v>898166.24388476193</v>
      </c>
      <c r="Q249" s="118">
        <f t="shared" si="51"/>
        <v>935595.74198224326</v>
      </c>
    </row>
    <row r="250" spans="2:18" s="18" customFormat="1" x14ac:dyDescent="0.3">
      <c r="B250" s="152" t="s">
        <v>164</v>
      </c>
      <c r="C250" s="20"/>
      <c r="D250" s="21">
        <f t="shared" si="38"/>
        <v>0</v>
      </c>
      <c r="E250" s="21">
        <f t="shared" si="39"/>
        <v>0</v>
      </c>
      <c r="F250" s="21">
        <f t="shared" si="40"/>
        <v>0</v>
      </c>
      <c r="G250" s="21">
        <f t="shared" si="41"/>
        <v>0</v>
      </c>
      <c r="H250" s="21">
        <f t="shared" si="42"/>
        <v>0</v>
      </c>
      <c r="I250" s="21">
        <f t="shared" si="43"/>
        <v>0</v>
      </c>
      <c r="J250" s="21">
        <f t="shared" si="44"/>
        <v>0</v>
      </c>
      <c r="K250" s="21">
        <f t="shared" si="45"/>
        <v>0</v>
      </c>
      <c r="L250" s="21">
        <f t="shared" si="46"/>
        <v>0</v>
      </c>
      <c r="M250" s="21">
        <f t="shared" si="47"/>
        <v>0</v>
      </c>
      <c r="N250" s="21">
        <f t="shared" si="48"/>
        <v>0</v>
      </c>
      <c r="O250" s="21">
        <f t="shared" si="49"/>
        <v>26830686.17503171</v>
      </c>
      <c r="P250" s="21">
        <f t="shared" si="50"/>
        <v>37273899.121217623</v>
      </c>
      <c r="Q250" s="118">
        <f t="shared" si="51"/>
        <v>38827223.292263098</v>
      </c>
    </row>
    <row r="251" spans="2:18" s="18" customFormat="1" x14ac:dyDescent="0.3">
      <c r="B251" s="152" t="s">
        <v>165</v>
      </c>
      <c r="C251" s="20"/>
      <c r="D251" s="21">
        <f t="shared" si="38"/>
        <v>0</v>
      </c>
      <c r="E251" s="21">
        <f t="shared" si="39"/>
        <v>0</v>
      </c>
      <c r="F251" s="21">
        <f t="shared" si="40"/>
        <v>0</v>
      </c>
      <c r="G251" s="21">
        <f t="shared" si="41"/>
        <v>0</v>
      </c>
      <c r="H251" s="21">
        <f t="shared" si="42"/>
        <v>0</v>
      </c>
      <c r="I251" s="21">
        <f t="shared" si="43"/>
        <v>0</v>
      </c>
      <c r="J251" s="21">
        <f t="shared" si="44"/>
        <v>0</v>
      </c>
      <c r="K251" s="21">
        <f t="shared" si="45"/>
        <v>0</v>
      </c>
      <c r="L251" s="21">
        <f t="shared" si="46"/>
        <v>0</v>
      </c>
      <c r="M251" s="21">
        <f t="shared" si="47"/>
        <v>0</v>
      </c>
      <c r="N251" s="21">
        <f t="shared" si="48"/>
        <v>0</v>
      </c>
      <c r="O251" s="21">
        <f t="shared" si="49"/>
        <v>13016654.176481247</v>
      </c>
      <c r="P251" s="21">
        <f t="shared" si="50"/>
        <v>18083080.376879871</v>
      </c>
      <c r="Q251" s="118">
        <f t="shared" si="51"/>
        <v>18836660.93857583</v>
      </c>
    </row>
    <row r="252" spans="2:18" s="18" customFormat="1" x14ac:dyDescent="0.3">
      <c r="B252" s="152" t="s">
        <v>166</v>
      </c>
      <c r="C252" s="20"/>
      <c r="D252" s="21">
        <f t="shared" si="38"/>
        <v>193576926.29093009</v>
      </c>
      <c r="E252" s="21">
        <f t="shared" si="39"/>
        <v>215703807.26633361</v>
      </c>
      <c r="F252" s="21">
        <f t="shared" si="40"/>
        <v>233244078.06533444</v>
      </c>
      <c r="G252" s="21">
        <f t="shared" si="41"/>
        <v>240442551.94965416</v>
      </c>
      <c r="H252" s="21">
        <f t="shared" si="42"/>
        <v>252560458.44888553</v>
      </c>
      <c r="I252" s="21">
        <f t="shared" si="43"/>
        <v>281564613.24096853</v>
      </c>
      <c r="J252" s="21">
        <f t="shared" si="44"/>
        <v>297047589.16405708</v>
      </c>
      <c r="K252" s="21">
        <f t="shared" si="45"/>
        <v>295605444.79206055</v>
      </c>
      <c r="L252" s="21">
        <f t="shared" si="46"/>
        <v>312247668.9151324</v>
      </c>
      <c r="M252" s="21">
        <f t="shared" si="47"/>
        <v>343201213.28776813</v>
      </c>
      <c r="N252" s="21">
        <f t="shared" si="48"/>
        <v>358126665.90877342</v>
      </c>
      <c r="O252" s="21">
        <f t="shared" si="49"/>
        <v>308347431.10052955</v>
      </c>
      <c r="P252" s="21">
        <f t="shared" si="50"/>
        <v>303220923.93549562</v>
      </c>
      <c r="Q252" s="118">
        <f t="shared" si="51"/>
        <v>315857122.49320531</v>
      </c>
    </row>
    <row r="253" spans="2:18" s="18" customFormat="1" x14ac:dyDescent="0.3">
      <c r="B253" s="333" t="s">
        <v>535</v>
      </c>
      <c r="C253" s="156"/>
      <c r="D253" s="177">
        <f>SUM(D217:D252)</f>
        <v>1511490750.0000002</v>
      </c>
      <c r="E253" s="177">
        <f t="shared" ref="E253:L253" si="52">SUM(E217:E252)</f>
        <v>1684262250</v>
      </c>
      <c r="F253" s="177">
        <f t="shared" si="52"/>
        <v>1821220500</v>
      </c>
      <c r="G253" s="177">
        <f t="shared" si="52"/>
        <v>1877427750.0000002</v>
      </c>
      <c r="H253" s="177">
        <f t="shared" si="52"/>
        <v>1972047000.0000005</v>
      </c>
      <c r="I253" s="177">
        <f t="shared" si="52"/>
        <v>2198517750.0000005</v>
      </c>
      <c r="J253" s="177">
        <f t="shared" si="52"/>
        <v>2422909346.907217</v>
      </c>
      <c r="K253" s="177">
        <f t="shared" si="52"/>
        <v>2680932599.178556</v>
      </c>
      <c r="L253" s="24">
        <f t="shared" si="52"/>
        <v>2848283925.6993594</v>
      </c>
      <c r="M253" s="24">
        <f t="shared" ref="M253:Q253" si="53">SUM(M217:M252)</f>
        <v>3001202180.765399</v>
      </c>
      <c r="N253" s="177">
        <f t="shared" si="53"/>
        <v>2501070587.2284312</v>
      </c>
      <c r="O253" s="177">
        <f t="shared" si="53"/>
        <v>3553723445.7428098</v>
      </c>
      <c r="P253" s="177">
        <f t="shared" si="53"/>
        <v>4130816250</v>
      </c>
      <c r="Q253" s="178">
        <f t="shared" si="53"/>
        <v>4302960750</v>
      </c>
    </row>
    <row r="254" spans="2:18" x14ac:dyDescent="0.3">
      <c r="B254" s="41"/>
      <c r="C254" s="41"/>
      <c r="D254" s="41"/>
      <c r="E254" s="41"/>
      <c r="F254" s="42"/>
      <c r="G254" s="42"/>
      <c r="H254" s="42"/>
      <c r="I254" s="42"/>
      <c r="J254" s="42"/>
      <c r="K254" s="42"/>
      <c r="Q254" s="11"/>
      <c r="R254" s="11"/>
    </row>
    <row r="255" spans="2:18" x14ac:dyDescent="0.3">
      <c r="B255" s="41"/>
      <c r="C255" s="41"/>
      <c r="D255" s="41"/>
      <c r="E255" s="41"/>
      <c r="F255" s="42"/>
      <c r="G255" s="42"/>
      <c r="H255" s="42"/>
      <c r="I255" s="42"/>
      <c r="J255" s="42"/>
      <c r="K255" s="42"/>
      <c r="Q255" s="11"/>
    </row>
    <row r="256" spans="2:18" ht="72" customHeight="1" x14ac:dyDescent="0.3">
      <c r="B256" s="393" t="s">
        <v>557</v>
      </c>
      <c r="C256" s="17" t="s">
        <v>55</v>
      </c>
      <c r="D256" s="26"/>
      <c r="E256" s="26"/>
      <c r="F256" s="26"/>
      <c r="G256" s="26"/>
      <c r="H256" s="44"/>
      <c r="I256" s="44"/>
      <c r="J256" s="44"/>
      <c r="K256" s="44"/>
      <c r="Q256" s="11"/>
    </row>
    <row r="257" spans="2:17" x14ac:dyDescent="0.3">
      <c r="B257" s="45" t="s">
        <v>56</v>
      </c>
      <c r="C257" s="46">
        <v>0.1</v>
      </c>
      <c r="D257" s="112"/>
      <c r="E257" s="112"/>
      <c r="F257" s="44"/>
      <c r="G257" s="44"/>
      <c r="H257" s="42"/>
      <c r="I257" s="42"/>
      <c r="J257" s="42"/>
      <c r="K257" s="42"/>
      <c r="Q257" s="11"/>
    </row>
    <row r="258" spans="2:17" x14ac:dyDescent="0.3">
      <c r="B258" s="45" t="s">
        <v>57</v>
      </c>
      <c r="C258" s="46">
        <v>0</v>
      </c>
      <c r="D258" s="72"/>
      <c r="E258" s="72"/>
      <c r="F258" s="11"/>
      <c r="G258" s="44"/>
      <c r="H258" s="42"/>
      <c r="I258" s="42"/>
      <c r="J258" s="42"/>
      <c r="K258" s="42"/>
      <c r="Q258" s="11"/>
    </row>
    <row r="259" spans="2:17" x14ac:dyDescent="0.3">
      <c r="B259" s="45" t="s">
        <v>58</v>
      </c>
      <c r="C259" s="46">
        <v>0.3</v>
      </c>
      <c r="D259" s="72"/>
      <c r="E259" s="72"/>
      <c r="F259" s="11"/>
      <c r="G259" s="44"/>
      <c r="H259" s="42"/>
      <c r="I259" s="42"/>
      <c r="J259" s="42"/>
      <c r="K259" s="42"/>
      <c r="Q259" s="11"/>
    </row>
    <row r="260" spans="2:17" x14ac:dyDescent="0.3">
      <c r="B260" s="45" t="s">
        <v>59</v>
      </c>
      <c r="C260" s="46">
        <v>0.8</v>
      </c>
      <c r="D260" s="72"/>
      <c r="E260" s="72"/>
      <c r="F260" s="11"/>
      <c r="G260" s="44"/>
      <c r="H260" s="42"/>
      <c r="I260" s="42"/>
      <c r="J260" s="42"/>
      <c r="K260" s="42"/>
      <c r="Q260" s="11"/>
    </row>
    <row r="261" spans="2:17" x14ac:dyDescent="0.3">
      <c r="B261" s="45" t="s">
        <v>60</v>
      </c>
      <c r="C261" s="46">
        <v>0.8</v>
      </c>
      <c r="D261" s="72"/>
      <c r="E261" s="72"/>
      <c r="F261" s="11"/>
      <c r="G261" s="44"/>
      <c r="H261" s="42"/>
      <c r="I261" s="42"/>
      <c r="J261" s="42"/>
      <c r="K261" s="42"/>
      <c r="Q261" s="11"/>
    </row>
    <row r="262" spans="2:17" x14ac:dyDescent="0.3">
      <c r="B262" s="45" t="s">
        <v>61</v>
      </c>
      <c r="C262" s="46">
        <v>0.2</v>
      </c>
      <c r="D262" s="72"/>
      <c r="E262" s="72"/>
      <c r="F262" s="11"/>
      <c r="G262" s="44"/>
      <c r="H262" s="42"/>
      <c r="I262" s="42"/>
      <c r="J262" s="42"/>
      <c r="K262" s="42"/>
      <c r="Q262" s="11"/>
    </row>
    <row r="263" spans="2:17" x14ac:dyDescent="0.3">
      <c r="B263" s="47" t="s">
        <v>62</v>
      </c>
      <c r="C263" s="48">
        <v>0.8</v>
      </c>
      <c r="D263" s="72"/>
      <c r="E263" s="72"/>
      <c r="F263" s="11"/>
      <c r="G263" s="44"/>
      <c r="H263" s="42"/>
      <c r="I263" s="42"/>
      <c r="J263" s="42"/>
      <c r="K263" s="42"/>
      <c r="Q263" s="11"/>
    </row>
    <row r="264" spans="2:17" x14ac:dyDescent="0.3">
      <c r="B264" s="14"/>
      <c r="C264" s="14"/>
      <c r="D264" s="14"/>
      <c r="E264" s="14"/>
      <c r="F264" s="49"/>
      <c r="G264" s="49"/>
      <c r="H264" s="49"/>
      <c r="I264" s="49"/>
      <c r="J264" s="49"/>
      <c r="K264" s="49"/>
      <c r="Q264" s="11"/>
    </row>
    <row r="265" spans="2:17" ht="16.2" thickBot="1" x14ac:dyDescent="0.35">
      <c r="B265" s="14"/>
      <c r="C265" s="14"/>
      <c r="D265" s="14"/>
      <c r="E265" s="14"/>
      <c r="F265" s="49"/>
      <c r="G265" s="49"/>
      <c r="H265" s="49"/>
      <c r="I265" s="49"/>
      <c r="J265" s="49"/>
      <c r="K265" s="49"/>
      <c r="Q265" s="11"/>
    </row>
    <row r="266" spans="2:17" ht="30.75" customHeight="1" x14ac:dyDescent="0.3">
      <c r="B266" s="672" t="s">
        <v>954</v>
      </c>
      <c r="C266" s="673"/>
      <c r="D266" s="562"/>
      <c r="E266" s="562"/>
      <c r="F266" s="110"/>
    </row>
    <row r="267" spans="2:17" x14ac:dyDescent="0.3">
      <c r="B267" s="4" t="s">
        <v>3</v>
      </c>
      <c r="C267" s="5">
        <f>C258</f>
        <v>0</v>
      </c>
      <c r="D267" s="13"/>
      <c r="E267" s="12"/>
      <c r="F267" s="110"/>
    </row>
    <row r="268" spans="2:17" x14ac:dyDescent="0.3">
      <c r="B268" s="6" t="s">
        <v>4</v>
      </c>
      <c r="C268" s="7">
        <f>C259</f>
        <v>0.3</v>
      </c>
      <c r="D268" s="13"/>
      <c r="E268" s="12"/>
      <c r="F268" s="110"/>
    </row>
    <row r="269" spans="2:17" x14ac:dyDescent="0.3">
      <c r="B269" s="6" t="s">
        <v>1</v>
      </c>
      <c r="C269" s="7">
        <f>C263+C258</f>
        <v>0.8</v>
      </c>
      <c r="D269" s="13"/>
      <c r="E269" s="12"/>
      <c r="F269" s="110"/>
    </row>
    <row r="270" spans="2:17" x14ac:dyDescent="0.3">
      <c r="B270" s="6" t="s">
        <v>5</v>
      </c>
      <c r="C270" s="7">
        <f>C263+C258</f>
        <v>0.8</v>
      </c>
      <c r="D270" s="13"/>
      <c r="E270" s="12"/>
      <c r="F270" s="110"/>
    </row>
    <row r="271" spans="2:17" x14ac:dyDescent="0.3">
      <c r="B271" s="8" t="s">
        <v>49</v>
      </c>
      <c r="C271" s="7">
        <f>C259</f>
        <v>0.3</v>
      </c>
      <c r="D271" s="13"/>
      <c r="E271" s="12"/>
      <c r="F271" s="110"/>
    </row>
    <row r="272" spans="2:17" x14ac:dyDescent="0.3">
      <c r="B272" s="8" t="s">
        <v>6</v>
      </c>
      <c r="C272" s="7">
        <f>C262+C259</f>
        <v>0.5</v>
      </c>
      <c r="D272" s="13"/>
      <c r="E272" s="12"/>
      <c r="F272" s="110"/>
    </row>
    <row r="273" spans="2:11" x14ac:dyDescent="0.3">
      <c r="B273" s="6" t="s">
        <v>11</v>
      </c>
      <c r="C273" s="7">
        <f>C263+C258</f>
        <v>0.8</v>
      </c>
      <c r="D273" s="13"/>
      <c r="E273" s="12"/>
      <c r="F273" s="110"/>
    </row>
    <row r="274" spans="2:11" x14ac:dyDescent="0.3">
      <c r="B274" s="6" t="s">
        <v>7</v>
      </c>
      <c r="C274" s="7">
        <f>C263+C258</f>
        <v>0.8</v>
      </c>
      <c r="D274" s="13"/>
      <c r="E274" s="12"/>
      <c r="F274" s="110"/>
    </row>
    <row r="275" spans="2:11" s="13" customFormat="1" x14ac:dyDescent="0.3">
      <c r="B275" s="8" t="s">
        <v>8</v>
      </c>
      <c r="C275" s="7">
        <f>C258</f>
        <v>0</v>
      </c>
      <c r="E275" s="12"/>
      <c r="F275" s="110"/>
      <c r="G275" s="2"/>
      <c r="H275" s="2"/>
      <c r="I275" s="2"/>
      <c r="J275" s="2"/>
      <c r="K275" s="2"/>
    </row>
    <row r="276" spans="2:11" s="13" customFormat="1" x14ac:dyDescent="0.3">
      <c r="B276" s="6" t="s">
        <v>9</v>
      </c>
      <c r="C276" s="7">
        <f>C263+C258</f>
        <v>0.8</v>
      </c>
      <c r="E276" s="12"/>
      <c r="F276" s="110"/>
      <c r="G276" s="2"/>
      <c r="H276" s="2"/>
      <c r="I276" s="2"/>
      <c r="J276" s="2"/>
      <c r="K276" s="2"/>
    </row>
    <row r="277" spans="2:11" s="13" customFormat="1" ht="16.2" thickBot="1" x14ac:dyDescent="0.35">
      <c r="B277" s="9" t="s">
        <v>831</v>
      </c>
      <c r="C277" s="10">
        <f>C259</f>
        <v>0.3</v>
      </c>
      <c r="E277" s="12"/>
      <c r="F277" s="110"/>
      <c r="G277" s="2"/>
      <c r="H277" s="2"/>
      <c r="I277" s="2"/>
      <c r="J277" s="2"/>
      <c r="K277" s="2"/>
    </row>
    <row r="278" spans="2:11" x14ac:dyDescent="0.3">
      <c r="B278" s="13"/>
      <c r="C278" s="14"/>
      <c r="D278" s="14"/>
      <c r="E278" s="14"/>
    </row>
    <row r="279" spans="2:11" ht="16.2" thickBot="1" x14ac:dyDescent="0.35">
      <c r="B279" s="13"/>
      <c r="C279" s="14"/>
      <c r="D279" s="14"/>
      <c r="E279" s="14"/>
    </row>
    <row r="280" spans="2:11" ht="62.4" x14ac:dyDescent="0.3">
      <c r="B280" s="343" t="s">
        <v>558</v>
      </c>
      <c r="C280" s="50" t="s">
        <v>12</v>
      </c>
      <c r="D280" s="27"/>
      <c r="E280" s="27"/>
    </row>
    <row r="281" spans="2:11" ht="16.2" thickBot="1" x14ac:dyDescent="0.35">
      <c r="B281" s="9"/>
      <c r="C281" s="51">
        <v>0.25</v>
      </c>
      <c r="D281" s="69"/>
      <c r="E281" s="69"/>
    </row>
    <row r="282" spans="2:11" x14ac:dyDescent="0.3">
      <c r="B282" s="11"/>
      <c r="C282" s="52"/>
      <c r="D282" s="52"/>
      <c r="E282" s="52"/>
    </row>
    <row r="283" spans="2:11" ht="16.2" thickBot="1" x14ac:dyDescent="0.35">
      <c r="B283" s="13"/>
      <c r="C283" s="604"/>
      <c r="D283" s="14"/>
      <c r="E283" s="14"/>
    </row>
    <row r="284" spans="2:11" ht="18" x14ac:dyDescent="0.4">
      <c r="B284" s="53" t="s">
        <v>69</v>
      </c>
      <c r="C284" s="54" t="s">
        <v>0</v>
      </c>
      <c r="D284" s="603"/>
      <c r="E284" s="57"/>
    </row>
    <row r="285" spans="2:11" x14ac:dyDescent="0.3">
      <c r="B285" s="4" t="s">
        <v>3</v>
      </c>
      <c r="C285" s="5">
        <f t="shared" ref="C285:C295" si="54">C267*$C$281</f>
        <v>0</v>
      </c>
      <c r="D285" s="13"/>
      <c r="E285" s="12"/>
    </row>
    <row r="286" spans="2:11" x14ac:dyDescent="0.3">
      <c r="B286" s="6" t="s">
        <v>4</v>
      </c>
      <c r="C286" s="7">
        <f t="shared" si="54"/>
        <v>7.4999999999999997E-2</v>
      </c>
      <c r="D286" s="13"/>
      <c r="E286" s="12"/>
    </row>
    <row r="287" spans="2:11" s="13" customFormat="1" x14ac:dyDescent="0.3">
      <c r="B287" s="6" t="s">
        <v>1</v>
      </c>
      <c r="C287" s="7">
        <f t="shared" si="54"/>
        <v>0.2</v>
      </c>
      <c r="E287" s="12"/>
      <c r="F287" s="2"/>
      <c r="G287" s="2"/>
      <c r="H287" s="2"/>
      <c r="I287" s="2"/>
      <c r="J287" s="2"/>
      <c r="K287" s="2"/>
    </row>
    <row r="288" spans="2:11" s="13" customFormat="1" x14ac:dyDescent="0.3">
      <c r="B288" s="6" t="s">
        <v>5</v>
      </c>
      <c r="C288" s="7">
        <f t="shared" si="54"/>
        <v>0.2</v>
      </c>
      <c r="E288" s="12"/>
      <c r="F288" s="2"/>
      <c r="G288" s="2"/>
      <c r="H288" s="2"/>
      <c r="I288" s="2"/>
      <c r="J288" s="2"/>
      <c r="K288" s="2"/>
    </row>
    <row r="289" spans="2:17" x14ac:dyDescent="0.3">
      <c r="B289" s="6" t="s">
        <v>49</v>
      </c>
      <c r="C289" s="7">
        <f t="shared" si="54"/>
        <v>7.4999999999999997E-2</v>
      </c>
      <c r="D289" s="13"/>
      <c r="E289" s="12"/>
    </row>
    <row r="290" spans="2:17" x14ac:dyDescent="0.3">
      <c r="B290" s="8" t="s">
        <v>6</v>
      </c>
      <c r="C290" s="7">
        <f t="shared" si="54"/>
        <v>0.125</v>
      </c>
      <c r="D290" s="13"/>
      <c r="E290" s="12"/>
    </row>
    <row r="291" spans="2:17" x14ac:dyDescent="0.3">
      <c r="B291" s="6" t="s">
        <v>11</v>
      </c>
      <c r="C291" s="7">
        <f t="shared" si="54"/>
        <v>0.2</v>
      </c>
      <c r="D291" s="13"/>
      <c r="E291" s="12"/>
    </row>
    <row r="292" spans="2:17" x14ac:dyDescent="0.3">
      <c r="B292" s="6" t="s">
        <v>7</v>
      </c>
      <c r="C292" s="7">
        <f t="shared" si="54"/>
        <v>0.2</v>
      </c>
      <c r="D292" s="13"/>
      <c r="E292" s="12"/>
    </row>
    <row r="293" spans="2:17" x14ac:dyDescent="0.3">
      <c r="B293" s="6" t="s">
        <v>8</v>
      </c>
      <c r="C293" s="7">
        <f t="shared" si="54"/>
        <v>0</v>
      </c>
      <c r="D293" s="13"/>
      <c r="E293" s="12"/>
    </row>
    <row r="294" spans="2:17" x14ac:dyDescent="0.3">
      <c r="B294" s="6" t="s">
        <v>9</v>
      </c>
      <c r="C294" s="7">
        <f t="shared" si="54"/>
        <v>0.2</v>
      </c>
      <c r="D294" s="13"/>
      <c r="E294" s="12"/>
      <c r="F294" s="55"/>
      <c r="G294" s="55"/>
      <c r="H294" s="55"/>
      <c r="I294" s="55"/>
    </row>
    <row r="295" spans="2:17" ht="16.2" thickBot="1" x14ac:dyDescent="0.35">
      <c r="B295" s="9" t="s">
        <v>831</v>
      </c>
      <c r="C295" s="10">
        <f t="shared" si="54"/>
        <v>7.4999999999999997E-2</v>
      </c>
      <c r="D295" s="13"/>
      <c r="E295" s="12"/>
      <c r="F295" s="55"/>
      <c r="G295" s="55"/>
      <c r="H295" s="55"/>
      <c r="I295" s="55"/>
    </row>
    <row r="296" spans="2:17" x14ac:dyDescent="0.3">
      <c r="B296" s="11"/>
      <c r="C296" s="52"/>
      <c r="D296" s="52"/>
      <c r="E296" s="52"/>
      <c r="F296" s="55"/>
      <c r="G296" s="55"/>
      <c r="H296" s="55"/>
      <c r="I296" s="55"/>
    </row>
    <row r="297" spans="2:17" ht="16.2" thickBot="1" x14ac:dyDescent="0.35">
      <c r="B297" s="56"/>
      <c r="C297" s="57"/>
      <c r="D297" s="57"/>
      <c r="E297" s="57"/>
      <c r="H297" s="58"/>
      <c r="I297" s="58"/>
    </row>
    <row r="298" spans="2:17" ht="64.8" x14ac:dyDescent="0.3">
      <c r="B298" s="343" t="s">
        <v>559</v>
      </c>
      <c r="C298" s="50" t="s">
        <v>18</v>
      </c>
      <c r="D298" s="27"/>
      <c r="E298" s="27"/>
    </row>
    <row r="299" spans="2:17" ht="16.2" thickBot="1" x14ac:dyDescent="0.35">
      <c r="B299" s="9"/>
      <c r="C299" s="51">
        <v>0.35</v>
      </c>
      <c r="D299" s="69"/>
      <c r="E299" s="69"/>
    </row>
    <row r="300" spans="2:17" x14ac:dyDescent="0.3">
      <c r="B300" s="13"/>
      <c r="C300" s="14"/>
      <c r="D300" s="14"/>
      <c r="E300" s="14"/>
    </row>
    <row r="301" spans="2:17" s="18" customFormat="1" x14ac:dyDescent="0.3">
      <c r="B301" s="59" t="s">
        <v>95</v>
      </c>
      <c r="C301" s="16" t="s">
        <v>86</v>
      </c>
      <c r="D301" s="16">
        <v>2005</v>
      </c>
      <c r="E301" s="16">
        <v>2006</v>
      </c>
      <c r="F301" s="16">
        <v>2007</v>
      </c>
      <c r="G301" s="16">
        <v>2008</v>
      </c>
      <c r="H301" s="16">
        <v>2009</v>
      </c>
      <c r="I301" s="16">
        <v>2010</v>
      </c>
      <c r="J301" s="16">
        <v>2011</v>
      </c>
      <c r="K301" s="16">
        <v>2012</v>
      </c>
      <c r="L301" s="16">
        <v>2013</v>
      </c>
      <c r="M301" s="16">
        <v>2014</v>
      </c>
      <c r="N301" s="16">
        <v>2015</v>
      </c>
      <c r="O301" s="16">
        <v>2016</v>
      </c>
      <c r="P301" s="16">
        <v>2017</v>
      </c>
      <c r="Q301" s="17">
        <v>2018</v>
      </c>
    </row>
    <row r="302" spans="2:17" s="18" customFormat="1" x14ac:dyDescent="0.3">
      <c r="B302" s="154" t="s">
        <v>15</v>
      </c>
      <c r="C302" s="27"/>
      <c r="D302" s="82"/>
      <c r="E302" s="82"/>
      <c r="F302" s="82"/>
      <c r="G302" s="82"/>
      <c r="H302" s="82"/>
      <c r="I302" s="82"/>
      <c r="J302" s="82"/>
      <c r="K302" s="82"/>
      <c r="L302" s="165"/>
      <c r="M302" s="165"/>
      <c r="N302" s="82"/>
      <c r="O302" s="35"/>
      <c r="Q302" s="419"/>
    </row>
    <row r="303" spans="2:17" s="18" customFormat="1" x14ac:dyDescent="0.3">
      <c r="B303" s="152" t="s">
        <v>132</v>
      </c>
      <c r="C303" s="20"/>
      <c r="D303" s="165">
        <f t="shared" ref="D303:Q303" si="55">((D141-$C$299)*$C$285)/10^3</f>
        <v>0</v>
      </c>
      <c r="E303" s="165">
        <f t="shared" si="55"/>
        <v>0</v>
      </c>
      <c r="F303" s="165">
        <f t="shared" si="55"/>
        <v>0</v>
      </c>
      <c r="G303" s="165">
        <f t="shared" si="55"/>
        <v>0</v>
      </c>
      <c r="H303" s="165">
        <f t="shared" si="55"/>
        <v>0</v>
      </c>
      <c r="I303" s="165">
        <f t="shared" si="55"/>
        <v>0</v>
      </c>
      <c r="J303" s="165">
        <f t="shared" si="55"/>
        <v>0</v>
      </c>
      <c r="K303" s="165">
        <f t="shared" si="55"/>
        <v>0</v>
      </c>
      <c r="L303" s="165">
        <f t="shared" si="55"/>
        <v>0</v>
      </c>
      <c r="M303" s="165">
        <f t="shared" si="55"/>
        <v>0</v>
      </c>
      <c r="N303" s="165">
        <f t="shared" si="55"/>
        <v>0</v>
      </c>
      <c r="O303" s="165">
        <f t="shared" si="55"/>
        <v>0</v>
      </c>
      <c r="P303" s="165">
        <f t="shared" si="55"/>
        <v>0</v>
      </c>
      <c r="Q303" s="166">
        <f t="shared" si="55"/>
        <v>0</v>
      </c>
    </row>
    <row r="304" spans="2:17" s="18" customFormat="1" x14ac:dyDescent="0.3">
      <c r="B304" s="152" t="s">
        <v>133</v>
      </c>
      <c r="C304" s="20"/>
      <c r="D304" s="165">
        <f t="shared" ref="D304:D338" si="56">((D142-$C$299)*$C$285)/10^3</f>
        <v>0</v>
      </c>
      <c r="E304" s="165">
        <f t="shared" ref="E304:L338" si="57">((E142-$C$299)*$C$285)/10^3</f>
        <v>0</v>
      </c>
      <c r="F304" s="165">
        <f t="shared" si="57"/>
        <v>0</v>
      </c>
      <c r="G304" s="165">
        <f t="shared" si="57"/>
        <v>0</v>
      </c>
      <c r="H304" s="165">
        <f t="shared" si="57"/>
        <v>0</v>
      </c>
      <c r="I304" s="165">
        <f t="shared" si="57"/>
        <v>0</v>
      </c>
      <c r="J304" s="165">
        <f t="shared" si="57"/>
        <v>0</v>
      </c>
      <c r="K304" s="165">
        <f t="shared" si="57"/>
        <v>0</v>
      </c>
      <c r="L304" s="165">
        <f t="shared" si="57"/>
        <v>0</v>
      </c>
      <c r="M304" s="165">
        <f t="shared" ref="M304:Q338" si="58">((M142-$C$299)*$C$285)/10^3</f>
        <v>0</v>
      </c>
      <c r="N304" s="165">
        <f t="shared" si="58"/>
        <v>0</v>
      </c>
      <c r="O304" s="165">
        <f t="shared" si="58"/>
        <v>0</v>
      </c>
      <c r="P304" s="165">
        <f t="shared" si="58"/>
        <v>0</v>
      </c>
      <c r="Q304" s="166">
        <f t="shared" si="58"/>
        <v>0</v>
      </c>
    </row>
    <row r="305" spans="2:17" s="18" customFormat="1" x14ac:dyDescent="0.3">
      <c r="B305" s="152" t="s">
        <v>134</v>
      </c>
      <c r="C305" s="20"/>
      <c r="D305" s="165">
        <f t="shared" si="56"/>
        <v>0</v>
      </c>
      <c r="E305" s="165">
        <f t="shared" si="57"/>
        <v>0</v>
      </c>
      <c r="F305" s="165">
        <f t="shared" si="57"/>
        <v>0</v>
      </c>
      <c r="G305" s="165">
        <f t="shared" si="57"/>
        <v>0</v>
      </c>
      <c r="H305" s="165">
        <f t="shared" si="57"/>
        <v>0</v>
      </c>
      <c r="I305" s="165">
        <f t="shared" si="57"/>
        <v>0</v>
      </c>
      <c r="J305" s="165">
        <f t="shared" si="57"/>
        <v>0</v>
      </c>
      <c r="K305" s="165">
        <f t="shared" si="57"/>
        <v>0</v>
      </c>
      <c r="L305" s="165">
        <f t="shared" si="57"/>
        <v>0</v>
      </c>
      <c r="M305" s="165">
        <f t="shared" si="58"/>
        <v>0</v>
      </c>
      <c r="N305" s="165">
        <f t="shared" si="58"/>
        <v>0</v>
      </c>
      <c r="O305" s="165">
        <f t="shared" si="58"/>
        <v>0</v>
      </c>
      <c r="P305" s="165">
        <f t="shared" si="58"/>
        <v>0</v>
      </c>
      <c r="Q305" s="166">
        <f t="shared" si="58"/>
        <v>0</v>
      </c>
    </row>
    <row r="306" spans="2:17" s="18" customFormat="1" x14ac:dyDescent="0.3">
      <c r="B306" s="152" t="s">
        <v>135</v>
      </c>
      <c r="C306" s="20"/>
      <c r="D306" s="165">
        <f t="shared" si="56"/>
        <v>0</v>
      </c>
      <c r="E306" s="165">
        <f t="shared" si="57"/>
        <v>0</v>
      </c>
      <c r="F306" s="165">
        <f t="shared" si="57"/>
        <v>0</v>
      </c>
      <c r="G306" s="165">
        <f t="shared" si="57"/>
        <v>0</v>
      </c>
      <c r="H306" s="165">
        <f t="shared" si="57"/>
        <v>0</v>
      </c>
      <c r="I306" s="165">
        <f t="shared" si="57"/>
        <v>0</v>
      </c>
      <c r="J306" s="165">
        <f t="shared" si="57"/>
        <v>0</v>
      </c>
      <c r="K306" s="165">
        <f t="shared" si="57"/>
        <v>0</v>
      </c>
      <c r="L306" s="165">
        <f t="shared" si="57"/>
        <v>0</v>
      </c>
      <c r="M306" s="165">
        <f t="shared" si="58"/>
        <v>0</v>
      </c>
      <c r="N306" s="165">
        <f t="shared" si="58"/>
        <v>0</v>
      </c>
      <c r="O306" s="165">
        <f t="shared" si="58"/>
        <v>0</v>
      </c>
      <c r="P306" s="165">
        <f t="shared" si="58"/>
        <v>0</v>
      </c>
      <c r="Q306" s="166">
        <f t="shared" si="58"/>
        <v>0</v>
      </c>
    </row>
    <row r="307" spans="2:17" s="18" customFormat="1" x14ac:dyDescent="0.3">
      <c r="B307" s="152" t="s">
        <v>136</v>
      </c>
      <c r="C307" s="20"/>
      <c r="D307" s="165">
        <f t="shared" si="56"/>
        <v>0</v>
      </c>
      <c r="E307" s="165">
        <f t="shared" si="57"/>
        <v>0</v>
      </c>
      <c r="F307" s="165">
        <f t="shared" si="57"/>
        <v>0</v>
      </c>
      <c r="G307" s="165">
        <f t="shared" si="57"/>
        <v>0</v>
      </c>
      <c r="H307" s="165">
        <f t="shared" si="57"/>
        <v>0</v>
      </c>
      <c r="I307" s="165">
        <f t="shared" si="57"/>
        <v>0</v>
      </c>
      <c r="J307" s="165">
        <f t="shared" si="57"/>
        <v>0</v>
      </c>
      <c r="K307" s="165">
        <f t="shared" si="57"/>
        <v>0</v>
      </c>
      <c r="L307" s="165">
        <f t="shared" si="57"/>
        <v>0</v>
      </c>
      <c r="M307" s="165">
        <f t="shared" si="58"/>
        <v>0</v>
      </c>
      <c r="N307" s="165">
        <f t="shared" si="58"/>
        <v>0</v>
      </c>
      <c r="O307" s="165">
        <f t="shared" si="58"/>
        <v>0</v>
      </c>
      <c r="P307" s="165">
        <f t="shared" si="58"/>
        <v>0</v>
      </c>
      <c r="Q307" s="166">
        <f t="shared" si="58"/>
        <v>0</v>
      </c>
    </row>
    <row r="308" spans="2:17" s="18" customFormat="1" x14ac:dyDescent="0.3">
      <c r="B308" s="152" t="s">
        <v>137</v>
      </c>
      <c r="C308" s="20"/>
      <c r="D308" s="165">
        <f t="shared" si="56"/>
        <v>0</v>
      </c>
      <c r="E308" s="165">
        <f t="shared" si="57"/>
        <v>0</v>
      </c>
      <c r="F308" s="165">
        <f t="shared" si="57"/>
        <v>0</v>
      </c>
      <c r="G308" s="165">
        <f t="shared" si="57"/>
        <v>0</v>
      </c>
      <c r="H308" s="165">
        <f t="shared" si="57"/>
        <v>0</v>
      </c>
      <c r="I308" s="165">
        <f t="shared" si="57"/>
        <v>0</v>
      </c>
      <c r="J308" s="165">
        <f t="shared" si="57"/>
        <v>0</v>
      </c>
      <c r="K308" s="165">
        <f t="shared" si="57"/>
        <v>0</v>
      </c>
      <c r="L308" s="165">
        <f t="shared" si="57"/>
        <v>0</v>
      </c>
      <c r="M308" s="165">
        <f t="shared" si="58"/>
        <v>0</v>
      </c>
      <c r="N308" s="165">
        <f t="shared" si="58"/>
        <v>0</v>
      </c>
      <c r="O308" s="165">
        <f t="shared" si="58"/>
        <v>0</v>
      </c>
      <c r="P308" s="165">
        <f t="shared" si="58"/>
        <v>0</v>
      </c>
      <c r="Q308" s="166">
        <f t="shared" si="58"/>
        <v>0</v>
      </c>
    </row>
    <row r="309" spans="2:17" s="18" customFormat="1" x14ac:dyDescent="0.3">
      <c r="B309" s="152" t="s">
        <v>138</v>
      </c>
      <c r="C309" s="20"/>
      <c r="D309" s="165">
        <f t="shared" si="56"/>
        <v>0</v>
      </c>
      <c r="E309" s="165">
        <f t="shared" si="57"/>
        <v>0</v>
      </c>
      <c r="F309" s="165">
        <f t="shared" si="57"/>
        <v>0</v>
      </c>
      <c r="G309" s="165">
        <f t="shared" si="57"/>
        <v>0</v>
      </c>
      <c r="H309" s="165">
        <f t="shared" si="57"/>
        <v>0</v>
      </c>
      <c r="I309" s="165">
        <f t="shared" si="57"/>
        <v>0</v>
      </c>
      <c r="J309" s="165">
        <f t="shared" si="57"/>
        <v>0</v>
      </c>
      <c r="K309" s="165">
        <f t="shared" si="57"/>
        <v>0</v>
      </c>
      <c r="L309" s="165">
        <f t="shared" si="57"/>
        <v>0</v>
      </c>
      <c r="M309" s="165">
        <f t="shared" si="58"/>
        <v>0</v>
      </c>
      <c r="N309" s="165">
        <f t="shared" si="58"/>
        <v>0</v>
      </c>
      <c r="O309" s="165">
        <f t="shared" si="58"/>
        <v>0</v>
      </c>
      <c r="P309" s="165">
        <f t="shared" si="58"/>
        <v>0</v>
      </c>
      <c r="Q309" s="166">
        <f t="shared" si="58"/>
        <v>0</v>
      </c>
    </row>
    <row r="310" spans="2:17" s="18" customFormat="1" x14ac:dyDescent="0.3">
      <c r="B310" s="152" t="s">
        <v>139</v>
      </c>
      <c r="C310" s="20"/>
      <c r="D310" s="165">
        <f t="shared" si="56"/>
        <v>0</v>
      </c>
      <c r="E310" s="165">
        <f t="shared" si="57"/>
        <v>0</v>
      </c>
      <c r="F310" s="165">
        <f t="shared" si="57"/>
        <v>0</v>
      </c>
      <c r="G310" s="165">
        <f t="shared" si="57"/>
        <v>0</v>
      </c>
      <c r="H310" s="165">
        <f t="shared" si="57"/>
        <v>0</v>
      </c>
      <c r="I310" s="165">
        <f t="shared" si="57"/>
        <v>0</v>
      </c>
      <c r="J310" s="165">
        <f t="shared" si="57"/>
        <v>0</v>
      </c>
      <c r="K310" s="165">
        <f t="shared" si="57"/>
        <v>0</v>
      </c>
      <c r="L310" s="165">
        <f t="shared" si="57"/>
        <v>0</v>
      </c>
      <c r="M310" s="165">
        <f t="shared" si="58"/>
        <v>0</v>
      </c>
      <c r="N310" s="165">
        <f t="shared" si="58"/>
        <v>0</v>
      </c>
      <c r="O310" s="165">
        <f t="shared" si="58"/>
        <v>0</v>
      </c>
      <c r="P310" s="165">
        <f t="shared" si="58"/>
        <v>0</v>
      </c>
      <c r="Q310" s="166">
        <f t="shared" si="58"/>
        <v>0</v>
      </c>
    </row>
    <row r="311" spans="2:17" s="18" customFormat="1" x14ac:dyDescent="0.3">
      <c r="B311" s="152" t="s">
        <v>140</v>
      </c>
      <c r="C311" s="20"/>
      <c r="D311" s="165">
        <f t="shared" si="56"/>
        <v>0</v>
      </c>
      <c r="E311" s="165">
        <f t="shared" si="57"/>
        <v>0</v>
      </c>
      <c r="F311" s="165">
        <f t="shared" si="57"/>
        <v>0</v>
      </c>
      <c r="G311" s="165">
        <f t="shared" si="57"/>
        <v>0</v>
      </c>
      <c r="H311" s="165">
        <f t="shared" si="57"/>
        <v>0</v>
      </c>
      <c r="I311" s="165">
        <f t="shared" si="57"/>
        <v>0</v>
      </c>
      <c r="J311" s="165">
        <f t="shared" si="57"/>
        <v>0</v>
      </c>
      <c r="K311" s="165">
        <f t="shared" si="57"/>
        <v>0</v>
      </c>
      <c r="L311" s="165">
        <f t="shared" si="57"/>
        <v>0</v>
      </c>
      <c r="M311" s="165">
        <f t="shared" si="58"/>
        <v>0</v>
      </c>
      <c r="N311" s="165">
        <f t="shared" si="58"/>
        <v>0</v>
      </c>
      <c r="O311" s="165">
        <f t="shared" si="58"/>
        <v>0</v>
      </c>
      <c r="P311" s="165">
        <f t="shared" si="58"/>
        <v>0</v>
      </c>
      <c r="Q311" s="166">
        <f t="shared" si="58"/>
        <v>0</v>
      </c>
    </row>
    <row r="312" spans="2:17" s="18" customFormat="1" x14ac:dyDescent="0.3">
      <c r="B312" s="152" t="s">
        <v>141</v>
      </c>
      <c r="C312" s="20"/>
      <c r="D312" s="165">
        <f t="shared" si="56"/>
        <v>0</v>
      </c>
      <c r="E312" s="165">
        <f t="shared" si="57"/>
        <v>0</v>
      </c>
      <c r="F312" s="165">
        <f t="shared" si="57"/>
        <v>0</v>
      </c>
      <c r="G312" s="165">
        <f t="shared" si="57"/>
        <v>0</v>
      </c>
      <c r="H312" s="165">
        <f t="shared" si="57"/>
        <v>0</v>
      </c>
      <c r="I312" s="165">
        <f t="shared" si="57"/>
        <v>0</v>
      </c>
      <c r="J312" s="165">
        <f t="shared" si="57"/>
        <v>0</v>
      </c>
      <c r="K312" s="165">
        <f t="shared" si="57"/>
        <v>0</v>
      </c>
      <c r="L312" s="165">
        <f t="shared" si="57"/>
        <v>0</v>
      </c>
      <c r="M312" s="165">
        <f t="shared" si="58"/>
        <v>0</v>
      </c>
      <c r="N312" s="165">
        <f t="shared" si="58"/>
        <v>0</v>
      </c>
      <c r="O312" s="165">
        <f t="shared" si="58"/>
        <v>0</v>
      </c>
      <c r="P312" s="165">
        <f t="shared" si="58"/>
        <v>0</v>
      </c>
      <c r="Q312" s="166">
        <f t="shared" si="58"/>
        <v>0</v>
      </c>
    </row>
    <row r="313" spans="2:17" s="18" customFormat="1" x14ac:dyDescent="0.3">
      <c r="B313" s="152" t="s">
        <v>142</v>
      </c>
      <c r="C313" s="20"/>
      <c r="D313" s="165">
        <f t="shared" si="56"/>
        <v>0</v>
      </c>
      <c r="E313" s="165">
        <f t="shared" si="57"/>
        <v>0</v>
      </c>
      <c r="F313" s="165">
        <f t="shared" si="57"/>
        <v>0</v>
      </c>
      <c r="G313" s="165">
        <f t="shared" si="57"/>
        <v>0</v>
      </c>
      <c r="H313" s="165">
        <f t="shared" si="57"/>
        <v>0</v>
      </c>
      <c r="I313" s="165">
        <f t="shared" si="57"/>
        <v>0</v>
      </c>
      <c r="J313" s="165">
        <f t="shared" si="57"/>
        <v>0</v>
      </c>
      <c r="K313" s="165">
        <f t="shared" si="57"/>
        <v>0</v>
      </c>
      <c r="L313" s="165">
        <f t="shared" si="57"/>
        <v>0</v>
      </c>
      <c r="M313" s="165">
        <f t="shared" si="58"/>
        <v>0</v>
      </c>
      <c r="N313" s="165">
        <f t="shared" si="58"/>
        <v>0</v>
      </c>
      <c r="O313" s="165">
        <f t="shared" si="58"/>
        <v>0</v>
      </c>
      <c r="P313" s="165">
        <f t="shared" si="58"/>
        <v>0</v>
      </c>
      <c r="Q313" s="166">
        <f t="shared" si="58"/>
        <v>0</v>
      </c>
    </row>
    <row r="314" spans="2:17" s="18" customFormat="1" x14ac:dyDescent="0.3">
      <c r="B314" s="152" t="s">
        <v>143</v>
      </c>
      <c r="C314" s="20"/>
      <c r="D314" s="165">
        <f t="shared" si="56"/>
        <v>0</v>
      </c>
      <c r="E314" s="165">
        <f t="shared" si="57"/>
        <v>0</v>
      </c>
      <c r="F314" s="165">
        <f t="shared" si="57"/>
        <v>0</v>
      </c>
      <c r="G314" s="165">
        <f t="shared" si="57"/>
        <v>0</v>
      </c>
      <c r="H314" s="165">
        <f t="shared" si="57"/>
        <v>0</v>
      </c>
      <c r="I314" s="165">
        <f t="shared" si="57"/>
        <v>0</v>
      </c>
      <c r="J314" s="165">
        <f t="shared" si="57"/>
        <v>0</v>
      </c>
      <c r="K314" s="165">
        <f t="shared" si="57"/>
        <v>0</v>
      </c>
      <c r="L314" s="165">
        <f t="shared" ref="L314:L338" si="59">((L152-$C$299)*$C$285)/10^3</f>
        <v>0</v>
      </c>
      <c r="M314" s="165">
        <f t="shared" si="58"/>
        <v>0</v>
      </c>
      <c r="N314" s="165">
        <f t="shared" si="58"/>
        <v>0</v>
      </c>
      <c r="O314" s="165">
        <f t="shared" si="58"/>
        <v>0</v>
      </c>
      <c r="P314" s="165">
        <f t="shared" si="58"/>
        <v>0</v>
      </c>
      <c r="Q314" s="166">
        <f t="shared" si="58"/>
        <v>0</v>
      </c>
    </row>
    <row r="315" spans="2:17" s="18" customFormat="1" x14ac:dyDescent="0.3">
      <c r="B315" s="152" t="s">
        <v>144</v>
      </c>
      <c r="C315" s="20"/>
      <c r="D315" s="165">
        <f t="shared" si="56"/>
        <v>0</v>
      </c>
      <c r="E315" s="165">
        <f t="shared" si="57"/>
        <v>0</v>
      </c>
      <c r="F315" s="165">
        <f t="shared" si="57"/>
        <v>0</v>
      </c>
      <c r="G315" s="165">
        <f t="shared" si="57"/>
        <v>0</v>
      </c>
      <c r="H315" s="165">
        <f t="shared" si="57"/>
        <v>0</v>
      </c>
      <c r="I315" s="165">
        <f t="shared" si="57"/>
        <v>0</v>
      </c>
      <c r="J315" s="165">
        <f t="shared" si="57"/>
        <v>0</v>
      </c>
      <c r="K315" s="165">
        <f t="shared" si="57"/>
        <v>0</v>
      </c>
      <c r="L315" s="165">
        <f t="shared" si="59"/>
        <v>0</v>
      </c>
      <c r="M315" s="165">
        <f t="shared" si="58"/>
        <v>0</v>
      </c>
      <c r="N315" s="165">
        <f t="shared" si="58"/>
        <v>0</v>
      </c>
      <c r="O315" s="165">
        <f t="shared" si="58"/>
        <v>0</v>
      </c>
      <c r="P315" s="165">
        <f t="shared" si="58"/>
        <v>0</v>
      </c>
      <c r="Q315" s="166">
        <f t="shared" si="58"/>
        <v>0</v>
      </c>
    </row>
    <row r="316" spans="2:17" s="18" customFormat="1" x14ac:dyDescent="0.3">
      <c r="B316" s="152" t="s">
        <v>145</v>
      </c>
      <c r="C316" s="20"/>
      <c r="D316" s="165">
        <f t="shared" si="56"/>
        <v>0</v>
      </c>
      <c r="E316" s="165">
        <f t="shared" si="57"/>
        <v>0</v>
      </c>
      <c r="F316" s="165">
        <f t="shared" si="57"/>
        <v>0</v>
      </c>
      <c r="G316" s="165">
        <f t="shared" si="57"/>
        <v>0</v>
      </c>
      <c r="H316" s="165">
        <f t="shared" si="57"/>
        <v>0</v>
      </c>
      <c r="I316" s="165">
        <f t="shared" si="57"/>
        <v>0</v>
      </c>
      <c r="J316" s="165">
        <f t="shared" si="57"/>
        <v>0</v>
      </c>
      <c r="K316" s="165">
        <f t="shared" si="57"/>
        <v>0</v>
      </c>
      <c r="L316" s="165">
        <f t="shared" si="59"/>
        <v>0</v>
      </c>
      <c r="M316" s="165">
        <f t="shared" si="58"/>
        <v>0</v>
      </c>
      <c r="N316" s="165">
        <f t="shared" si="58"/>
        <v>0</v>
      </c>
      <c r="O316" s="165">
        <f t="shared" si="58"/>
        <v>0</v>
      </c>
      <c r="P316" s="165">
        <f t="shared" si="58"/>
        <v>0</v>
      </c>
      <c r="Q316" s="166">
        <f t="shared" si="58"/>
        <v>0</v>
      </c>
    </row>
    <row r="317" spans="2:17" s="18" customFormat="1" x14ac:dyDescent="0.3">
      <c r="B317" s="152" t="s">
        <v>146</v>
      </c>
      <c r="C317" s="20"/>
      <c r="D317" s="165">
        <f t="shared" si="56"/>
        <v>0</v>
      </c>
      <c r="E317" s="165">
        <f t="shared" si="57"/>
        <v>0</v>
      </c>
      <c r="F317" s="165">
        <f t="shared" si="57"/>
        <v>0</v>
      </c>
      <c r="G317" s="165">
        <f t="shared" si="57"/>
        <v>0</v>
      </c>
      <c r="H317" s="165">
        <f t="shared" si="57"/>
        <v>0</v>
      </c>
      <c r="I317" s="165">
        <f t="shared" si="57"/>
        <v>0</v>
      </c>
      <c r="J317" s="165">
        <f t="shared" si="57"/>
        <v>0</v>
      </c>
      <c r="K317" s="165">
        <f t="shared" si="57"/>
        <v>0</v>
      </c>
      <c r="L317" s="165">
        <f t="shared" si="59"/>
        <v>0</v>
      </c>
      <c r="M317" s="165">
        <f t="shared" si="58"/>
        <v>0</v>
      </c>
      <c r="N317" s="165">
        <f t="shared" si="58"/>
        <v>0</v>
      </c>
      <c r="O317" s="165">
        <f t="shared" si="58"/>
        <v>0</v>
      </c>
      <c r="P317" s="165">
        <f t="shared" si="58"/>
        <v>0</v>
      </c>
      <c r="Q317" s="166">
        <f t="shared" si="58"/>
        <v>0</v>
      </c>
    </row>
    <row r="318" spans="2:17" s="18" customFormat="1" x14ac:dyDescent="0.3">
      <c r="B318" s="152" t="s">
        <v>147</v>
      </c>
      <c r="C318" s="20"/>
      <c r="D318" s="165">
        <f t="shared" si="56"/>
        <v>0</v>
      </c>
      <c r="E318" s="165">
        <f t="shared" si="57"/>
        <v>0</v>
      </c>
      <c r="F318" s="165">
        <f t="shared" si="57"/>
        <v>0</v>
      </c>
      <c r="G318" s="165">
        <f t="shared" si="57"/>
        <v>0</v>
      </c>
      <c r="H318" s="165">
        <f t="shared" si="57"/>
        <v>0</v>
      </c>
      <c r="I318" s="165">
        <f t="shared" si="57"/>
        <v>0</v>
      </c>
      <c r="J318" s="165">
        <f t="shared" si="57"/>
        <v>0</v>
      </c>
      <c r="K318" s="165">
        <f t="shared" si="57"/>
        <v>0</v>
      </c>
      <c r="L318" s="165">
        <f t="shared" si="59"/>
        <v>0</v>
      </c>
      <c r="M318" s="165">
        <f t="shared" si="58"/>
        <v>0</v>
      </c>
      <c r="N318" s="165">
        <f t="shared" si="58"/>
        <v>0</v>
      </c>
      <c r="O318" s="165">
        <f t="shared" si="58"/>
        <v>0</v>
      </c>
      <c r="P318" s="165">
        <f t="shared" si="58"/>
        <v>0</v>
      </c>
      <c r="Q318" s="166">
        <f t="shared" si="58"/>
        <v>0</v>
      </c>
    </row>
    <row r="319" spans="2:17" s="18" customFormat="1" x14ac:dyDescent="0.3">
      <c r="B319" s="152" t="s">
        <v>148</v>
      </c>
      <c r="C319" s="20"/>
      <c r="D319" s="165">
        <f t="shared" si="56"/>
        <v>0</v>
      </c>
      <c r="E319" s="165">
        <f t="shared" si="57"/>
        <v>0</v>
      </c>
      <c r="F319" s="165">
        <f t="shared" si="57"/>
        <v>0</v>
      </c>
      <c r="G319" s="165">
        <f t="shared" si="57"/>
        <v>0</v>
      </c>
      <c r="H319" s="165">
        <f t="shared" si="57"/>
        <v>0</v>
      </c>
      <c r="I319" s="165">
        <f t="shared" si="57"/>
        <v>0</v>
      </c>
      <c r="J319" s="165">
        <f t="shared" si="57"/>
        <v>0</v>
      </c>
      <c r="K319" s="165">
        <f t="shared" si="57"/>
        <v>0</v>
      </c>
      <c r="L319" s="165">
        <f t="shared" si="59"/>
        <v>0</v>
      </c>
      <c r="M319" s="165">
        <f t="shared" si="58"/>
        <v>0</v>
      </c>
      <c r="N319" s="165">
        <f t="shared" si="58"/>
        <v>0</v>
      </c>
      <c r="O319" s="165">
        <f t="shared" si="58"/>
        <v>0</v>
      </c>
      <c r="P319" s="165">
        <f t="shared" si="58"/>
        <v>0</v>
      </c>
      <c r="Q319" s="166">
        <f t="shared" si="58"/>
        <v>0</v>
      </c>
    </row>
    <row r="320" spans="2:17" s="18" customFormat="1" x14ac:dyDescent="0.3">
      <c r="B320" s="152" t="s">
        <v>149</v>
      </c>
      <c r="C320" s="20"/>
      <c r="D320" s="165">
        <f t="shared" si="56"/>
        <v>0</v>
      </c>
      <c r="E320" s="165">
        <f t="shared" si="57"/>
        <v>0</v>
      </c>
      <c r="F320" s="165">
        <f t="shared" si="57"/>
        <v>0</v>
      </c>
      <c r="G320" s="165">
        <f t="shared" si="57"/>
        <v>0</v>
      </c>
      <c r="H320" s="165">
        <f t="shared" si="57"/>
        <v>0</v>
      </c>
      <c r="I320" s="165">
        <f t="shared" si="57"/>
        <v>0</v>
      </c>
      <c r="J320" s="165">
        <f t="shared" si="57"/>
        <v>0</v>
      </c>
      <c r="K320" s="165">
        <f t="shared" si="57"/>
        <v>0</v>
      </c>
      <c r="L320" s="165">
        <f t="shared" si="59"/>
        <v>0</v>
      </c>
      <c r="M320" s="165">
        <f t="shared" si="58"/>
        <v>0</v>
      </c>
      <c r="N320" s="165">
        <f t="shared" si="58"/>
        <v>0</v>
      </c>
      <c r="O320" s="165">
        <f t="shared" si="58"/>
        <v>0</v>
      </c>
      <c r="P320" s="165">
        <f t="shared" si="58"/>
        <v>0</v>
      </c>
      <c r="Q320" s="166">
        <f t="shared" si="58"/>
        <v>0</v>
      </c>
    </row>
    <row r="321" spans="2:17" s="18" customFormat="1" x14ac:dyDescent="0.3">
      <c r="B321" s="152" t="s">
        <v>150</v>
      </c>
      <c r="C321" s="20"/>
      <c r="D321" s="165">
        <f t="shared" si="56"/>
        <v>0</v>
      </c>
      <c r="E321" s="165">
        <f t="shared" si="57"/>
        <v>0</v>
      </c>
      <c r="F321" s="165">
        <f t="shared" si="57"/>
        <v>0</v>
      </c>
      <c r="G321" s="165">
        <f t="shared" si="57"/>
        <v>0</v>
      </c>
      <c r="H321" s="165">
        <f t="shared" si="57"/>
        <v>0</v>
      </c>
      <c r="I321" s="165">
        <f t="shared" si="57"/>
        <v>0</v>
      </c>
      <c r="J321" s="165">
        <f t="shared" si="57"/>
        <v>0</v>
      </c>
      <c r="K321" s="165">
        <f t="shared" si="57"/>
        <v>0</v>
      </c>
      <c r="L321" s="165">
        <f t="shared" si="59"/>
        <v>0</v>
      </c>
      <c r="M321" s="165">
        <f t="shared" si="58"/>
        <v>0</v>
      </c>
      <c r="N321" s="165">
        <f t="shared" si="58"/>
        <v>0</v>
      </c>
      <c r="O321" s="165">
        <f t="shared" si="58"/>
        <v>0</v>
      </c>
      <c r="P321" s="165">
        <f t="shared" si="58"/>
        <v>0</v>
      </c>
      <c r="Q321" s="166">
        <f t="shared" si="58"/>
        <v>0</v>
      </c>
    </row>
    <row r="322" spans="2:17" s="18" customFormat="1" x14ac:dyDescent="0.3">
      <c r="B322" s="152" t="s">
        <v>151</v>
      </c>
      <c r="C322" s="20"/>
      <c r="D322" s="165">
        <f t="shared" si="56"/>
        <v>0</v>
      </c>
      <c r="E322" s="165">
        <f t="shared" si="57"/>
        <v>0</v>
      </c>
      <c r="F322" s="165">
        <f t="shared" si="57"/>
        <v>0</v>
      </c>
      <c r="G322" s="165">
        <f t="shared" si="57"/>
        <v>0</v>
      </c>
      <c r="H322" s="165">
        <f t="shared" si="57"/>
        <v>0</v>
      </c>
      <c r="I322" s="165">
        <f t="shared" si="57"/>
        <v>0</v>
      </c>
      <c r="J322" s="165">
        <f t="shared" si="57"/>
        <v>0</v>
      </c>
      <c r="K322" s="165">
        <f t="shared" si="57"/>
        <v>0</v>
      </c>
      <c r="L322" s="165">
        <f t="shared" si="59"/>
        <v>0</v>
      </c>
      <c r="M322" s="165">
        <f t="shared" si="58"/>
        <v>0</v>
      </c>
      <c r="N322" s="165">
        <f t="shared" si="58"/>
        <v>0</v>
      </c>
      <c r="O322" s="165">
        <f t="shared" si="58"/>
        <v>0</v>
      </c>
      <c r="P322" s="165">
        <f t="shared" si="58"/>
        <v>0</v>
      </c>
      <c r="Q322" s="166">
        <f t="shared" si="58"/>
        <v>0</v>
      </c>
    </row>
    <row r="323" spans="2:17" s="18" customFormat="1" x14ac:dyDescent="0.3">
      <c r="B323" s="152" t="s">
        <v>152</v>
      </c>
      <c r="C323" s="20"/>
      <c r="D323" s="165">
        <f t="shared" si="56"/>
        <v>0</v>
      </c>
      <c r="E323" s="165">
        <f t="shared" si="57"/>
        <v>0</v>
      </c>
      <c r="F323" s="165">
        <f t="shared" si="57"/>
        <v>0</v>
      </c>
      <c r="G323" s="165">
        <f t="shared" si="57"/>
        <v>0</v>
      </c>
      <c r="H323" s="165">
        <f t="shared" si="57"/>
        <v>0</v>
      </c>
      <c r="I323" s="165">
        <f t="shared" si="57"/>
        <v>0</v>
      </c>
      <c r="J323" s="165">
        <f t="shared" si="57"/>
        <v>0</v>
      </c>
      <c r="K323" s="165">
        <f t="shared" si="57"/>
        <v>0</v>
      </c>
      <c r="L323" s="165">
        <f t="shared" si="59"/>
        <v>0</v>
      </c>
      <c r="M323" s="165">
        <f t="shared" si="58"/>
        <v>0</v>
      </c>
      <c r="N323" s="165">
        <f t="shared" si="58"/>
        <v>0</v>
      </c>
      <c r="O323" s="165">
        <f t="shared" si="58"/>
        <v>0</v>
      </c>
      <c r="P323" s="165">
        <f t="shared" si="58"/>
        <v>0</v>
      </c>
      <c r="Q323" s="166">
        <f t="shared" si="58"/>
        <v>0</v>
      </c>
    </row>
    <row r="324" spans="2:17" s="18" customFormat="1" x14ac:dyDescent="0.3">
      <c r="B324" s="152" t="s">
        <v>153</v>
      </c>
      <c r="C324" s="20"/>
      <c r="D324" s="165">
        <f t="shared" si="56"/>
        <v>0</v>
      </c>
      <c r="E324" s="165">
        <f t="shared" si="57"/>
        <v>0</v>
      </c>
      <c r="F324" s="165">
        <f t="shared" si="57"/>
        <v>0</v>
      </c>
      <c r="G324" s="165">
        <f t="shared" si="57"/>
        <v>0</v>
      </c>
      <c r="H324" s="165">
        <f t="shared" si="57"/>
        <v>0</v>
      </c>
      <c r="I324" s="165">
        <f t="shared" si="57"/>
        <v>0</v>
      </c>
      <c r="J324" s="165">
        <f t="shared" si="57"/>
        <v>0</v>
      </c>
      <c r="K324" s="165">
        <f t="shared" si="57"/>
        <v>0</v>
      </c>
      <c r="L324" s="165">
        <f t="shared" si="59"/>
        <v>0</v>
      </c>
      <c r="M324" s="165">
        <f t="shared" si="58"/>
        <v>0</v>
      </c>
      <c r="N324" s="165">
        <f t="shared" si="58"/>
        <v>0</v>
      </c>
      <c r="O324" s="165">
        <f t="shared" si="58"/>
        <v>0</v>
      </c>
      <c r="P324" s="165">
        <f t="shared" si="58"/>
        <v>0</v>
      </c>
      <c r="Q324" s="166">
        <f t="shared" si="58"/>
        <v>0</v>
      </c>
    </row>
    <row r="325" spans="2:17" s="18" customFormat="1" x14ac:dyDescent="0.3">
      <c r="B325" s="152" t="s">
        <v>154</v>
      </c>
      <c r="C325" s="20"/>
      <c r="D325" s="165">
        <f t="shared" si="56"/>
        <v>0</v>
      </c>
      <c r="E325" s="165">
        <f t="shared" si="57"/>
        <v>0</v>
      </c>
      <c r="F325" s="165">
        <f t="shared" si="57"/>
        <v>0</v>
      </c>
      <c r="G325" s="165">
        <f t="shared" si="57"/>
        <v>0</v>
      </c>
      <c r="H325" s="165">
        <f t="shared" si="57"/>
        <v>0</v>
      </c>
      <c r="I325" s="165">
        <f t="shared" si="57"/>
        <v>0</v>
      </c>
      <c r="J325" s="165">
        <f t="shared" si="57"/>
        <v>0</v>
      </c>
      <c r="K325" s="165">
        <f t="shared" si="57"/>
        <v>0</v>
      </c>
      <c r="L325" s="165">
        <f t="shared" si="59"/>
        <v>0</v>
      </c>
      <c r="M325" s="165">
        <f t="shared" si="58"/>
        <v>0</v>
      </c>
      <c r="N325" s="165">
        <f t="shared" si="58"/>
        <v>0</v>
      </c>
      <c r="O325" s="165">
        <f t="shared" si="58"/>
        <v>0</v>
      </c>
      <c r="P325" s="165">
        <f t="shared" si="58"/>
        <v>0</v>
      </c>
      <c r="Q325" s="166">
        <f t="shared" si="58"/>
        <v>0</v>
      </c>
    </row>
    <row r="326" spans="2:17" s="18" customFormat="1" x14ac:dyDescent="0.3">
      <c r="B326" s="152" t="s">
        <v>155</v>
      </c>
      <c r="C326" s="20"/>
      <c r="D326" s="165">
        <f t="shared" si="56"/>
        <v>0</v>
      </c>
      <c r="E326" s="165">
        <f t="shared" si="57"/>
        <v>0</v>
      </c>
      <c r="F326" s="165">
        <f t="shared" si="57"/>
        <v>0</v>
      </c>
      <c r="G326" s="165">
        <f t="shared" si="57"/>
        <v>0</v>
      </c>
      <c r="H326" s="165">
        <f t="shared" si="57"/>
        <v>0</v>
      </c>
      <c r="I326" s="165">
        <f t="shared" si="57"/>
        <v>0</v>
      </c>
      <c r="J326" s="165">
        <f t="shared" si="57"/>
        <v>0</v>
      </c>
      <c r="K326" s="165">
        <f t="shared" si="57"/>
        <v>0</v>
      </c>
      <c r="L326" s="165">
        <f t="shared" si="59"/>
        <v>0</v>
      </c>
      <c r="M326" s="165">
        <f t="shared" si="58"/>
        <v>0</v>
      </c>
      <c r="N326" s="165">
        <f t="shared" si="58"/>
        <v>0</v>
      </c>
      <c r="O326" s="165">
        <f t="shared" si="58"/>
        <v>0</v>
      </c>
      <c r="P326" s="165">
        <f t="shared" si="58"/>
        <v>0</v>
      </c>
      <c r="Q326" s="166">
        <f t="shared" si="58"/>
        <v>0</v>
      </c>
    </row>
    <row r="327" spans="2:17" s="18" customFormat="1" x14ac:dyDescent="0.3">
      <c r="B327" s="152" t="s">
        <v>156</v>
      </c>
      <c r="C327" s="20"/>
      <c r="D327" s="165">
        <f t="shared" si="56"/>
        <v>0</v>
      </c>
      <c r="E327" s="165">
        <f t="shared" si="57"/>
        <v>0</v>
      </c>
      <c r="F327" s="165">
        <f t="shared" si="57"/>
        <v>0</v>
      </c>
      <c r="G327" s="165">
        <f t="shared" si="57"/>
        <v>0</v>
      </c>
      <c r="H327" s="165">
        <f t="shared" si="57"/>
        <v>0</v>
      </c>
      <c r="I327" s="165">
        <f t="shared" si="57"/>
        <v>0</v>
      </c>
      <c r="J327" s="165">
        <f t="shared" si="57"/>
        <v>0</v>
      </c>
      <c r="K327" s="165">
        <f t="shared" si="57"/>
        <v>0</v>
      </c>
      <c r="L327" s="165">
        <f t="shared" si="59"/>
        <v>0</v>
      </c>
      <c r="M327" s="165">
        <f t="shared" si="58"/>
        <v>0</v>
      </c>
      <c r="N327" s="165">
        <f t="shared" si="58"/>
        <v>0</v>
      </c>
      <c r="O327" s="165">
        <f t="shared" si="58"/>
        <v>0</v>
      </c>
      <c r="P327" s="165">
        <f t="shared" si="58"/>
        <v>0</v>
      </c>
      <c r="Q327" s="166">
        <f t="shared" si="58"/>
        <v>0</v>
      </c>
    </row>
    <row r="328" spans="2:17" s="18" customFormat="1" x14ac:dyDescent="0.3">
      <c r="B328" s="152" t="s">
        <v>157</v>
      </c>
      <c r="C328" s="20"/>
      <c r="D328" s="165">
        <f t="shared" si="56"/>
        <v>0</v>
      </c>
      <c r="E328" s="165">
        <f t="shared" si="57"/>
        <v>0</v>
      </c>
      <c r="F328" s="165">
        <f t="shared" si="57"/>
        <v>0</v>
      </c>
      <c r="G328" s="165">
        <f t="shared" si="57"/>
        <v>0</v>
      </c>
      <c r="H328" s="165">
        <f t="shared" si="57"/>
        <v>0</v>
      </c>
      <c r="I328" s="165">
        <f t="shared" si="57"/>
        <v>0</v>
      </c>
      <c r="J328" s="165">
        <f t="shared" si="57"/>
        <v>0</v>
      </c>
      <c r="K328" s="165">
        <f t="shared" si="57"/>
        <v>0</v>
      </c>
      <c r="L328" s="165">
        <f t="shared" si="59"/>
        <v>0</v>
      </c>
      <c r="M328" s="165">
        <f t="shared" si="58"/>
        <v>0</v>
      </c>
      <c r="N328" s="165">
        <f t="shared" si="58"/>
        <v>0</v>
      </c>
      <c r="O328" s="165">
        <f t="shared" si="58"/>
        <v>0</v>
      </c>
      <c r="P328" s="165">
        <f t="shared" si="58"/>
        <v>0</v>
      </c>
      <c r="Q328" s="166">
        <f t="shared" si="58"/>
        <v>0</v>
      </c>
    </row>
    <row r="329" spans="2:17" s="18" customFormat="1" x14ac:dyDescent="0.3">
      <c r="B329" s="152" t="s">
        <v>158</v>
      </c>
      <c r="C329" s="20"/>
      <c r="D329" s="165">
        <f t="shared" si="56"/>
        <v>0</v>
      </c>
      <c r="E329" s="165">
        <f t="shared" si="57"/>
        <v>0</v>
      </c>
      <c r="F329" s="165">
        <f t="shared" si="57"/>
        <v>0</v>
      </c>
      <c r="G329" s="165">
        <f t="shared" si="57"/>
        <v>0</v>
      </c>
      <c r="H329" s="165">
        <f t="shared" si="57"/>
        <v>0</v>
      </c>
      <c r="I329" s="165">
        <f t="shared" si="57"/>
        <v>0</v>
      </c>
      <c r="J329" s="165">
        <f t="shared" si="57"/>
        <v>0</v>
      </c>
      <c r="K329" s="165">
        <f t="shared" si="57"/>
        <v>0</v>
      </c>
      <c r="L329" s="165">
        <f t="shared" si="59"/>
        <v>0</v>
      </c>
      <c r="M329" s="165">
        <f t="shared" si="58"/>
        <v>0</v>
      </c>
      <c r="N329" s="165">
        <f t="shared" si="58"/>
        <v>0</v>
      </c>
      <c r="O329" s="165">
        <f t="shared" si="58"/>
        <v>0</v>
      </c>
      <c r="P329" s="165">
        <f t="shared" si="58"/>
        <v>0</v>
      </c>
      <c r="Q329" s="166">
        <f t="shared" si="58"/>
        <v>0</v>
      </c>
    </row>
    <row r="330" spans="2:17" s="18" customFormat="1" x14ac:dyDescent="0.3">
      <c r="B330" s="152" t="s">
        <v>159</v>
      </c>
      <c r="C330" s="20"/>
      <c r="D330" s="165">
        <f t="shared" si="56"/>
        <v>0</v>
      </c>
      <c r="E330" s="165">
        <f t="shared" si="57"/>
        <v>0</v>
      </c>
      <c r="F330" s="165">
        <f t="shared" si="57"/>
        <v>0</v>
      </c>
      <c r="G330" s="165">
        <f t="shared" si="57"/>
        <v>0</v>
      </c>
      <c r="H330" s="165">
        <f t="shared" si="57"/>
        <v>0</v>
      </c>
      <c r="I330" s="165">
        <f t="shared" si="57"/>
        <v>0</v>
      </c>
      <c r="J330" s="165">
        <f t="shared" si="57"/>
        <v>0</v>
      </c>
      <c r="K330" s="165">
        <f t="shared" si="57"/>
        <v>0</v>
      </c>
      <c r="L330" s="165">
        <f t="shared" si="59"/>
        <v>0</v>
      </c>
      <c r="M330" s="165">
        <f t="shared" si="58"/>
        <v>0</v>
      </c>
      <c r="N330" s="165">
        <f t="shared" si="58"/>
        <v>0</v>
      </c>
      <c r="O330" s="165">
        <f t="shared" si="58"/>
        <v>0</v>
      </c>
      <c r="P330" s="165">
        <f t="shared" si="58"/>
        <v>0</v>
      </c>
      <c r="Q330" s="166">
        <f t="shared" si="58"/>
        <v>0</v>
      </c>
    </row>
    <row r="331" spans="2:17" s="18" customFormat="1" x14ac:dyDescent="0.3">
      <c r="B331" s="152" t="s">
        <v>160</v>
      </c>
      <c r="C331" s="20"/>
      <c r="D331" s="165">
        <f t="shared" si="56"/>
        <v>0</v>
      </c>
      <c r="E331" s="165">
        <f t="shared" si="57"/>
        <v>0</v>
      </c>
      <c r="F331" s="165">
        <f t="shared" si="57"/>
        <v>0</v>
      </c>
      <c r="G331" s="165">
        <f t="shared" si="57"/>
        <v>0</v>
      </c>
      <c r="H331" s="165">
        <f t="shared" si="57"/>
        <v>0</v>
      </c>
      <c r="I331" s="165">
        <f t="shared" si="57"/>
        <v>0</v>
      </c>
      <c r="J331" s="165">
        <f t="shared" si="57"/>
        <v>0</v>
      </c>
      <c r="K331" s="165">
        <f t="shared" si="57"/>
        <v>0</v>
      </c>
      <c r="L331" s="165">
        <f t="shared" si="59"/>
        <v>0</v>
      </c>
      <c r="M331" s="165">
        <f t="shared" si="58"/>
        <v>0</v>
      </c>
      <c r="N331" s="165">
        <f t="shared" si="58"/>
        <v>0</v>
      </c>
      <c r="O331" s="165">
        <f t="shared" si="58"/>
        <v>0</v>
      </c>
      <c r="P331" s="165">
        <f t="shared" si="58"/>
        <v>0</v>
      </c>
      <c r="Q331" s="166">
        <f t="shared" si="58"/>
        <v>0</v>
      </c>
    </row>
    <row r="332" spans="2:17" s="18" customFormat="1" x14ac:dyDescent="0.3">
      <c r="B332" s="152" t="s">
        <v>161</v>
      </c>
      <c r="C332" s="20"/>
      <c r="D332" s="165">
        <f t="shared" si="56"/>
        <v>0</v>
      </c>
      <c r="E332" s="165">
        <f t="shared" si="57"/>
        <v>0</v>
      </c>
      <c r="F332" s="165">
        <f t="shared" si="57"/>
        <v>0</v>
      </c>
      <c r="G332" s="165">
        <f t="shared" si="57"/>
        <v>0</v>
      </c>
      <c r="H332" s="165">
        <f t="shared" si="57"/>
        <v>0</v>
      </c>
      <c r="I332" s="165">
        <f t="shared" si="57"/>
        <v>0</v>
      </c>
      <c r="J332" s="165">
        <f t="shared" si="57"/>
        <v>0</v>
      </c>
      <c r="K332" s="165">
        <f t="shared" si="57"/>
        <v>0</v>
      </c>
      <c r="L332" s="165">
        <f t="shared" si="59"/>
        <v>0</v>
      </c>
      <c r="M332" s="165">
        <f t="shared" si="58"/>
        <v>0</v>
      </c>
      <c r="N332" s="165">
        <f t="shared" si="58"/>
        <v>0</v>
      </c>
      <c r="O332" s="165">
        <f t="shared" si="58"/>
        <v>0</v>
      </c>
      <c r="P332" s="165">
        <f t="shared" si="58"/>
        <v>0</v>
      </c>
      <c r="Q332" s="166">
        <f t="shared" si="58"/>
        <v>0</v>
      </c>
    </row>
    <row r="333" spans="2:17" s="18" customFormat="1" x14ac:dyDescent="0.3">
      <c r="B333" s="152" t="s">
        <v>162</v>
      </c>
      <c r="C333" s="20"/>
      <c r="D333" s="165">
        <f t="shared" si="56"/>
        <v>0</v>
      </c>
      <c r="E333" s="165">
        <f t="shared" si="57"/>
        <v>0</v>
      </c>
      <c r="F333" s="165">
        <f t="shared" si="57"/>
        <v>0</v>
      </c>
      <c r="G333" s="165">
        <f t="shared" si="57"/>
        <v>0</v>
      </c>
      <c r="H333" s="165">
        <f t="shared" si="57"/>
        <v>0</v>
      </c>
      <c r="I333" s="165">
        <f t="shared" si="57"/>
        <v>0</v>
      </c>
      <c r="J333" s="165">
        <f t="shared" si="57"/>
        <v>0</v>
      </c>
      <c r="K333" s="165">
        <f t="shared" si="57"/>
        <v>0</v>
      </c>
      <c r="L333" s="165">
        <f t="shared" si="59"/>
        <v>0</v>
      </c>
      <c r="M333" s="165">
        <f t="shared" si="58"/>
        <v>0</v>
      </c>
      <c r="N333" s="165">
        <f t="shared" si="58"/>
        <v>0</v>
      </c>
      <c r="O333" s="165">
        <f t="shared" si="58"/>
        <v>0</v>
      </c>
      <c r="P333" s="165">
        <f t="shared" si="58"/>
        <v>0</v>
      </c>
      <c r="Q333" s="166">
        <f t="shared" si="58"/>
        <v>0</v>
      </c>
    </row>
    <row r="334" spans="2:17" s="18" customFormat="1" x14ac:dyDescent="0.3">
      <c r="B334" s="152" t="s">
        <v>182</v>
      </c>
      <c r="C334" s="20"/>
      <c r="D334" s="165">
        <f t="shared" si="56"/>
        <v>0</v>
      </c>
      <c r="E334" s="165">
        <f t="shared" si="57"/>
        <v>0</v>
      </c>
      <c r="F334" s="165">
        <f t="shared" si="57"/>
        <v>0</v>
      </c>
      <c r="G334" s="165">
        <f t="shared" si="57"/>
        <v>0</v>
      </c>
      <c r="H334" s="165">
        <f t="shared" si="57"/>
        <v>0</v>
      </c>
      <c r="I334" s="165">
        <f t="shared" si="57"/>
        <v>0</v>
      </c>
      <c r="J334" s="165">
        <f t="shared" si="57"/>
        <v>0</v>
      </c>
      <c r="K334" s="165">
        <f t="shared" si="57"/>
        <v>0</v>
      </c>
      <c r="L334" s="165">
        <f t="shared" si="59"/>
        <v>0</v>
      </c>
      <c r="M334" s="165">
        <f t="shared" si="58"/>
        <v>0</v>
      </c>
      <c r="N334" s="165">
        <f t="shared" si="58"/>
        <v>0</v>
      </c>
      <c r="O334" s="165">
        <f t="shared" si="58"/>
        <v>0</v>
      </c>
      <c r="P334" s="165">
        <f t="shared" si="58"/>
        <v>0</v>
      </c>
      <c r="Q334" s="166">
        <f t="shared" si="58"/>
        <v>0</v>
      </c>
    </row>
    <row r="335" spans="2:17" s="18" customFormat="1" x14ac:dyDescent="0.3">
      <c r="B335" s="152" t="s">
        <v>163</v>
      </c>
      <c r="C335" s="20"/>
      <c r="D335" s="165">
        <f t="shared" si="56"/>
        <v>0</v>
      </c>
      <c r="E335" s="165">
        <f t="shared" si="57"/>
        <v>0</v>
      </c>
      <c r="F335" s="165">
        <f t="shared" si="57"/>
        <v>0</v>
      </c>
      <c r="G335" s="165">
        <f t="shared" si="57"/>
        <v>0</v>
      </c>
      <c r="H335" s="165">
        <f t="shared" si="57"/>
        <v>0</v>
      </c>
      <c r="I335" s="165">
        <f t="shared" si="57"/>
        <v>0</v>
      </c>
      <c r="J335" s="165">
        <f t="shared" si="57"/>
        <v>0</v>
      </c>
      <c r="K335" s="165">
        <f t="shared" si="57"/>
        <v>0</v>
      </c>
      <c r="L335" s="165">
        <f t="shared" si="59"/>
        <v>0</v>
      </c>
      <c r="M335" s="165">
        <f t="shared" si="58"/>
        <v>0</v>
      </c>
      <c r="N335" s="165">
        <f t="shared" si="58"/>
        <v>0</v>
      </c>
      <c r="O335" s="165">
        <f t="shared" si="58"/>
        <v>0</v>
      </c>
      <c r="P335" s="165">
        <f t="shared" si="58"/>
        <v>0</v>
      </c>
      <c r="Q335" s="166">
        <f t="shared" si="58"/>
        <v>0</v>
      </c>
    </row>
    <row r="336" spans="2:17" s="18" customFormat="1" x14ac:dyDescent="0.3">
      <c r="B336" s="152" t="s">
        <v>164</v>
      </c>
      <c r="C336" s="20"/>
      <c r="D336" s="165">
        <f t="shared" si="56"/>
        <v>0</v>
      </c>
      <c r="E336" s="165">
        <f t="shared" si="57"/>
        <v>0</v>
      </c>
      <c r="F336" s="165">
        <f t="shared" si="57"/>
        <v>0</v>
      </c>
      <c r="G336" s="165">
        <f t="shared" si="57"/>
        <v>0</v>
      </c>
      <c r="H336" s="165">
        <f t="shared" si="57"/>
        <v>0</v>
      </c>
      <c r="I336" s="165">
        <f t="shared" si="57"/>
        <v>0</v>
      </c>
      <c r="J336" s="165">
        <f t="shared" si="57"/>
        <v>0</v>
      </c>
      <c r="K336" s="165">
        <f t="shared" si="57"/>
        <v>0</v>
      </c>
      <c r="L336" s="165">
        <f t="shared" si="59"/>
        <v>0</v>
      </c>
      <c r="M336" s="165">
        <f t="shared" si="58"/>
        <v>0</v>
      </c>
      <c r="N336" s="165">
        <f t="shared" si="58"/>
        <v>0</v>
      </c>
      <c r="O336" s="165">
        <f t="shared" si="58"/>
        <v>0</v>
      </c>
      <c r="P336" s="165">
        <f t="shared" si="58"/>
        <v>0</v>
      </c>
      <c r="Q336" s="166">
        <f t="shared" si="58"/>
        <v>0</v>
      </c>
    </row>
    <row r="337" spans="2:17" s="18" customFormat="1" x14ac:dyDescent="0.3">
      <c r="B337" s="152" t="s">
        <v>165</v>
      </c>
      <c r="C337" s="20"/>
      <c r="D337" s="165">
        <f t="shared" si="56"/>
        <v>0</v>
      </c>
      <c r="E337" s="165">
        <f t="shared" si="57"/>
        <v>0</v>
      </c>
      <c r="F337" s="165">
        <f t="shared" si="57"/>
        <v>0</v>
      </c>
      <c r="G337" s="165">
        <f t="shared" si="57"/>
        <v>0</v>
      </c>
      <c r="H337" s="165">
        <f t="shared" si="57"/>
        <v>0</v>
      </c>
      <c r="I337" s="165">
        <f t="shared" si="57"/>
        <v>0</v>
      </c>
      <c r="J337" s="165">
        <f t="shared" si="57"/>
        <v>0</v>
      </c>
      <c r="K337" s="165">
        <f t="shared" si="57"/>
        <v>0</v>
      </c>
      <c r="L337" s="165">
        <f t="shared" si="59"/>
        <v>0</v>
      </c>
      <c r="M337" s="165">
        <f t="shared" si="58"/>
        <v>0</v>
      </c>
      <c r="N337" s="165">
        <f t="shared" si="58"/>
        <v>0</v>
      </c>
      <c r="O337" s="165">
        <f t="shared" si="58"/>
        <v>0</v>
      </c>
      <c r="P337" s="165">
        <f t="shared" si="58"/>
        <v>0</v>
      </c>
      <c r="Q337" s="166">
        <f t="shared" si="58"/>
        <v>0</v>
      </c>
    </row>
    <row r="338" spans="2:17" s="18" customFormat="1" x14ac:dyDescent="0.3">
      <c r="B338" s="152" t="s">
        <v>166</v>
      </c>
      <c r="C338" s="20"/>
      <c r="D338" s="165">
        <f t="shared" si="56"/>
        <v>0</v>
      </c>
      <c r="E338" s="165">
        <f t="shared" si="57"/>
        <v>0</v>
      </c>
      <c r="F338" s="165">
        <f t="shared" si="57"/>
        <v>0</v>
      </c>
      <c r="G338" s="165">
        <f t="shared" si="57"/>
        <v>0</v>
      </c>
      <c r="H338" s="165">
        <f t="shared" si="57"/>
        <v>0</v>
      </c>
      <c r="I338" s="165">
        <f t="shared" si="57"/>
        <v>0</v>
      </c>
      <c r="J338" s="165">
        <f t="shared" si="57"/>
        <v>0</v>
      </c>
      <c r="K338" s="165">
        <f t="shared" si="57"/>
        <v>0</v>
      </c>
      <c r="L338" s="165">
        <f t="shared" si="59"/>
        <v>0</v>
      </c>
      <c r="M338" s="165">
        <f t="shared" si="58"/>
        <v>0</v>
      </c>
      <c r="N338" s="165">
        <f t="shared" si="58"/>
        <v>0</v>
      </c>
      <c r="O338" s="165">
        <f t="shared" si="58"/>
        <v>0</v>
      </c>
      <c r="P338" s="165">
        <f t="shared" si="58"/>
        <v>0</v>
      </c>
      <c r="Q338" s="166">
        <f t="shared" si="58"/>
        <v>0</v>
      </c>
    </row>
    <row r="339" spans="2:17" s="18" customFormat="1" x14ac:dyDescent="0.3">
      <c r="B339" s="329" t="s">
        <v>533</v>
      </c>
      <c r="C339" s="20"/>
      <c r="D339" s="334">
        <f>SUM(D303:D338)</f>
        <v>0</v>
      </c>
      <c r="E339" s="334">
        <f t="shared" ref="E339" si="60">SUM(E303:E338)</f>
        <v>0</v>
      </c>
      <c r="F339" s="334">
        <f t="shared" ref="F339" si="61">SUM(F303:F338)</f>
        <v>0</v>
      </c>
      <c r="G339" s="334">
        <f t="shared" ref="G339" si="62">SUM(G303:G338)</f>
        <v>0</v>
      </c>
      <c r="H339" s="334">
        <f t="shared" ref="H339" si="63">SUM(H303:H338)</f>
        <v>0</v>
      </c>
      <c r="I339" s="334">
        <f t="shared" ref="I339" si="64">SUM(I303:I338)</f>
        <v>0</v>
      </c>
      <c r="J339" s="334">
        <f t="shared" ref="J339" si="65">SUM(J303:J338)</f>
        <v>0</v>
      </c>
      <c r="K339" s="334">
        <f t="shared" ref="K339" si="66">SUM(K303:K338)</f>
        <v>0</v>
      </c>
      <c r="L339" s="334">
        <f t="shared" ref="L339:Q339" si="67">SUM(L303:L338)</f>
        <v>0</v>
      </c>
      <c r="M339" s="334">
        <f t="shared" si="67"/>
        <v>0</v>
      </c>
      <c r="N339" s="334">
        <f t="shared" si="67"/>
        <v>0</v>
      </c>
      <c r="O339" s="334">
        <f t="shared" si="67"/>
        <v>0</v>
      </c>
      <c r="P339" s="334">
        <f t="shared" si="67"/>
        <v>0</v>
      </c>
      <c r="Q339" s="335">
        <f t="shared" si="67"/>
        <v>0</v>
      </c>
    </row>
    <row r="340" spans="2:17" s="18" customFormat="1" x14ac:dyDescent="0.3">
      <c r="B340" s="154" t="s">
        <v>16</v>
      </c>
      <c r="C340" s="27"/>
      <c r="D340" s="327"/>
      <c r="E340" s="327"/>
      <c r="F340" s="327"/>
      <c r="G340" s="327"/>
      <c r="H340" s="327"/>
      <c r="I340" s="327"/>
      <c r="J340" s="327"/>
      <c r="K340" s="327"/>
      <c r="L340" s="165"/>
      <c r="M340" s="165"/>
      <c r="N340" s="327"/>
      <c r="O340" s="35"/>
      <c r="Q340" s="419"/>
    </row>
    <row r="341" spans="2:17" s="18" customFormat="1" x14ac:dyDescent="0.3">
      <c r="B341" s="152" t="s">
        <v>132</v>
      </c>
      <c r="C341" s="20"/>
      <c r="D341" s="165">
        <f>((D179-$C$299)*$C$285)/10^3</f>
        <v>0</v>
      </c>
      <c r="E341" s="165">
        <f t="shared" ref="E341:Q341" si="68">((E179-$C$299)*$C$285)/10^3</f>
        <v>0</v>
      </c>
      <c r="F341" s="165">
        <f t="shared" si="68"/>
        <v>0</v>
      </c>
      <c r="G341" s="165">
        <f t="shared" si="68"/>
        <v>0</v>
      </c>
      <c r="H341" s="165">
        <f t="shared" si="68"/>
        <v>0</v>
      </c>
      <c r="I341" s="165">
        <f t="shared" si="68"/>
        <v>0</v>
      </c>
      <c r="J341" s="165">
        <f t="shared" si="68"/>
        <v>0</v>
      </c>
      <c r="K341" s="165">
        <f t="shared" si="68"/>
        <v>0</v>
      </c>
      <c r="L341" s="165">
        <f t="shared" si="68"/>
        <v>0</v>
      </c>
      <c r="M341" s="165">
        <f t="shared" si="68"/>
        <v>0</v>
      </c>
      <c r="N341" s="165">
        <f t="shared" si="68"/>
        <v>0</v>
      </c>
      <c r="O341" s="165">
        <f t="shared" si="68"/>
        <v>0</v>
      </c>
      <c r="P341" s="165">
        <f t="shared" si="68"/>
        <v>0</v>
      </c>
      <c r="Q341" s="166">
        <f t="shared" si="68"/>
        <v>0</v>
      </c>
    </row>
    <row r="342" spans="2:17" s="18" customFormat="1" x14ac:dyDescent="0.3">
      <c r="B342" s="152" t="s">
        <v>133</v>
      </c>
      <c r="C342" s="20"/>
      <c r="D342" s="165">
        <f t="shared" ref="D342:K376" si="69">((D180-$C$299)*$C$285)/10^3</f>
        <v>0</v>
      </c>
      <c r="E342" s="165">
        <f t="shared" si="69"/>
        <v>0</v>
      </c>
      <c r="F342" s="165">
        <f t="shared" si="69"/>
        <v>0</v>
      </c>
      <c r="G342" s="165">
        <f t="shared" si="69"/>
        <v>0</v>
      </c>
      <c r="H342" s="165">
        <f t="shared" si="69"/>
        <v>0</v>
      </c>
      <c r="I342" s="165">
        <f t="shared" si="69"/>
        <v>0</v>
      </c>
      <c r="J342" s="165">
        <f t="shared" si="69"/>
        <v>0</v>
      </c>
      <c r="K342" s="165">
        <f t="shared" si="69"/>
        <v>0</v>
      </c>
      <c r="L342" s="165">
        <f t="shared" ref="L342:Q342" si="70">((L180-$C$299)*$C$285)/10^3</f>
        <v>0</v>
      </c>
      <c r="M342" s="165">
        <f t="shared" si="70"/>
        <v>0</v>
      </c>
      <c r="N342" s="165">
        <f t="shared" si="70"/>
        <v>0</v>
      </c>
      <c r="O342" s="165">
        <f t="shared" si="70"/>
        <v>0</v>
      </c>
      <c r="P342" s="165">
        <f t="shared" si="70"/>
        <v>0</v>
      </c>
      <c r="Q342" s="166">
        <f t="shared" si="70"/>
        <v>0</v>
      </c>
    </row>
    <row r="343" spans="2:17" s="18" customFormat="1" x14ac:dyDescent="0.3">
      <c r="B343" s="152" t="s">
        <v>134</v>
      </c>
      <c r="C343" s="20"/>
      <c r="D343" s="165">
        <f t="shared" si="69"/>
        <v>0</v>
      </c>
      <c r="E343" s="165">
        <f t="shared" si="69"/>
        <v>0</v>
      </c>
      <c r="F343" s="165">
        <f t="shared" si="69"/>
        <v>0</v>
      </c>
      <c r="G343" s="165">
        <f t="shared" si="69"/>
        <v>0</v>
      </c>
      <c r="H343" s="165">
        <f t="shared" si="69"/>
        <v>0</v>
      </c>
      <c r="I343" s="165">
        <f t="shared" si="69"/>
        <v>0</v>
      </c>
      <c r="J343" s="165">
        <f t="shared" si="69"/>
        <v>0</v>
      </c>
      <c r="K343" s="165">
        <f t="shared" si="69"/>
        <v>0</v>
      </c>
      <c r="L343" s="165">
        <f t="shared" ref="L343:Q343" si="71">((L181-$C$299)*$C$285)/10^3</f>
        <v>0</v>
      </c>
      <c r="M343" s="165">
        <f t="shared" si="71"/>
        <v>0</v>
      </c>
      <c r="N343" s="165">
        <f t="shared" si="71"/>
        <v>0</v>
      </c>
      <c r="O343" s="165">
        <f t="shared" si="71"/>
        <v>0</v>
      </c>
      <c r="P343" s="165">
        <f t="shared" si="71"/>
        <v>0</v>
      </c>
      <c r="Q343" s="166">
        <f t="shared" si="71"/>
        <v>0</v>
      </c>
    </row>
    <row r="344" spans="2:17" s="18" customFormat="1" x14ac:dyDescent="0.3">
      <c r="B344" s="152" t="s">
        <v>135</v>
      </c>
      <c r="C344" s="20"/>
      <c r="D344" s="165">
        <f t="shared" si="69"/>
        <v>0</v>
      </c>
      <c r="E344" s="165">
        <f t="shared" si="69"/>
        <v>0</v>
      </c>
      <c r="F344" s="165">
        <f t="shared" si="69"/>
        <v>0</v>
      </c>
      <c r="G344" s="165">
        <f t="shared" si="69"/>
        <v>0</v>
      </c>
      <c r="H344" s="165">
        <f t="shared" si="69"/>
        <v>0</v>
      </c>
      <c r="I344" s="165">
        <f t="shared" si="69"/>
        <v>0</v>
      </c>
      <c r="J344" s="165">
        <f t="shared" si="69"/>
        <v>0</v>
      </c>
      <c r="K344" s="165">
        <f t="shared" si="69"/>
        <v>0</v>
      </c>
      <c r="L344" s="165">
        <f t="shared" ref="L344:Q344" si="72">((L182-$C$299)*$C$285)/10^3</f>
        <v>0</v>
      </c>
      <c r="M344" s="165">
        <f t="shared" si="72"/>
        <v>0</v>
      </c>
      <c r="N344" s="165">
        <f t="shared" si="72"/>
        <v>0</v>
      </c>
      <c r="O344" s="165">
        <f t="shared" si="72"/>
        <v>0</v>
      </c>
      <c r="P344" s="165">
        <f t="shared" si="72"/>
        <v>0</v>
      </c>
      <c r="Q344" s="166">
        <f t="shared" si="72"/>
        <v>0</v>
      </c>
    </row>
    <row r="345" spans="2:17" s="18" customFormat="1" x14ac:dyDescent="0.3">
      <c r="B345" s="152" t="s">
        <v>136</v>
      </c>
      <c r="C345" s="20"/>
      <c r="D345" s="165">
        <f t="shared" si="69"/>
        <v>0</v>
      </c>
      <c r="E345" s="165">
        <f t="shared" si="69"/>
        <v>0</v>
      </c>
      <c r="F345" s="165">
        <f t="shared" si="69"/>
        <v>0</v>
      </c>
      <c r="G345" s="165">
        <f t="shared" si="69"/>
        <v>0</v>
      </c>
      <c r="H345" s="165">
        <f t="shared" si="69"/>
        <v>0</v>
      </c>
      <c r="I345" s="165">
        <f t="shared" si="69"/>
        <v>0</v>
      </c>
      <c r="J345" s="165">
        <f t="shared" si="69"/>
        <v>0</v>
      </c>
      <c r="K345" s="165">
        <f t="shared" si="69"/>
        <v>0</v>
      </c>
      <c r="L345" s="165">
        <f t="shared" ref="L345:Q345" si="73">((L183-$C$299)*$C$285)/10^3</f>
        <v>0</v>
      </c>
      <c r="M345" s="165">
        <f t="shared" si="73"/>
        <v>0</v>
      </c>
      <c r="N345" s="165">
        <f t="shared" si="73"/>
        <v>0</v>
      </c>
      <c r="O345" s="165">
        <f t="shared" si="73"/>
        <v>0</v>
      </c>
      <c r="P345" s="165">
        <f t="shared" si="73"/>
        <v>0</v>
      </c>
      <c r="Q345" s="166">
        <f t="shared" si="73"/>
        <v>0</v>
      </c>
    </row>
    <row r="346" spans="2:17" s="18" customFormat="1" x14ac:dyDescent="0.3">
      <c r="B346" s="152" t="s">
        <v>137</v>
      </c>
      <c r="C346" s="20"/>
      <c r="D346" s="165">
        <f t="shared" si="69"/>
        <v>0</v>
      </c>
      <c r="E346" s="165">
        <f t="shared" si="69"/>
        <v>0</v>
      </c>
      <c r="F346" s="165">
        <f t="shared" si="69"/>
        <v>0</v>
      </c>
      <c r="G346" s="165">
        <f t="shared" si="69"/>
        <v>0</v>
      </c>
      <c r="H346" s="165">
        <f t="shared" si="69"/>
        <v>0</v>
      </c>
      <c r="I346" s="165">
        <f t="shared" si="69"/>
        <v>0</v>
      </c>
      <c r="J346" s="165">
        <f t="shared" si="69"/>
        <v>0</v>
      </c>
      <c r="K346" s="165">
        <f t="shared" si="69"/>
        <v>0</v>
      </c>
      <c r="L346" s="165">
        <f t="shared" ref="L346:Q346" si="74">((L184-$C$299)*$C$285)/10^3</f>
        <v>0</v>
      </c>
      <c r="M346" s="165">
        <f t="shared" si="74"/>
        <v>0</v>
      </c>
      <c r="N346" s="165">
        <f t="shared" si="74"/>
        <v>0</v>
      </c>
      <c r="O346" s="165">
        <f t="shared" si="74"/>
        <v>0</v>
      </c>
      <c r="P346" s="165">
        <f t="shared" si="74"/>
        <v>0</v>
      </c>
      <c r="Q346" s="166">
        <f t="shared" si="74"/>
        <v>0</v>
      </c>
    </row>
    <row r="347" spans="2:17" s="18" customFormat="1" x14ac:dyDescent="0.3">
      <c r="B347" s="152" t="s">
        <v>138</v>
      </c>
      <c r="C347" s="20"/>
      <c r="D347" s="165">
        <f t="shared" si="69"/>
        <v>0</v>
      </c>
      <c r="E347" s="165">
        <f t="shared" si="69"/>
        <v>0</v>
      </c>
      <c r="F347" s="165">
        <f t="shared" si="69"/>
        <v>0</v>
      </c>
      <c r="G347" s="165">
        <f t="shared" si="69"/>
        <v>0</v>
      </c>
      <c r="H347" s="165">
        <f t="shared" si="69"/>
        <v>0</v>
      </c>
      <c r="I347" s="165">
        <f t="shared" si="69"/>
        <v>0</v>
      </c>
      <c r="J347" s="165">
        <f t="shared" si="69"/>
        <v>0</v>
      </c>
      <c r="K347" s="165">
        <f t="shared" si="69"/>
        <v>0</v>
      </c>
      <c r="L347" s="165">
        <f t="shared" ref="L347:Q347" si="75">((L185-$C$299)*$C$285)/10^3</f>
        <v>0</v>
      </c>
      <c r="M347" s="165">
        <f t="shared" si="75"/>
        <v>0</v>
      </c>
      <c r="N347" s="165">
        <f t="shared" si="75"/>
        <v>0</v>
      </c>
      <c r="O347" s="165">
        <f t="shared" si="75"/>
        <v>0</v>
      </c>
      <c r="P347" s="165">
        <f t="shared" si="75"/>
        <v>0</v>
      </c>
      <c r="Q347" s="166">
        <f t="shared" si="75"/>
        <v>0</v>
      </c>
    </row>
    <row r="348" spans="2:17" s="18" customFormat="1" x14ac:dyDescent="0.3">
      <c r="B348" s="152" t="s">
        <v>139</v>
      </c>
      <c r="C348" s="20"/>
      <c r="D348" s="165">
        <f t="shared" si="69"/>
        <v>0</v>
      </c>
      <c r="E348" s="165">
        <f t="shared" si="69"/>
        <v>0</v>
      </c>
      <c r="F348" s="165">
        <f t="shared" si="69"/>
        <v>0</v>
      </c>
      <c r="G348" s="165">
        <f t="shared" si="69"/>
        <v>0</v>
      </c>
      <c r="H348" s="165">
        <f t="shared" si="69"/>
        <v>0</v>
      </c>
      <c r="I348" s="165">
        <f t="shared" si="69"/>
        <v>0</v>
      </c>
      <c r="J348" s="165">
        <f t="shared" si="69"/>
        <v>0</v>
      </c>
      <c r="K348" s="165">
        <f t="shared" si="69"/>
        <v>0</v>
      </c>
      <c r="L348" s="165">
        <f t="shared" ref="L348:Q348" si="76">((L186-$C$299)*$C$285)/10^3</f>
        <v>0</v>
      </c>
      <c r="M348" s="165">
        <f t="shared" si="76"/>
        <v>0</v>
      </c>
      <c r="N348" s="165">
        <f t="shared" si="76"/>
        <v>0</v>
      </c>
      <c r="O348" s="165">
        <f t="shared" si="76"/>
        <v>0</v>
      </c>
      <c r="P348" s="165">
        <f t="shared" si="76"/>
        <v>0</v>
      </c>
      <c r="Q348" s="166">
        <f t="shared" si="76"/>
        <v>0</v>
      </c>
    </row>
    <row r="349" spans="2:17" s="18" customFormat="1" x14ac:dyDescent="0.3">
      <c r="B349" s="152" t="s">
        <v>140</v>
      </c>
      <c r="C349" s="20"/>
      <c r="D349" s="165">
        <f t="shared" si="69"/>
        <v>0</v>
      </c>
      <c r="E349" s="165">
        <f t="shared" si="69"/>
        <v>0</v>
      </c>
      <c r="F349" s="165">
        <f t="shared" si="69"/>
        <v>0</v>
      </c>
      <c r="G349" s="165">
        <f t="shared" si="69"/>
        <v>0</v>
      </c>
      <c r="H349" s="165">
        <f t="shared" si="69"/>
        <v>0</v>
      </c>
      <c r="I349" s="165">
        <f t="shared" si="69"/>
        <v>0</v>
      </c>
      <c r="J349" s="165">
        <f t="shared" si="69"/>
        <v>0</v>
      </c>
      <c r="K349" s="165">
        <f t="shared" si="69"/>
        <v>0</v>
      </c>
      <c r="L349" s="165">
        <f t="shared" ref="L349:Q349" si="77">((L187-$C$299)*$C$285)/10^3</f>
        <v>0</v>
      </c>
      <c r="M349" s="165">
        <f t="shared" si="77"/>
        <v>0</v>
      </c>
      <c r="N349" s="165">
        <f t="shared" si="77"/>
        <v>0</v>
      </c>
      <c r="O349" s="165">
        <f t="shared" si="77"/>
        <v>0</v>
      </c>
      <c r="P349" s="165">
        <f t="shared" si="77"/>
        <v>0</v>
      </c>
      <c r="Q349" s="166">
        <f t="shared" si="77"/>
        <v>0</v>
      </c>
    </row>
    <row r="350" spans="2:17" s="18" customFormat="1" x14ac:dyDescent="0.3">
      <c r="B350" s="152" t="s">
        <v>141</v>
      </c>
      <c r="C350" s="20"/>
      <c r="D350" s="165">
        <f t="shared" si="69"/>
        <v>0</v>
      </c>
      <c r="E350" s="165">
        <f t="shared" si="69"/>
        <v>0</v>
      </c>
      <c r="F350" s="165">
        <f t="shared" si="69"/>
        <v>0</v>
      </c>
      <c r="G350" s="165">
        <f t="shared" si="69"/>
        <v>0</v>
      </c>
      <c r="H350" s="165">
        <f t="shared" si="69"/>
        <v>0</v>
      </c>
      <c r="I350" s="165">
        <f t="shared" si="69"/>
        <v>0</v>
      </c>
      <c r="J350" s="165">
        <f t="shared" si="69"/>
        <v>0</v>
      </c>
      <c r="K350" s="165">
        <f t="shared" si="69"/>
        <v>0</v>
      </c>
      <c r="L350" s="165">
        <f t="shared" ref="L350:Q350" si="78">((L188-$C$299)*$C$285)/10^3</f>
        <v>0</v>
      </c>
      <c r="M350" s="165">
        <f t="shared" si="78"/>
        <v>0</v>
      </c>
      <c r="N350" s="165">
        <f t="shared" si="78"/>
        <v>0</v>
      </c>
      <c r="O350" s="165">
        <f t="shared" si="78"/>
        <v>0</v>
      </c>
      <c r="P350" s="165">
        <f t="shared" si="78"/>
        <v>0</v>
      </c>
      <c r="Q350" s="166">
        <f t="shared" si="78"/>
        <v>0</v>
      </c>
    </row>
    <row r="351" spans="2:17" s="18" customFormat="1" x14ac:dyDescent="0.3">
      <c r="B351" s="152" t="s">
        <v>142</v>
      </c>
      <c r="C351" s="20"/>
      <c r="D351" s="165">
        <f t="shared" si="69"/>
        <v>0</v>
      </c>
      <c r="E351" s="165">
        <f t="shared" si="69"/>
        <v>0</v>
      </c>
      <c r="F351" s="165">
        <f t="shared" si="69"/>
        <v>0</v>
      </c>
      <c r="G351" s="165">
        <f t="shared" si="69"/>
        <v>0</v>
      </c>
      <c r="H351" s="165">
        <f t="shared" si="69"/>
        <v>0</v>
      </c>
      <c r="I351" s="165">
        <f t="shared" si="69"/>
        <v>0</v>
      </c>
      <c r="J351" s="165">
        <f t="shared" si="69"/>
        <v>0</v>
      </c>
      <c r="K351" s="165">
        <f t="shared" si="69"/>
        <v>0</v>
      </c>
      <c r="L351" s="165">
        <f t="shared" ref="L351:Q351" si="79">((L189-$C$299)*$C$285)/10^3</f>
        <v>0</v>
      </c>
      <c r="M351" s="165">
        <f t="shared" si="79"/>
        <v>0</v>
      </c>
      <c r="N351" s="165">
        <f t="shared" si="79"/>
        <v>0</v>
      </c>
      <c r="O351" s="165">
        <f t="shared" si="79"/>
        <v>0</v>
      </c>
      <c r="P351" s="165">
        <f t="shared" si="79"/>
        <v>0</v>
      </c>
      <c r="Q351" s="166">
        <f t="shared" si="79"/>
        <v>0</v>
      </c>
    </row>
    <row r="352" spans="2:17" s="18" customFormat="1" x14ac:dyDescent="0.3">
      <c r="B352" s="152" t="s">
        <v>143</v>
      </c>
      <c r="C352" s="20"/>
      <c r="D352" s="165">
        <f t="shared" si="69"/>
        <v>0</v>
      </c>
      <c r="E352" s="165">
        <f t="shared" si="69"/>
        <v>0</v>
      </c>
      <c r="F352" s="165">
        <f t="shared" si="69"/>
        <v>0</v>
      </c>
      <c r="G352" s="165">
        <f t="shared" si="69"/>
        <v>0</v>
      </c>
      <c r="H352" s="165">
        <f t="shared" si="69"/>
        <v>0</v>
      </c>
      <c r="I352" s="165">
        <f t="shared" si="69"/>
        <v>0</v>
      </c>
      <c r="J352" s="165">
        <f t="shared" si="69"/>
        <v>0</v>
      </c>
      <c r="K352" s="165">
        <f t="shared" ref="K352:Q352" si="80">((K190-$C$299)*$C$285)/10^3</f>
        <v>0</v>
      </c>
      <c r="L352" s="165">
        <f t="shared" si="80"/>
        <v>0</v>
      </c>
      <c r="M352" s="165">
        <f t="shared" si="80"/>
        <v>0</v>
      </c>
      <c r="N352" s="165">
        <f t="shared" si="80"/>
        <v>0</v>
      </c>
      <c r="O352" s="165">
        <f t="shared" si="80"/>
        <v>0</v>
      </c>
      <c r="P352" s="165">
        <f t="shared" si="80"/>
        <v>0</v>
      </c>
      <c r="Q352" s="166">
        <f t="shared" si="80"/>
        <v>0</v>
      </c>
    </row>
    <row r="353" spans="2:17" s="18" customFormat="1" x14ac:dyDescent="0.3">
      <c r="B353" s="152" t="s">
        <v>144</v>
      </c>
      <c r="C353" s="20"/>
      <c r="D353" s="165">
        <f t="shared" si="69"/>
        <v>0</v>
      </c>
      <c r="E353" s="165">
        <f t="shared" si="69"/>
        <v>0</v>
      </c>
      <c r="F353" s="165">
        <f t="shared" si="69"/>
        <v>0</v>
      </c>
      <c r="G353" s="165">
        <f t="shared" si="69"/>
        <v>0</v>
      </c>
      <c r="H353" s="165">
        <f t="shared" si="69"/>
        <v>0</v>
      </c>
      <c r="I353" s="165">
        <f t="shared" si="69"/>
        <v>0</v>
      </c>
      <c r="J353" s="165">
        <f t="shared" si="69"/>
        <v>0</v>
      </c>
      <c r="K353" s="165">
        <f t="shared" ref="K353:Q353" si="81">((K191-$C$299)*$C$285)/10^3</f>
        <v>0</v>
      </c>
      <c r="L353" s="165">
        <f t="shared" si="81"/>
        <v>0</v>
      </c>
      <c r="M353" s="165">
        <f t="shared" si="81"/>
        <v>0</v>
      </c>
      <c r="N353" s="165">
        <f t="shared" si="81"/>
        <v>0</v>
      </c>
      <c r="O353" s="165">
        <f t="shared" si="81"/>
        <v>0</v>
      </c>
      <c r="P353" s="165">
        <f t="shared" si="81"/>
        <v>0</v>
      </c>
      <c r="Q353" s="166">
        <f t="shared" si="81"/>
        <v>0</v>
      </c>
    </row>
    <row r="354" spans="2:17" s="18" customFormat="1" x14ac:dyDescent="0.3">
      <c r="B354" s="152" t="s">
        <v>145</v>
      </c>
      <c r="C354" s="20"/>
      <c r="D354" s="165">
        <f t="shared" si="69"/>
        <v>0</v>
      </c>
      <c r="E354" s="165">
        <f t="shared" si="69"/>
        <v>0</v>
      </c>
      <c r="F354" s="165">
        <f t="shared" si="69"/>
        <v>0</v>
      </c>
      <c r="G354" s="165">
        <f t="shared" si="69"/>
        <v>0</v>
      </c>
      <c r="H354" s="165">
        <f t="shared" si="69"/>
        <v>0</v>
      </c>
      <c r="I354" s="165">
        <f t="shared" si="69"/>
        <v>0</v>
      </c>
      <c r="J354" s="165">
        <f t="shared" si="69"/>
        <v>0</v>
      </c>
      <c r="K354" s="165">
        <f t="shared" ref="K354:Q354" si="82">((K192-$C$299)*$C$285)/10^3</f>
        <v>0</v>
      </c>
      <c r="L354" s="165">
        <f t="shared" si="82"/>
        <v>0</v>
      </c>
      <c r="M354" s="165">
        <f t="shared" si="82"/>
        <v>0</v>
      </c>
      <c r="N354" s="165">
        <f t="shared" si="82"/>
        <v>0</v>
      </c>
      <c r="O354" s="165">
        <f t="shared" si="82"/>
        <v>0</v>
      </c>
      <c r="P354" s="165">
        <f t="shared" si="82"/>
        <v>0</v>
      </c>
      <c r="Q354" s="166">
        <f t="shared" si="82"/>
        <v>0</v>
      </c>
    </row>
    <row r="355" spans="2:17" s="18" customFormat="1" x14ac:dyDescent="0.3">
      <c r="B355" s="152" t="s">
        <v>146</v>
      </c>
      <c r="C355" s="20"/>
      <c r="D355" s="165">
        <f t="shared" si="69"/>
        <v>0</v>
      </c>
      <c r="E355" s="165">
        <f t="shared" si="69"/>
        <v>0</v>
      </c>
      <c r="F355" s="165">
        <f t="shared" si="69"/>
        <v>0</v>
      </c>
      <c r="G355" s="165">
        <f t="shared" si="69"/>
        <v>0</v>
      </c>
      <c r="H355" s="165">
        <f t="shared" si="69"/>
        <v>0</v>
      </c>
      <c r="I355" s="165">
        <f t="shared" si="69"/>
        <v>0</v>
      </c>
      <c r="J355" s="165">
        <f t="shared" si="69"/>
        <v>0</v>
      </c>
      <c r="K355" s="165">
        <f t="shared" ref="K355:Q355" si="83">((K193-$C$299)*$C$285)/10^3</f>
        <v>0</v>
      </c>
      <c r="L355" s="165">
        <f t="shared" si="83"/>
        <v>0</v>
      </c>
      <c r="M355" s="165">
        <f t="shared" si="83"/>
        <v>0</v>
      </c>
      <c r="N355" s="165">
        <f t="shared" si="83"/>
        <v>0</v>
      </c>
      <c r="O355" s="165">
        <f t="shared" si="83"/>
        <v>0</v>
      </c>
      <c r="P355" s="165">
        <f t="shared" si="83"/>
        <v>0</v>
      </c>
      <c r="Q355" s="166">
        <f t="shared" si="83"/>
        <v>0</v>
      </c>
    </row>
    <row r="356" spans="2:17" s="18" customFormat="1" x14ac:dyDescent="0.3">
      <c r="B356" s="152" t="s">
        <v>147</v>
      </c>
      <c r="C356" s="20"/>
      <c r="D356" s="165">
        <f t="shared" si="69"/>
        <v>0</v>
      </c>
      <c r="E356" s="165">
        <f t="shared" si="69"/>
        <v>0</v>
      </c>
      <c r="F356" s="165">
        <f t="shared" si="69"/>
        <v>0</v>
      </c>
      <c r="G356" s="165">
        <f t="shared" si="69"/>
        <v>0</v>
      </c>
      <c r="H356" s="165">
        <f t="shared" si="69"/>
        <v>0</v>
      </c>
      <c r="I356" s="165">
        <f t="shared" si="69"/>
        <v>0</v>
      </c>
      <c r="J356" s="165">
        <f t="shared" si="69"/>
        <v>0</v>
      </c>
      <c r="K356" s="165">
        <f t="shared" ref="K356:Q356" si="84">((K194-$C$299)*$C$285)/10^3</f>
        <v>0</v>
      </c>
      <c r="L356" s="165">
        <f t="shared" si="84"/>
        <v>0</v>
      </c>
      <c r="M356" s="165">
        <f t="shared" si="84"/>
        <v>0</v>
      </c>
      <c r="N356" s="165">
        <f t="shared" si="84"/>
        <v>0</v>
      </c>
      <c r="O356" s="165">
        <f t="shared" si="84"/>
        <v>0</v>
      </c>
      <c r="P356" s="165">
        <f t="shared" si="84"/>
        <v>0</v>
      </c>
      <c r="Q356" s="166">
        <f t="shared" si="84"/>
        <v>0</v>
      </c>
    </row>
    <row r="357" spans="2:17" s="18" customFormat="1" x14ac:dyDescent="0.3">
      <c r="B357" s="152" t="s">
        <v>148</v>
      </c>
      <c r="C357" s="20"/>
      <c r="D357" s="165">
        <f t="shared" si="69"/>
        <v>0</v>
      </c>
      <c r="E357" s="165">
        <f t="shared" si="69"/>
        <v>0</v>
      </c>
      <c r="F357" s="165">
        <f t="shared" si="69"/>
        <v>0</v>
      </c>
      <c r="G357" s="165">
        <f t="shared" si="69"/>
        <v>0</v>
      </c>
      <c r="H357" s="165">
        <f t="shared" si="69"/>
        <v>0</v>
      </c>
      <c r="I357" s="165">
        <f t="shared" si="69"/>
        <v>0</v>
      </c>
      <c r="J357" s="165">
        <f t="shared" si="69"/>
        <v>0</v>
      </c>
      <c r="K357" s="165">
        <f t="shared" ref="K357:Q357" si="85">((K195-$C$299)*$C$285)/10^3</f>
        <v>0</v>
      </c>
      <c r="L357" s="165">
        <f t="shared" si="85"/>
        <v>0</v>
      </c>
      <c r="M357" s="165">
        <f t="shared" si="85"/>
        <v>0</v>
      </c>
      <c r="N357" s="165">
        <f t="shared" si="85"/>
        <v>0</v>
      </c>
      <c r="O357" s="165">
        <f t="shared" si="85"/>
        <v>0</v>
      </c>
      <c r="P357" s="165">
        <f t="shared" si="85"/>
        <v>0</v>
      </c>
      <c r="Q357" s="166">
        <f t="shared" si="85"/>
        <v>0</v>
      </c>
    </row>
    <row r="358" spans="2:17" s="18" customFormat="1" x14ac:dyDescent="0.3">
      <c r="B358" s="152" t="s">
        <v>149</v>
      </c>
      <c r="C358" s="20"/>
      <c r="D358" s="165">
        <f t="shared" si="69"/>
        <v>0</v>
      </c>
      <c r="E358" s="165">
        <f t="shared" si="69"/>
        <v>0</v>
      </c>
      <c r="F358" s="165">
        <f t="shared" si="69"/>
        <v>0</v>
      </c>
      <c r="G358" s="165">
        <f t="shared" si="69"/>
        <v>0</v>
      </c>
      <c r="H358" s="165">
        <f t="shared" si="69"/>
        <v>0</v>
      </c>
      <c r="I358" s="165">
        <f t="shared" si="69"/>
        <v>0</v>
      </c>
      <c r="J358" s="165">
        <f t="shared" si="69"/>
        <v>0</v>
      </c>
      <c r="K358" s="165">
        <f t="shared" ref="K358:Q358" si="86">((K196-$C$299)*$C$285)/10^3</f>
        <v>0</v>
      </c>
      <c r="L358" s="165">
        <f t="shared" si="86"/>
        <v>0</v>
      </c>
      <c r="M358" s="165">
        <f t="shared" si="86"/>
        <v>0</v>
      </c>
      <c r="N358" s="165">
        <f t="shared" si="86"/>
        <v>0</v>
      </c>
      <c r="O358" s="165">
        <f t="shared" si="86"/>
        <v>0</v>
      </c>
      <c r="P358" s="165">
        <f t="shared" si="86"/>
        <v>0</v>
      </c>
      <c r="Q358" s="166">
        <f t="shared" si="86"/>
        <v>0</v>
      </c>
    </row>
    <row r="359" spans="2:17" s="18" customFormat="1" x14ac:dyDescent="0.3">
      <c r="B359" s="152" t="s">
        <v>150</v>
      </c>
      <c r="C359" s="20"/>
      <c r="D359" s="165">
        <f t="shared" si="69"/>
        <v>0</v>
      </c>
      <c r="E359" s="165">
        <f t="shared" si="69"/>
        <v>0</v>
      </c>
      <c r="F359" s="165">
        <f t="shared" si="69"/>
        <v>0</v>
      </c>
      <c r="G359" s="165">
        <f t="shared" si="69"/>
        <v>0</v>
      </c>
      <c r="H359" s="165">
        <f t="shared" si="69"/>
        <v>0</v>
      </c>
      <c r="I359" s="165">
        <f t="shared" si="69"/>
        <v>0</v>
      </c>
      <c r="J359" s="165">
        <f t="shared" si="69"/>
        <v>0</v>
      </c>
      <c r="K359" s="165">
        <f t="shared" ref="K359:Q359" si="87">((K197-$C$299)*$C$285)/10^3</f>
        <v>0</v>
      </c>
      <c r="L359" s="165">
        <f t="shared" si="87"/>
        <v>0</v>
      </c>
      <c r="M359" s="165">
        <f t="shared" si="87"/>
        <v>0</v>
      </c>
      <c r="N359" s="165">
        <f t="shared" si="87"/>
        <v>0</v>
      </c>
      <c r="O359" s="165">
        <f t="shared" si="87"/>
        <v>0</v>
      </c>
      <c r="P359" s="165">
        <f t="shared" si="87"/>
        <v>0</v>
      </c>
      <c r="Q359" s="166">
        <f t="shared" si="87"/>
        <v>0</v>
      </c>
    </row>
    <row r="360" spans="2:17" s="18" customFormat="1" x14ac:dyDescent="0.3">
      <c r="B360" s="152" t="s">
        <v>151</v>
      </c>
      <c r="C360" s="20"/>
      <c r="D360" s="165">
        <f t="shared" si="69"/>
        <v>0</v>
      </c>
      <c r="E360" s="165">
        <f t="shared" si="69"/>
        <v>0</v>
      </c>
      <c r="F360" s="165">
        <f t="shared" si="69"/>
        <v>0</v>
      </c>
      <c r="G360" s="165">
        <f t="shared" si="69"/>
        <v>0</v>
      </c>
      <c r="H360" s="165">
        <f t="shared" si="69"/>
        <v>0</v>
      </c>
      <c r="I360" s="165">
        <f t="shared" si="69"/>
        <v>0</v>
      </c>
      <c r="J360" s="165">
        <f t="shared" si="69"/>
        <v>0</v>
      </c>
      <c r="K360" s="165">
        <f t="shared" ref="K360:Q360" si="88">((K198-$C$299)*$C$285)/10^3</f>
        <v>0</v>
      </c>
      <c r="L360" s="165">
        <f t="shared" si="88"/>
        <v>0</v>
      </c>
      <c r="M360" s="165">
        <f t="shared" si="88"/>
        <v>0</v>
      </c>
      <c r="N360" s="165">
        <f t="shared" si="88"/>
        <v>0</v>
      </c>
      <c r="O360" s="165">
        <f t="shared" si="88"/>
        <v>0</v>
      </c>
      <c r="P360" s="165">
        <f t="shared" si="88"/>
        <v>0</v>
      </c>
      <c r="Q360" s="166">
        <f t="shared" si="88"/>
        <v>0</v>
      </c>
    </row>
    <row r="361" spans="2:17" s="18" customFormat="1" x14ac:dyDescent="0.3">
      <c r="B361" s="152" t="s">
        <v>152</v>
      </c>
      <c r="C361" s="20"/>
      <c r="D361" s="165">
        <f t="shared" si="69"/>
        <v>0</v>
      </c>
      <c r="E361" s="165">
        <f t="shared" si="69"/>
        <v>0</v>
      </c>
      <c r="F361" s="165">
        <f t="shared" si="69"/>
        <v>0</v>
      </c>
      <c r="G361" s="165">
        <f t="shared" si="69"/>
        <v>0</v>
      </c>
      <c r="H361" s="165">
        <f t="shared" si="69"/>
        <v>0</v>
      </c>
      <c r="I361" s="165">
        <f t="shared" si="69"/>
        <v>0</v>
      </c>
      <c r="J361" s="165">
        <f t="shared" si="69"/>
        <v>0</v>
      </c>
      <c r="K361" s="165">
        <f t="shared" ref="K361:Q361" si="89">((K199-$C$299)*$C$285)/10^3</f>
        <v>0</v>
      </c>
      <c r="L361" s="165">
        <f t="shared" si="89"/>
        <v>0</v>
      </c>
      <c r="M361" s="165">
        <f t="shared" si="89"/>
        <v>0</v>
      </c>
      <c r="N361" s="165">
        <f t="shared" si="89"/>
        <v>0</v>
      </c>
      <c r="O361" s="165">
        <f t="shared" si="89"/>
        <v>0</v>
      </c>
      <c r="P361" s="165">
        <f t="shared" si="89"/>
        <v>0</v>
      </c>
      <c r="Q361" s="166">
        <f t="shared" si="89"/>
        <v>0</v>
      </c>
    </row>
    <row r="362" spans="2:17" s="18" customFormat="1" x14ac:dyDescent="0.3">
      <c r="B362" s="152" t="s">
        <v>153</v>
      </c>
      <c r="C362" s="20"/>
      <c r="D362" s="165">
        <f t="shared" si="69"/>
        <v>0</v>
      </c>
      <c r="E362" s="165">
        <f t="shared" si="69"/>
        <v>0</v>
      </c>
      <c r="F362" s="165">
        <f t="shared" si="69"/>
        <v>0</v>
      </c>
      <c r="G362" s="165">
        <f t="shared" si="69"/>
        <v>0</v>
      </c>
      <c r="H362" s="165">
        <f t="shared" si="69"/>
        <v>0</v>
      </c>
      <c r="I362" s="165">
        <f t="shared" si="69"/>
        <v>0</v>
      </c>
      <c r="J362" s="165">
        <f t="shared" si="69"/>
        <v>0</v>
      </c>
      <c r="K362" s="165">
        <f t="shared" ref="K362:Q362" si="90">((K200-$C$299)*$C$285)/10^3</f>
        <v>0</v>
      </c>
      <c r="L362" s="165">
        <f t="shared" si="90"/>
        <v>0</v>
      </c>
      <c r="M362" s="165">
        <f t="shared" si="90"/>
        <v>0</v>
      </c>
      <c r="N362" s="165">
        <f t="shared" si="90"/>
        <v>0</v>
      </c>
      <c r="O362" s="165">
        <f t="shared" si="90"/>
        <v>0</v>
      </c>
      <c r="P362" s="165">
        <f t="shared" si="90"/>
        <v>0</v>
      </c>
      <c r="Q362" s="166">
        <f t="shared" si="90"/>
        <v>0</v>
      </c>
    </row>
    <row r="363" spans="2:17" s="18" customFormat="1" x14ac:dyDescent="0.3">
      <c r="B363" s="152" t="s">
        <v>154</v>
      </c>
      <c r="C363" s="20"/>
      <c r="D363" s="165">
        <f t="shared" si="69"/>
        <v>0</v>
      </c>
      <c r="E363" s="165">
        <f t="shared" si="69"/>
        <v>0</v>
      </c>
      <c r="F363" s="165">
        <f t="shared" si="69"/>
        <v>0</v>
      </c>
      <c r="G363" s="165">
        <f t="shared" si="69"/>
        <v>0</v>
      </c>
      <c r="H363" s="165">
        <f t="shared" si="69"/>
        <v>0</v>
      </c>
      <c r="I363" s="165">
        <f t="shared" si="69"/>
        <v>0</v>
      </c>
      <c r="J363" s="165">
        <f t="shared" si="69"/>
        <v>0</v>
      </c>
      <c r="K363" s="165">
        <f t="shared" ref="K363:Q363" si="91">((K201-$C$299)*$C$285)/10^3</f>
        <v>0</v>
      </c>
      <c r="L363" s="165">
        <f t="shared" si="91"/>
        <v>0</v>
      </c>
      <c r="M363" s="165">
        <f t="shared" si="91"/>
        <v>0</v>
      </c>
      <c r="N363" s="165">
        <f t="shared" si="91"/>
        <v>0</v>
      </c>
      <c r="O363" s="165">
        <f t="shared" si="91"/>
        <v>0</v>
      </c>
      <c r="P363" s="165">
        <f t="shared" si="91"/>
        <v>0</v>
      </c>
      <c r="Q363" s="166">
        <f t="shared" si="91"/>
        <v>0</v>
      </c>
    </row>
    <row r="364" spans="2:17" s="18" customFormat="1" x14ac:dyDescent="0.3">
      <c r="B364" s="152" t="s">
        <v>155</v>
      </c>
      <c r="C364" s="20"/>
      <c r="D364" s="165">
        <f t="shared" si="69"/>
        <v>0</v>
      </c>
      <c r="E364" s="165">
        <f t="shared" si="69"/>
        <v>0</v>
      </c>
      <c r="F364" s="165">
        <f t="shared" si="69"/>
        <v>0</v>
      </c>
      <c r="G364" s="165">
        <f t="shared" si="69"/>
        <v>0</v>
      </c>
      <c r="H364" s="165">
        <f t="shared" si="69"/>
        <v>0</v>
      </c>
      <c r="I364" s="165">
        <f t="shared" si="69"/>
        <v>0</v>
      </c>
      <c r="J364" s="165">
        <f t="shared" si="69"/>
        <v>0</v>
      </c>
      <c r="K364" s="165">
        <f t="shared" ref="K364:Q364" si="92">((K202-$C$299)*$C$285)/10^3</f>
        <v>0</v>
      </c>
      <c r="L364" s="165">
        <f t="shared" si="92"/>
        <v>0</v>
      </c>
      <c r="M364" s="165">
        <f t="shared" si="92"/>
        <v>0</v>
      </c>
      <c r="N364" s="165">
        <f t="shared" si="92"/>
        <v>0</v>
      </c>
      <c r="O364" s="165">
        <f t="shared" si="92"/>
        <v>0</v>
      </c>
      <c r="P364" s="165">
        <f t="shared" si="92"/>
        <v>0</v>
      </c>
      <c r="Q364" s="166">
        <f t="shared" si="92"/>
        <v>0</v>
      </c>
    </row>
    <row r="365" spans="2:17" s="18" customFormat="1" x14ac:dyDescent="0.3">
      <c r="B365" s="152" t="s">
        <v>156</v>
      </c>
      <c r="C365" s="20"/>
      <c r="D365" s="165">
        <f t="shared" si="69"/>
        <v>0</v>
      </c>
      <c r="E365" s="165">
        <f t="shared" si="69"/>
        <v>0</v>
      </c>
      <c r="F365" s="165">
        <f t="shared" si="69"/>
        <v>0</v>
      </c>
      <c r="G365" s="165">
        <f t="shared" si="69"/>
        <v>0</v>
      </c>
      <c r="H365" s="165">
        <f t="shared" si="69"/>
        <v>0</v>
      </c>
      <c r="I365" s="165">
        <f t="shared" si="69"/>
        <v>0</v>
      </c>
      <c r="J365" s="165">
        <f t="shared" si="69"/>
        <v>0</v>
      </c>
      <c r="K365" s="165">
        <f t="shared" ref="K365:Q365" si="93">((K203-$C$299)*$C$285)/10^3</f>
        <v>0</v>
      </c>
      <c r="L365" s="165">
        <f t="shared" si="93"/>
        <v>0</v>
      </c>
      <c r="M365" s="165">
        <f t="shared" si="93"/>
        <v>0</v>
      </c>
      <c r="N365" s="165">
        <f t="shared" si="93"/>
        <v>0</v>
      </c>
      <c r="O365" s="165">
        <f t="shared" si="93"/>
        <v>0</v>
      </c>
      <c r="P365" s="165">
        <f t="shared" si="93"/>
        <v>0</v>
      </c>
      <c r="Q365" s="166">
        <f t="shared" si="93"/>
        <v>0</v>
      </c>
    </row>
    <row r="366" spans="2:17" s="18" customFormat="1" x14ac:dyDescent="0.3">
      <c r="B366" s="152" t="s">
        <v>157</v>
      </c>
      <c r="C366" s="20"/>
      <c r="D366" s="165">
        <f t="shared" si="69"/>
        <v>0</v>
      </c>
      <c r="E366" s="165">
        <f t="shared" si="69"/>
        <v>0</v>
      </c>
      <c r="F366" s="165">
        <f t="shared" si="69"/>
        <v>0</v>
      </c>
      <c r="G366" s="165">
        <f t="shared" si="69"/>
        <v>0</v>
      </c>
      <c r="H366" s="165">
        <f t="shared" si="69"/>
        <v>0</v>
      </c>
      <c r="I366" s="165">
        <f t="shared" si="69"/>
        <v>0</v>
      </c>
      <c r="J366" s="165">
        <f t="shared" si="69"/>
        <v>0</v>
      </c>
      <c r="K366" s="165">
        <f t="shared" ref="K366:Q366" si="94">((K204-$C$299)*$C$285)/10^3</f>
        <v>0</v>
      </c>
      <c r="L366" s="165">
        <f t="shared" si="94"/>
        <v>0</v>
      </c>
      <c r="M366" s="165">
        <f t="shared" si="94"/>
        <v>0</v>
      </c>
      <c r="N366" s="165">
        <f t="shared" si="94"/>
        <v>0</v>
      </c>
      <c r="O366" s="165">
        <f t="shared" si="94"/>
        <v>0</v>
      </c>
      <c r="P366" s="165">
        <f t="shared" si="94"/>
        <v>0</v>
      </c>
      <c r="Q366" s="166">
        <f t="shared" si="94"/>
        <v>0</v>
      </c>
    </row>
    <row r="367" spans="2:17" s="18" customFormat="1" x14ac:dyDescent="0.3">
      <c r="B367" s="152" t="s">
        <v>158</v>
      </c>
      <c r="C367" s="20"/>
      <c r="D367" s="165">
        <f t="shared" si="69"/>
        <v>0</v>
      </c>
      <c r="E367" s="165">
        <f t="shared" si="69"/>
        <v>0</v>
      </c>
      <c r="F367" s="165">
        <f t="shared" si="69"/>
        <v>0</v>
      </c>
      <c r="G367" s="165">
        <f t="shared" si="69"/>
        <v>0</v>
      </c>
      <c r="H367" s="165">
        <f t="shared" si="69"/>
        <v>0</v>
      </c>
      <c r="I367" s="165">
        <f t="shared" si="69"/>
        <v>0</v>
      </c>
      <c r="J367" s="165">
        <f t="shared" si="69"/>
        <v>0</v>
      </c>
      <c r="K367" s="165">
        <f t="shared" ref="K367:Q367" si="95">((K205-$C$299)*$C$285)/10^3</f>
        <v>0</v>
      </c>
      <c r="L367" s="165">
        <f t="shared" si="95"/>
        <v>0</v>
      </c>
      <c r="M367" s="165">
        <f t="shared" si="95"/>
        <v>0</v>
      </c>
      <c r="N367" s="165">
        <f t="shared" si="95"/>
        <v>0</v>
      </c>
      <c r="O367" s="165">
        <f t="shared" si="95"/>
        <v>0</v>
      </c>
      <c r="P367" s="165">
        <f t="shared" si="95"/>
        <v>0</v>
      </c>
      <c r="Q367" s="166">
        <f t="shared" si="95"/>
        <v>0</v>
      </c>
    </row>
    <row r="368" spans="2:17" s="18" customFormat="1" x14ac:dyDescent="0.3">
      <c r="B368" s="152" t="s">
        <v>159</v>
      </c>
      <c r="C368" s="20"/>
      <c r="D368" s="165">
        <f t="shared" si="69"/>
        <v>0</v>
      </c>
      <c r="E368" s="165">
        <f t="shared" si="69"/>
        <v>0</v>
      </c>
      <c r="F368" s="165">
        <f t="shared" si="69"/>
        <v>0</v>
      </c>
      <c r="G368" s="165">
        <f t="shared" si="69"/>
        <v>0</v>
      </c>
      <c r="H368" s="165">
        <f t="shared" si="69"/>
        <v>0</v>
      </c>
      <c r="I368" s="165">
        <f t="shared" si="69"/>
        <v>0</v>
      </c>
      <c r="J368" s="165">
        <f t="shared" si="69"/>
        <v>0</v>
      </c>
      <c r="K368" s="165">
        <f t="shared" ref="K368:Q368" si="96">((K206-$C$299)*$C$285)/10^3</f>
        <v>0</v>
      </c>
      <c r="L368" s="165">
        <f t="shared" si="96"/>
        <v>0</v>
      </c>
      <c r="M368" s="165">
        <f t="shared" si="96"/>
        <v>0</v>
      </c>
      <c r="N368" s="165">
        <f t="shared" si="96"/>
        <v>0</v>
      </c>
      <c r="O368" s="165">
        <f t="shared" si="96"/>
        <v>0</v>
      </c>
      <c r="P368" s="165">
        <f t="shared" si="96"/>
        <v>0</v>
      </c>
      <c r="Q368" s="166">
        <f t="shared" si="96"/>
        <v>0</v>
      </c>
    </row>
    <row r="369" spans="2:17" s="18" customFormat="1" x14ac:dyDescent="0.3">
      <c r="B369" s="152" t="s">
        <v>160</v>
      </c>
      <c r="C369" s="20"/>
      <c r="D369" s="165">
        <f t="shared" si="69"/>
        <v>0</v>
      </c>
      <c r="E369" s="165">
        <f t="shared" si="69"/>
        <v>0</v>
      </c>
      <c r="F369" s="165">
        <f t="shared" si="69"/>
        <v>0</v>
      </c>
      <c r="G369" s="165">
        <f t="shared" si="69"/>
        <v>0</v>
      </c>
      <c r="H369" s="165">
        <f t="shared" si="69"/>
        <v>0</v>
      </c>
      <c r="I369" s="165">
        <f t="shared" si="69"/>
        <v>0</v>
      </c>
      <c r="J369" s="165">
        <f t="shared" si="69"/>
        <v>0</v>
      </c>
      <c r="K369" s="165">
        <f t="shared" ref="K369:Q369" si="97">((K207-$C$299)*$C$285)/10^3</f>
        <v>0</v>
      </c>
      <c r="L369" s="165">
        <f t="shared" si="97"/>
        <v>0</v>
      </c>
      <c r="M369" s="165">
        <f t="shared" si="97"/>
        <v>0</v>
      </c>
      <c r="N369" s="165">
        <f t="shared" si="97"/>
        <v>0</v>
      </c>
      <c r="O369" s="165">
        <f t="shared" si="97"/>
        <v>0</v>
      </c>
      <c r="P369" s="165">
        <f t="shared" si="97"/>
        <v>0</v>
      </c>
      <c r="Q369" s="166">
        <f t="shared" si="97"/>
        <v>0</v>
      </c>
    </row>
    <row r="370" spans="2:17" s="18" customFormat="1" x14ac:dyDescent="0.3">
      <c r="B370" s="152" t="s">
        <v>161</v>
      </c>
      <c r="C370" s="20"/>
      <c r="D370" s="165">
        <f t="shared" si="69"/>
        <v>0</v>
      </c>
      <c r="E370" s="165">
        <f t="shared" si="69"/>
        <v>0</v>
      </c>
      <c r="F370" s="165">
        <f t="shared" si="69"/>
        <v>0</v>
      </c>
      <c r="G370" s="165">
        <f t="shared" si="69"/>
        <v>0</v>
      </c>
      <c r="H370" s="165">
        <f t="shared" si="69"/>
        <v>0</v>
      </c>
      <c r="I370" s="165">
        <f t="shared" si="69"/>
        <v>0</v>
      </c>
      <c r="J370" s="165">
        <f t="shared" si="69"/>
        <v>0</v>
      </c>
      <c r="K370" s="165">
        <f t="shared" ref="K370:Q370" si="98">((K208-$C$299)*$C$285)/10^3</f>
        <v>0</v>
      </c>
      <c r="L370" s="165">
        <f t="shared" si="98"/>
        <v>0</v>
      </c>
      <c r="M370" s="165">
        <f t="shared" si="98"/>
        <v>0</v>
      </c>
      <c r="N370" s="165">
        <f t="shared" si="98"/>
        <v>0</v>
      </c>
      <c r="O370" s="165">
        <f t="shared" si="98"/>
        <v>0</v>
      </c>
      <c r="P370" s="165">
        <f t="shared" si="98"/>
        <v>0</v>
      </c>
      <c r="Q370" s="166">
        <f t="shared" si="98"/>
        <v>0</v>
      </c>
    </row>
    <row r="371" spans="2:17" s="18" customFormat="1" x14ac:dyDescent="0.3">
      <c r="B371" s="152" t="s">
        <v>162</v>
      </c>
      <c r="C371" s="20"/>
      <c r="D371" s="165">
        <f t="shared" si="69"/>
        <v>0</v>
      </c>
      <c r="E371" s="165">
        <f t="shared" si="69"/>
        <v>0</v>
      </c>
      <c r="F371" s="165">
        <f t="shared" si="69"/>
        <v>0</v>
      </c>
      <c r="G371" s="165">
        <f t="shared" si="69"/>
        <v>0</v>
      </c>
      <c r="H371" s="165">
        <f t="shared" si="69"/>
        <v>0</v>
      </c>
      <c r="I371" s="165">
        <f t="shared" si="69"/>
        <v>0</v>
      </c>
      <c r="J371" s="165">
        <f t="shared" si="69"/>
        <v>0</v>
      </c>
      <c r="K371" s="165">
        <f t="shared" ref="K371:Q371" si="99">((K209-$C$299)*$C$285)/10^3</f>
        <v>0</v>
      </c>
      <c r="L371" s="165">
        <f t="shared" si="99"/>
        <v>0</v>
      </c>
      <c r="M371" s="165">
        <f t="shared" si="99"/>
        <v>0</v>
      </c>
      <c r="N371" s="165">
        <f t="shared" si="99"/>
        <v>0</v>
      </c>
      <c r="O371" s="165">
        <f t="shared" si="99"/>
        <v>0</v>
      </c>
      <c r="P371" s="165">
        <f t="shared" si="99"/>
        <v>0</v>
      </c>
      <c r="Q371" s="166">
        <f t="shared" si="99"/>
        <v>0</v>
      </c>
    </row>
    <row r="372" spans="2:17" s="18" customFormat="1" x14ac:dyDescent="0.3">
      <c r="B372" s="152" t="s">
        <v>182</v>
      </c>
      <c r="C372" s="20"/>
      <c r="D372" s="165">
        <f t="shared" si="69"/>
        <v>0</v>
      </c>
      <c r="E372" s="165">
        <f t="shared" si="69"/>
        <v>0</v>
      </c>
      <c r="F372" s="165">
        <f t="shared" si="69"/>
        <v>0</v>
      </c>
      <c r="G372" s="165">
        <f t="shared" si="69"/>
        <v>0</v>
      </c>
      <c r="H372" s="165">
        <f t="shared" si="69"/>
        <v>0</v>
      </c>
      <c r="I372" s="165">
        <f t="shared" si="69"/>
        <v>0</v>
      </c>
      <c r="J372" s="165">
        <f t="shared" si="69"/>
        <v>0</v>
      </c>
      <c r="K372" s="165">
        <f t="shared" ref="K372:Q372" si="100">((K210-$C$299)*$C$285)/10^3</f>
        <v>0</v>
      </c>
      <c r="L372" s="165">
        <f t="shared" si="100"/>
        <v>0</v>
      </c>
      <c r="M372" s="165">
        <f t="shared" si="100"/>
        <v>0</v>
      </c>
      <c r="N372" s="165">
        <f t="shared" si="100"/>
        <v>0</v>
      </c>
      <c r="O372" s="165">
        <f t="shared" si="100"/>
        <v>0</v>
      </c>
      <c r="P372" s="165">
        <f t="shared" si="100"/>
        <v>0</v>
      </c>
      <c r="Q372" s="166">
        <f t="shared" si="100"/>
        <v>0</v>
      </c>
    </row>
    <row r="373" spans="2:17" s="18" customFormat="1" x14ac:dyDescent="0.3">
      <c r="B373" s="152" t="s">
        <v>163</v>
      </c>
      <c r="C373" s="20"/>
      <c r="D373" s="165">
        <f t="shared" si="69"/>
        <v>0</v>
      </c>
      <c r="E373" s="165">
        <f t="shared" si="69"/>
        <v>0</v>
      </c>
      <c r="F373" s="165">
        <f t="shared" si="69"/>
        <v>0</v>
      </c>
      <c r="G373" s="165">
        <f t="shared" si="69"/>
        <v>0</v>
      </c>
      <c r="H373" s="165">
        <f t="shared" si="69"/>
        <v>0</v>
      </c>
      <c r="I373" s="165">
        <f t="shared" si="69"/>
        <v>0</v>
      </c>
      <c r="J373" s="165">
        <f t="shared" si="69"/>
        <v>0</v>
      </c>
      <c r="K373" s="165">
        <f t="shared" ref="K373:Q373" si="101">((K211-$C$299)*$C$285)/10^3</f>
        <v>0</v>
      </c>
      <c r="L373" s="165">
        <f t="shared" si="101"/>
        <v>0</v>
      </c>
      <c r="M373" s="165">
        <f t="shared" si="101"/>
        <v>0</v>
      </c>
      <c r="N373" s="165">
        <f t="shared" si="101"/>
        <v>0</v>
      </c>
      <c r="O373" s="165">
        <f t="shared" si="101"/>
        <v>0</v>
      </c>
      <c r="P373" s="165">
        <f t="shared" si="101"/>
        <v>0</v>
      </c>
      <c r="Q373" s="166">
        <f t="shared" si="101"/>
        <v>0</v>
      </c>
    </row>
    <row r="374" spans="2:17" s="18" customFormat="1" x14ac:dyDescent="0.3">
      <c r="B374" s="152" t="s">
        <v>164</v>
      </c>
      <c r="C374" s="20"/>
      <c r="D374" s="165">
        <f t="shared" si="69"/>
        <v>0</v>
      </c>
      <c r="E374" s="165">
        <f t="shared" si="69"/>
        <v>0</v>
      </c>
      <c r="F374" s="165">
        <f t="shared" si="69"/>
        <v>0</v>
      </c>
      <c r="G374" s="165">
        <f t="shared" si="69"/>
        <v>0</v>
      </c>
      <c r="H374" s="165">
        <f t="shared" si="69"/>
        <v>0</v>
      </c>
      <c r="I374" s="165">
        <f t="shared" si="69"/>
        <v>0</v>
      </c>
      <c r="J374" s="165">
        <f t="shared" si="69"/>
        <v>0</v>
      </c>
      <c r="K374" s="165">
        <f t="shared" ref="K374:Q374" si="102">((K212-$C$299)*$C$285)/10^3</f>
        <v>0</v>
      </c>
      <c r="L374" s="165">
        <f t="shared" si="102"/>
        <v>0</v>
      </c>
      <c r="M374" s="165">
        <f t="shared" si="102"/>
        <v>0</v>
      </c>
      <c r="N374" s="165">
        <f t="shared" si="102"/>
        <v>0</v>
      </c>
      <c r="O374" s="165">
        <f t="shared" si="102"/>
        <v>0</v>
      </c>
      <c r="P374" s="165">
        <f t="shared" si="102"/>
        <v>0</v>
      </c>
      <c r="Q374" s="166">
        <f t="shared" si="102"/>
        <v>0</v>
      </c>
    </row>
    <row r="375" spans="2:17" s="18" customFormat="1" x14ac:dyDescent="0.3">
      <c r="B375" s="152" t="s">
        <v>165</v>
      </c>
      <c r="C375" s="20"/>
      <c r="D375" s="165">
        <f t="shared" si="69"/>
        <v>0</v>
      </c>
      <c r="E375" s="165">
        <f t="shared" si="69"/>
        <v>0</v>
      </c>
      <c r="F375" s="165">
        <f t="shared" si="69"/>
        <v>0</v>
      </c>
      <c r="G375" s="165">
        <f t="shared" si="69"/>
        <v>0</v>
      </c>
      <c r="H375" s="165">
        <f t="shared" si="69"/>
        <v>0</v>
      </c>
      <c r="I375" s="165">
        <f t="shared" si="69"/>
        <v>0</v>
      </c>
      <c r="J375" s="165">
        <f t="shared" si="69"/>
        <v>0</v>
      </c>
      <c r="K375" s="165">
        <f t="shared" ref="K375:Q375" si="103">((K213-$C$299)*$C$285)/10^3</f>
        <v>0</v>
      </c>
      <c r="L375" s="165">
        <f t="shared" si="103"/>
        <v>0</v>
      </c>
      <c r="M375" s="165">
        <f t="shared" si="103"/>
        <v>0</v>
      </c>
      <c r="N375" s="165">
        <f t="shared" si="103"/>
        <v>0</v>
      </c>
      <c r="O375" s="165">
        <f t="shared" si="103"/>
        <v>0</v>
      </c>
      <c r="P375" s="165">
        <f t="shared" si="103"/>
        <v>0</v>
      </c>
      <c r="Q375" s="166">
        <f t="shared" si="103"/>
        <v>0</v>
      </c>
    </row>
    <row r="376" spans="2:17" s="18" customFormat="1" x14ac:dyDescent="0.3">
      <c r="B376" s="152" t="s">
        <v>166</v>
      </c>
      <c r="C376" s="20"/>
      <c r="D376" s="165">
        <f t="shared" si="69"/>
        <v>0</v>
      </c>
      <c r="E376" s="165">
        <f t="shared" si="69"/>
        <v>0</v>
      </c>
      <c r="F376" s="165">
        <f t="shared" si="69"/>
        <v>0</v>
      </c>
      <c r="G376" s="165">
        <f t="shared" si="69"/>
        <v>0</v>
      </c>
      <c r="H376" s="165">
        <f t="shared" si="69"/>
        <v>0</v>
      </c>
      <c r="I376" s="165">
        <f t="shared" si="69"/>
        <v>0</v>
      </c>
      <c r="J376" s="165">
        <f t="shared" si="69"/>
        <v>0</v>
      </c>
      <c r="K376" s="165">
        <f t="shared" ref="K376:Q376" si="104">((K214-$C$299)*$C$285)/10^3</f>
        <v>0</v>
      </c>
      <c r="L376" s="165">
        <f t="shared" si="104"/>
        <v>0</v>
      </c>
      <c r="M376" s="165">
        <f t="shared" si="104"/>
        <v>0</v>
      </c>
      <c r="N376" s="165">
        <f t="shared" si="104"/>
        <v>0</v>
      </c>
      <c r="O376" s="165">
        <f t="shared" si="104"/>
        <v>0</v>
      </c>
      <c r="P376" s="165">
        <f t="shared" si="104"/>
        <v>0</v>
      </c>
      <c r="Q376" s="166">
        <f t="shared" si="104"/>
        <v>0</v>
      </c>
    </row>
    <row r="377" spans="2:17" s="18" customFormat="1" x14ac:dyDescent="0.3">
      <c r="B377" s="329" t="s">
        <v>531</v>
      </c>
      <c r="C377" s="20"/>
      <c r="D377" s="334">
        <f>SUM(D341:D376)</f>
        <v>0</v>
      </c>
      <c r="E377" s="334">
        <f t="shared" ref="E377" si="105">SUM(E341:E376)</f>
        <v>0</v>
      </c>
      <c r="F377" s="334">
        <f t="shared" ref="F377" si="106">SUM(F341:F376)</f>
        <v>0</v>
      </c>
      <c r="G377" s="334">
        <f t="shared" ref="G377" si="107">SUM(G341:G376)</f>
        <v>0</v>
      </c>
      <c r="H377" s="334">
        <f t="shared" ref="H377" si="108">SUM(H341:H376)</f>
        <v>0</v>
      </c>
      <c r="I377" s="334">
        <f t="shared" ref="I377" si="109">SUM(I341:I376)</f>
        <v>0</v>
      </c>
      <c r="J377" s="334">
        <f t="shared" ref="J377" si="110">SUM(J341:J376)</f>
        <v>0</v>
      </c>
      <c r="K377" s="334">
        <f t="shared" ref="K377" si="111">SUM(K341:K376)</f>
        <v>0</v>
      </c>
      <c r="L377" s="334">
        <f t="shared" ref="L377:Q377" si="112">SUM(L341:L376)</f>
        <v>0</v>
      </c>
      <c r="M377" s="334">
        <f t="shared" si="112"/>
        <v>0</v>
      </c>
      <c r="N377" s="334">
        <f t="shared" si="112"/>
        <v>0</v>
      </c>
      <c r="O377" s="334">
        <f t="shared" si="112"/>
        <v>0</v>
      </c>
      <c r="P377" s="334">
        <f t="shared" si="112"/>
        <v>0</v>
      </c>
      <c r="Q377" s="335">
        <f t="shared" si="112"/>
        <v>0</v>
      </c>
    </row>
    <row r="378" spans="2:17" s="18" customFormat="1" x14ac:dyDescent="0.3">
      <c r="B378" s="154" t="s">
        <v>17</v>
      </c>
      <c r="C378" s="27"/>
      <c r="D378" s="82"/>
      <c r="E378" s="82"/>
      <c r="F378" s="82"/>
      <c r="G378" s="82"/>
      <c r="H378" s="82"/>
      <c r="I378" s="82"/>
      <c r="J378" s="82"/>
      <c r="K378" s="82"/>
      <c r="L378" s="374"/>
      <c r="M378" s="374"/>
      <c r="N378" s="82"/>
      <c r="O378" s="35"/>
      <c r="Q378" s="419"/>
    </row>
    <row r="379" spans="2:17" s="18" customFormat="1" x14ac:dyDescent="0.3">
      <c r="B379" s="152" t="s">
        <v>132</v>
      </c>
      <c r="C379" s="20"/>
      <c r="D379" s="165">
        <f>((D217-$C$299)*$C$285)/10^3</f>
        <v>0</v>
      </c>
      <c r="E379" s="165">
        <f t="shared" ref="E379:Q379" si="113">((E217-$C$299)*$C$285)/10^3</f>
        <v>0</v>
      </c>
      <c r="F379" s="165">
        <f t="shared" si="113"/>
        <v>0</v>
      </c>
      <c r="G379" s="165">
        <f t="shared" si="113"/>
        <v>0</v>
      </c>
      <c r="H379" s="165">
        <f t="shared" si="113"/>
        <v>0</v>
      </c>
      <c r="I379" s="165">
        <f t="shared" si="113"/>
        <v>0</v>
      </c>
      <c r="J379" s="165">
        <f t="shared" si="113"/>
        <v>0</v>
      </c>
      <c r="K379" s="165">
        <f t="shared" si="113"/>
        <v>0</v>
      </c>
      <c r="L379" s="165">
        <f t="shared" si="113"/>
        <v>0</v>
      </c>
      <c r="M379" s="165">
        <f t="shared" si="113"/>
        <v>0</v>
      </c>
      <c r="N379" s="165">
        <f t="shared" si="113"/>
        <v>0</v>
      </c>
      <c r="O379" s="165">
        <f t="shared" si="113"/>
        <v>0</v>
      </c>
      <c r="P379" s="165">
        <f t="shared" si="113"/>
        <v>0</v>
      </c>
      <c r="Q379" s="166">
        <f t="shared" si="113"/>
        <v>0</v>
      </c>
    </row>
    <row r="380" spans="2:17" s="18" customFormat="1" x14ac:dyDescent="0.3">
      <c r="B380" s="152" t="s">
        <v>133</v>
      </c>
      <c r="C380" s="20"/>
      <c r="D380" s="165">
        <f t="shared" ref="D380:K414" si="114">((D218-$C$299)*$C$285)/10^3</f>
        <v>0</v>
      </c>
      <c r="E380" s="165">
        <f t="shared" si="114"/>
        <v>0</v>
      </c>
      <c r="F380" s="165">
        <f t="shared" si="114"/>
        <v>0</v>
      </c>
      <c r="G380" s="165">
        <f t="shared" si="114"/>
        <v>0</v>
      </c>
      <c r="H380" s="165">
        <f t="shared" si="114"/>
        <v>0</v>
      </c>
      <c r="I380" s="165">
        <f t="shared" si="114"/>
        <v>0</v>
      </c>
      <c r="J380" s="165">
        <f t="shared" si="114"/>
        <v>0</v>
      </c>
      <c r="K380" s="165">
        <f t="shared" si="114"/>
        <v>0</v>
      </c>
      <c r="L380" s="165">
        <f t="shared" ref="L380:Q380" si="115">((L218-$C$299)*$C$285)/10^3</f>
        <v>0</v>
      </c>
      <c r="M380" s="165">
        <f t="shared" si="115"/>
        <v>0</v>
      </c>
      <c r="N380" s="165">
        <f t="shared" si="115"/>
        <v>0</v>
      </c>
      <c r="O380" s="165">
        <f t="shared" si="115"/>
        <v>0</v>
      </c>
      <c r="P380" s="165">
        <f t="shared" si="115"/>
        <v>0</v>
      </c>
      <c r="Q380" s="166">
        <f t="shared" si="115"/>
        <v>0</v>
      </c>
    </row>
    <row r="381" spans="2:17" s="18" customFormat="1" x14ac:dyDescent="0.3">
      <c r="B381" s="152" t="s">
        <v>134</v>
      </c>
      <c r="C381" s="20"/>
      <c r="D381" s="165">
        <f t="shared" si="114"/>
        <v>0</v>
      </c>
      <c r="E381" s="165">
        <f t="shared" si="114"/>
        <v>0</v>
      </c>
      <c r="F381" s="165">
        <f t="shared" si="114"/>
        <v>0</v>
      </c>
      <c r="G381" s="165">
        <f t="shared" si="114"/>
        <v>0</v>
      </c>
      <c r="H381" s="165">
        <f t="shared" si="114"/>
        <v>0</v>
      </c>
      <c r="I381" s="165">
        <f t="shared" si="114"/>
        <v>0</v>
      </c>
      <c r="J381" s="165">
        <f t="shared" si="114"/>
        <v>0</v>
      </c>
      <c r="K381" s="165">
        <f t="shared" si="114"/>
        <v>0</v>
      </c>
      <c r="L381" s="165">
        <f t="shared" ref="L381:Q381" si="116">((L219-$C$299)*$C$285)/10^3</f>
        <v>0</v>
      </c>
      <c r="M381" s="165">
        <f t="shared" si="116"/>
        <v>0</v>
      </c>
      <c r="N381" s="165">
        <f t="shared" si="116"/>
        <v>0</v>
      </c>
      <c r="O381" s="165">
        <f t="shared" si="116"/>
        <v>0</v>
      </c>
      <c r="P381" s="165">
        <f t="shared" si="116"/>
        <v>0</v>
      </c>
      <c r="Q381" s="166">
        <f t="shared" si="116"/>
        <v>0</v>
      </c>
    </row>
    <row r="382" spans="2:17" s="18" customFormat="1" x14ac:dyDescent="0.3">
      <c r="B382" s="152" t="s">
        <v>135</v>
      </c>
      <c r="C382" s="20"/>
      <c r="D382" s="165">
        <f t="shared" si="114"/>
        <v>0</v>
      </c>
      <c r="E382" s="165">
        <f t="shared" si="114"/>
        <v>0</v>
      </c>
      <c r="F382" s="165">
        <f t="shared" si="114"/>
        <v>0</v>
      </c>
      <c r="G382" s="165">
        <f t="shared" si="114"/>
        <v>0</v>
      </c>
      <c r="H382" s="165">
        <f t="shared" si="114"/>
        <v>0</v>
      </c>
      <c r="I382" s="165">
        <f t="shared" si="114"/>
        <v>0</v>
      </c>
      <c r="J382" s="165">
        <f t="shared" si="114"/>
        <v>0</v>
      </c>
      <c r="K382" s="165">
        <f t="shared" si="114"/>
        <v>0</v>
      </c>
      <c r="L382" s="165">
        <f t="shared" ref="L382:Q382" si="117">((L220-$C$299)*$C$285)/10^3</f>
        <v>0</v>
      </c>
      <c r="M382" s="165">
        <f t="shared" si="117"/>
        <v>0</v>
      </c>
      <c r="N382" s="165">
        <f t="shared" si="117"/>
        <v>0</v>
      </c>
      <c r="O382" s="165">
        <f t="shared" si="117"/>
        <v>0</v>
      </c>
      <c r="P382" s="165">
        <f t="shared" si="117"/>
        <v>0</v>
      </c>
      <c r="Q382" s="166">
        <f t="shared" si="117"/>
        <v>0</v>
      </c>
    </row>
    <row r="383" spans="2:17" s="18" customFormat="1" x14ac:dyDescent="0.3">
      <c r="B383" s="152" t="s">
        <v>136</v>
      </c>
      <c r="C383" s="20"/>
      <c r="D383" s="165">
        <f t="shared" si="114"/>
        <v>0</v>
      </c>
      <c r="E383" s="165">
        <f t="shared" si="114"/>
        <v>0</v>
      </c>
      <c r="F383" s="165">
        <f t="shared" si="114"/>
        <v>0</v>
      </c>
      <c r="G383" s="165">
        <f t="shared" si="114"/>
        <v>0</v>
      </c>
      <c r="H383" s="165">
        <f t="shared" si="114"/>
        <v>0</v>
      </c>
      <c r="I383" s="165">
        <f t="shared" si="114"/>
        <v>0</v>
      </c>
      <c r="J383" s="165">
        <f t="shared" si="114"/>
        <v>0</v>
      </c>
      <c r="K383" s="165">
        <f t="shared" si="114"/>
        <v>0</v>
      </c>
      <c r="L383" s="165">
        <f t="shared" ref="L383:Q383" si="118">((L221-$C$299)*$C$285)/10^3</f>
        <v>0</v>
      </c>
      <c r="M383" s="165">
        <f t="shared" si="118"/>
        <v>0</v>
      </c>
      <c r="N383" s="165">
        <f t="shared" si="118"/>
        <v>0</v>
      </c>
      <c r="O383" s="165">
        <f t="shared" si="118"/>
        <v>0</v>
      </c>
      <c r="P383" s="165">
        <f t="shared" si="118"/>
        <v>0</v>
      </c>
      <c r="Q383" s="166">
        <f t="shared" si="118"/>
        <v>0</v>
      </c>
    </row>
    <row r="384" spans="2:17" s="18" customFormat="1" x14ac:dyDescent="0.3">
      <c r="B384" s="152" t="s">
        <v>137</v>
      </c>
      <c r="C384" s="20"/>
      <c r="D384" s="165">
        <f t="shared" si="114"/>
        <v>0</v>
      </c>
      <c r="E384" s="165">
        <f t="shared" si="114"/>
        <v>0</v>
      </c>
      <c r="F384" s="165">
        <f t="shared" si="114"/>
        <v>0</v>
      </c>
      <c r="G384" s="165">
        <f t="shared" si="114"/>
        <v>0</v>
      </c>
      <c r="H384" s="165">
        <f t="shared" si="114"/>
        <v>0</v>
      </c>
      <c r="I384" s="165">
        <f t="shared" si="114"/>
        <v>0</v>
      </c>
      <c r="J384" s="165">
        <f t="shared" si="114"/>
        <v>0</v>
      </c>
      <c r="K384" s="165">
        <f t="shared" si="114"/>
        <v>0</v>
      </c>
      <c r="L384" s="165">
        <f t="shared" ref="L384:Q384" si="119">((L222-$C$299)*$C$285)/10^3</f>
        <v>0</v>
      </c>
      <c r="M384" s="165">
        <f t="shared" si="119"/>
        <v>0</v>
      </c>
      <c r="N384" s="165">
        <f t="shared" si="119"/>
        <v>0</v>
      </c>
      <c r="O384" s="165">
        <f t="shared" si="119"/>
        <v>0</v>
      </c>
      <c r="P384" s="165">
        <f t="shared" si="119"/>
        <v>0</v>
      </c>
      <c r="Q384" s="166">
        <f t="shared" si="119"/>
        <v>0</v>
      </c>
    </row>
    <row r="385" spans="2:18" s="18" customFormat="1" x14ac:dyDescent="0.3">
      <c r="B385" s="152" t="s">
        <v>138</v>
      </c>
      <c r="C385" s="20"/>
      <c r="D385" s="165">
        <f t="shared" si="114"/>
        <v>0</v>
      </c>
      <c r="E385" s="165">
        <f t="shared" si="114"/>
        <v>0</v>
      </c>
      <c r="F385" s="165">
        <f t="shared" si="114"/>
        <v>0</v>
      </c>
      <c r="G385" s="165">
        <f t="shared" si="114"/>
        <v>0</v>
      </c>
      <c r="H385" s="165">
        <f t="shared" si="114"/>
        <v>0</v>
      </c>
      <c r="I385" s="165">
        <f t="shared" si="114"/>
        <v>0</v>
      </c>
      <c r="J385" s="165">
        <f t="shared" si="114"/>
        <v>0</v>
      </c>
      <c r="K385" s="165">
        <f t="shared" si="114"/>
        <v>0</v>
      </c>
      <c r="L385" s="165">
        <f t="shared" ref="L385:Q385" si="120">((L223-$C$299)*$C$285)/10^3</f>
        <v>0</v>
      </c>
      <c r="M385" s="165">
        <f t="shared" si="120"/>
        <v>0</v>
      </c>
      <c r="N385" s="165">
        <f t="shared" si="120"/>
        <v>0</v>
      </c>
      <c r="O385" s="165">
        <f t="shared" si="120"/>
        <v>0</v>
      </c>
      <c r="P385" s="165">
        <f t="shared" si="120"/>
        <v>0</v>
      </c>
      <c r="Q385" s="166">
        <f t="shared" si="120"/>
        <v>0</v>
      </c>
    </row>
    <row r="386" spans="2:18" s="18" customFormat="1" x14ac:dyDescent="0.3">
      <c r="B386" s="152" t="s">
        <v>139</v>
      </c>
      <c r="C386" s="20"/>
      <c r="D386" s="165">
        <f t="shared" si="114"/>
        <v>0</v>
      </c>
      <c r="E386" s="165">
        <f t="shared" si="114"/>
        <v>0</v>
      </c>
      <c r="F386" s="165">
        <f t="shared" si="114"/>
        <v>0</v>
      </c>
      <c r="G386" s="165">
        <f t="shared" si="114"/>
        <v>0</v>
      </c>
      <c r="H386" s="165">
        <f t="shared" si="114"/>
        <v>0</v>
      </c>
      <c r="I386" s="165">
        <f t="shared" si="114"/>
        <v>0</v>
      </c>
      <c r="J386" s="165">
        <f t="shared" si="114"/>
        <v>0</v>
      </c>
      <c r="K386" s="165">
        <f t="shared" si="114"/>
        <v>0</v>
      </c>
      <c r="L386" s="165">
        <f t="shared" ref="L386:Q386" si="121">((L224-$C$299)*$C$285)/10^3</f>
        <v>0</v>
      </c>
      <c r="M386" s="165">
        <f t="shared" si="121"/>
        <v>0</v>
      </c>
      <c r="N386" s="165">
        <f t="shared" si="121"/>
        <v>0</v>
      </c>
      <c r="O386" s="165">
        <f t="shared" si="121"/>
        <v>0</v>
      </c>
      <c r="P386" s="165">
        <f t="shared" si="121"/>
        <v>0</v>
      </c>
      <c r="Q386" s="166">
        <f t="shared" si="121"/>
        <v>0</v>
      </c>
    </row>
    <row r="387" spans="2:18" s="18" customFormat="1" x14ac:dyDescent="0.3">
      <c r="B387" s="152" t="s">
        <v>140</v>
      </c>
      <c r="C387" s="20"/>
      <c r="D387" s="165">
        <f t="shared" si="114"/>
        <v>0</v>
      </c>
      <c r="E387" s="165">
        <f t="shared" si="114"/>
        <v>0</v>
      </c>
      <c r="F387" s="165">
        <f t="shared" si="114"/>
        <v>0</v>
      </c>
      <c r="G387" s="165">
        <f t="shared" si="114"/>
        <v>0</v>
      </c>
      <c r="H387" s="165">
        <f t="shared" si="114"/>
        <v>0</v>
      </c>
      <c r="I387" s="165">
        <f t="shared" si="114"/>
        <v>0</v>
      </c>
      <c r="J387" s="165">
        <f t="shared" si="114"/>
        <v>0</v>
      </c>
      <c r="K387" s="165">
        <f t="shared" si="114"/>
        <v>0</v>
      </c>
      <c r="L387" s="165">
        <f t="shared" ref="L387:Q387" si="122">((L225-$C$299)*$C$285)/10^3</f>
        <v>0</v>
      </c>
      <c r="M387" s="165">
        <f t="shared" si="122"/>
        <v>0</v>
      </c>
      <c r="N387" s="165">
        <f t="shared" si="122"/>
        <v>0</v>
      </c>
      <c r="O387" s="165">
        <f t="shared" si="122"/>
        <v>0</v>
      </c>
      <c r="P387" s="165">
        <f t="shared" si="122"/>
        <v>0</v>
      </c>
      <c r="Q387" s="166">
        <f t="shared" si="122"/>
        <v>0</v>
      </c>
    </row>
    <row r="388" spans="2:18" s="18" customFormat="1" x14ac:dyDescent="0.3">
      <c r="B388" s="152" t="s">
        <v>141</v>
      </c>
      <c r="C388" s="20"/>
      <c r="D388" s="165">
        <f t="shared" si="114"/>
        <v>0</v>
      </c>
      <c r="E388" s="165">
        <f t="shared" si="114"/>
        <v>0</v>
      </c>
      <c r="F388" s="165">
        <f t="shared" si="114"/>
        <v>0</v>
      </c>
      <c r="G388" s="165">
        <f t="shared" si="114"/>
        <v>0</v>
      </c>
      <c r="H388" s="165">
        <f t="shared" si="114"/>
        <v>0</v>
      </c>
      <c r="I388" s="165">
        <f t="shared" si="114"/>
        <v>0</v>
      </c>
      <c r="J388" s="165">
        <f t="shared" si="114"/>
        <v>0</v>
      </c>
      <c r="K388" s="165">
        <f t="shared" si="114"/>
        <v>0</v>
      </c>
      <c r="L388" s="165">
        <f t="shared" ref="L388:Q388" si="123">((L226-$C$299)*$C$285)/10^3</f>
        <v>0</v>
      </c>
      <c r="M388" s="165">
        <f t="shared" si="123"/>
        <v>0</v>
      </c>
      <c r="N388" s="165">
        <f t="shared" si="123"/>
        <v>0</v>
      </c>
      <c r="O388" s="165">
        <f t="shared" si="123"/>
        <v>0</v>
      </c>
      <c r="P388" s="165">
        <f t="shared" si="123"/>
        <v>0</v>
      </c>
      <c r="Q388" s="166">
        <f t="shared" si="123"/>
        <v>0</v>
      </c>
    </row>
    <row r="389" spans="2:18" s="18" customFormat="1" x14ac:dyDescent="0.3">
      <c r="B389" s="152" t="s">
        <v>142</v>
      </c>
      <c r="C389" s="20"/>
      <c r="D389" s="165">
        <f t="shared" si="114"/>
        <v>0</v>
      </c>
      <c r="E389" s="165">
        <f t="shared" si="114"/>
        <v>0</v>
      </c>
      <c r="F389" s="165">
        <f t="shared" si="114"/>
        <v>0</v>
      </c>
      <c r="G389" s="165">
        <f t="shared" si="114"/>
        <v>0</v>
      </c>
      <c r="H389" s="165">
        <f t="shared" si="114"/>
        <v>0</v>
      </c>
      <c r="I389" s="165">
        <f t="shared" si="114"/>
        <v>0</v>
      </c>
      <c r="J389" s="165">
        <f t="shared" si="114"/>
        <v>0</v>
      </c>
      <c r="K389" s="165">
        <f t="shared" si="114"/>
        <v>0</v>
      </c>
      <c r="L389" s="165">
        <f t="shared" ref="L389:Q389" si="124">((L227-$C$299)*$C$285)/10^3</f>
        <v>0</v>
      </c>
      <c r="M389" s="165">
        <f t="shared" si="124"/>
        <v>0</v>
      </c>
      <c r="N389" s="165">
        <f t="shared" si="124"/>
        <v>0</v>
      </c>
      <c r="O389" s="165">
        <f t="shared" si="124"/>
        <v>0</v>
      </c>
      <c r="P389" s="165">
        <f t="shared" si="124"/>
        <v>0</v>
      </c>
      <c r="Q389" s="166">
        <f t="shared" si="124"/>
        <v>0</v>
      </c>
    </row>
    <row r="390" spans="2:18" s="18" customFormat="1" x14ac:dyDescent="0.3">
      <c r="B390" s="152" t="s">
        <v>143</v>
      </c>
      <c r="C390" s="20"/>
      <c r="D390" s="165">
        <f t="shared" si="114"/>
        <v>0</v>
      </c>
      <c r="E390" s="165">
        <f t="shared" si="114"/>
        <v>0</v>
      </c>
      <c r="F390" s="165">
        <f t="shared" si="114"/>
        <v>0</v>
      </c>
      <c r="G390" s="165">
        <f t="shared" si="114"/>
        <v>0</v>
      </c>
      <c r="H390" s="165">
        <f t="shared" si="114"/>
        <v>0</v>
      </c>
      <c r="I390" s="165">
        <f t="shared" si="114"/>
        <v>0</v>
      </c>
      <c r="J390" s="165">
        <f t="shared" si="114"/>
        <v>0</v>
      </c>
      <c r="K390" s="165">
        <f t="shared" ref="K390:Q390" si="125">((K228-$C$299)*$C$285)/10^3</f>
        <v>0</v>
      </c>
      <c r="L390" s="165">
        <f t="shared" si="125"/>
        <v>0</v>
      </c>
      <c r="M390" s="165">
        <f t="shared" si="125"/>
        <v>0</v>
      </c>
      <c r="N390" s="165">
        <f t="shared" si="125"/>
        <v>0</v>
      </c>
      <c r="O390" s="165">
        <f t="shared" si="125"/>
        <v>0</v>
      </c>
      <c r="P390" s="165">
        <f t="shared" si="125"/>
        <v>0</v>
      </c>
      <c r="Q390" s="166">
        <f t="shared" si="125"/>
        <v>0</v>
      </c>
      <c r="R390" s="165"/>
    </row>
    <row r="391" spans="2:18" s="18" customFormat="1" x14ac:dyDescent="0.3">
      <c r="B391" s="152" t="s">
        <v>144</v>
      </c>
      <c r="C391" s="20"/>
      <c r="D391" s="165">
        <f t="shared" si="114"/>
        <v>0</v>
      </c>
      <c r="E391" s="165">
        <f t="shared" si="114"/>
        <v>0</v>
      </c>
      <c r="F391" s="165">
        <f t="shared" si="114"/>
        <v>0</v>
      </c>
      <c r="G391" s="165">
        <f t="shared" si="114"/>
        <v>0</v>
      </c>
      <c r="H391" s="165">
        <f t="shared" si="114"/>
        <v>0</v>
      </c>
      <c r="I391" s="165">
        <f t="shared" si="114"/>
        <v>0</v>
      </c>
      <c r="J391" s="165">
        <f t="shared" si="114"/>
        <v>0</v>
      </c>
      <c r="K391" s="165">
        <f t="shared" ref="K391:Q391" si="126">((K229-$C$299)*$C$285)/10^3</f>
        <v>0</v>
      </c>
      <c r="L391" s="165">
        <f t="shared" si="126"/>
        <v>0</v>
      </c>
      <c r="M391" s="165">
        <f t="shared" si="126"/>
        <v>0</v>
      </c>
      <c r="N391" s="165">
        <f t="shared" si="126"/>
        <v>0</v>
      </c>
      <c r="O391" s="165">
        <f t="shared" si="126"/>
        <v>0</v>
      </c>
      <c r="P391" s="165">
        <f t="shared" si="126"/>
        <v>0</v>
      </c>
      <c r="Q391" s="166">
        <f t="shared" si="126"/>
        <v>0</v>
      </c>
    </row>
    <row r="392" spans="2:18" s="18" customFormat="1" x14ac:dyDescent="0.3">
      <c r="B392" s="152" t="s">
        <v>145</v>
      </c>
      <c r="C392" s="20"/>
      <c r="D392" s="165">
        <f t="shared" si="114"/>
        <v>0</v>
      </c>
      <c r="E392" s="165">
        <f t="shared" si="114"/>
        <v>0</v>
      </c>
      <c r="F392" s="165">
        <f t="shared" si="114"/>
        <v>0</v>
      </c>
      <c r="G392" s="165">
        <f t="shared" si="114"/>
        <v>0</v>
      </c>
      <c r="H392" s="165">
        <f t="shared" si="114"/>
        <v>0</v>
      </c>
      <c r="I392" s="165">
        <f t="shared" si="114"/>
        <v>0</v>
      </c>
      <c r="J392" s="165">
        <f t="shared" si="114"/>
        <v>0</v>
      </c>
      <c r="K392" s="165">
        <f t="shared" ref="K392:Q392" si="127">((K230-$C$299)*$C$285)/10^3</f>
        <v>0</v>
      </c>
      <c r="L392" s="165">
        <f t="shared" si="127"/>
        <v>0</v>
      </c>
      <c r="M392" s="165">
        <f t="shared" si="127"/>
        <v>0</v>
      </c>
      <c r="N392" s="165">
        <f t="shared" si="127"/>
        <v>0</v>
      </c>
      <c r="O392" s="165">
        <f t="shared" si="127"/>
        <v>0</v>
      </c>
      <c r="P392" s="165">
        <f t="shared" si="127"/>
        <v>0</v>
      </c>
      <c r="Q392" s="166">
        <f t="shared" si="127"/>
        <v>0</v>
      </c>
    </row>
    <row r="393" spans="2:18" s="18" customFormat="1" x14ac:dyDescent="0.3">
      <c r="B393" s="152" t="s">
        <v>146</v>
      </c>
      <c r="C393" s="20"/>
      <c r="D393" s="165">
        <f t="shared" si="114"/>
        <v>0</v>
      </c>
      <c r="E393" s="165">
        <f t="shared" si="114"/>
        <v>0</v>
      </c>
      <c r="F393" s="165">
        <f t="shared" si="114"/>
        <v>0</v>
      </c>
      <c r="G393" s="165">
        <f t="shared" si="114"/>
        <v>0</v>
      </c>
      <c r="H393" s="165">
        <f t="shared" si="114"/>
        <v>0</v>
      </c>
      <c r="I393" s="165">
        <f t="shared" si="114"/>
        <v>0</v>
      </c>
      <c r="J393" s="165">
        <f t="shared" si="114"/>
        <v>0</v>
      </c>
      <c r="K393" s="165">
        <f t="shared" ref="K393:Q393" si="128">((K231-$C$299)*$C$285)/10^3</f>
        <v>0</v>
      </c>
      <c r="L393" s="165">
        <f t="shared" si="128"/>
        <v>0</v>
      </c>
      <c r="M393" s="165">
        <f t="shared" si="128"/>
        <v>0</v>
      </c>
      <c r="N393" s="165">
        <f t="shared" si="128"/>
        <v>0</v>
      </c>
      <c r="O393" s="165">
        <f t="shared" si="128"/>
        <v>0</v>
      </c>
      <c r="P393" s="165">
        <f t="shared" si="128"/>
        <v>0</v>
      </c>
      <c r="Q393" s="166">
        <f t="shared" si="128"/>
        <v>0</v>
      </c>
    </row>
    <row r="394" spans="2:18" s="18" customFormat="1" x14ac:dyDescent="0.3">
      <c r="B394" s="152" t="s">
        <v>147</v>
      </c>
      <c r="C394" s="20"/>
      <c r="D394" s="165">
        <f t="shared" si="114"/>
        <v>0</v>
      </c>
      <c r="E394" s="165">
        <f t="shared" si="114"/>
        <v>0</v>
      </c>
      <c r="F394" s="165">
        <f t="shared" si="114"/>
        <v>0</v>
      </c>
      <c r="G394" s="165">
        <f t="shared" si="114"/>
        <v>0</v>
      </c>
      <c r="H394" s="165">
        <f t="shared" si="114"/>
        <v>0</v>
      </c>
      <c r="I394" s="165">
        <f t="shared" si="114"/>
        <v>0</v>
      </c>
      <c r="J394" s="165">
        <f t="shared" si="114"/>
        <v>0</v>
      </c>
      <c r="K394" s="165">
        <f t="shared" ref="K394:Q394" si="129">((K232-$C$299)*$C$285)/10^3</f>
        <v>0</v>
      </c>
      <c r="L394" s="165">
        <f t="shared" si="129"/>
        <v>0</v>
      </c>
      <c r="M394" s="165">
        <f t="shared" si="129"/>
        <v>0</v>
      </c>
      <c r="N394" s="165">
        <f t="shared" si="129"/>
        <v>0</v>
      </c>
      <c r="O394" s="165">
        <f t="shared" si="129"/>
        <v>0</v>
      </c>
      <c r="P394" s="165">
        <f t="shared" si="129"/>
        <v>0</v>
      </c>
      <c r="Q394" s="166">
        <f t="shared" si="129"/>
        <v>0</v>
      </c>
    </row>
    <row r="395" spans="2:18" s="18" customFormat="1" x14ac:dyDescent="0.3">
      <c r="B395" s="152" t="s">
        <v>148</v>
      </c>
      <c r="C395" s="20"/>
      <c r="D395" s="165">
        <f t="shared" si="114"/>
        <v>0</v>
      </c>
      <c r="E395" s="165">
        <f t="shared" si="114"/>
        <v>0</v>
      </c>
      <c r="F395" s="165">
        <f t="shared" si="114"/>
        <v>0</v>
      </c>
      <c r="G395" s="165">
        <f t="shared" si="114"/>
        <v>0</v>
      </c>
      <c r="H395" s="165">
        <f t="shared" si="114"/>
        <v>0</v>
      </c>
      <c r="I395" s="165">
        <f t="shared" si="114"/>
        <v>0</v>
      </c>
      <c r="J395" s="165">
        <f t="shared" si="114"/>
        <v>0</v>
      </c>
      <c r="K395" s="165">
        <f t="shared" ref="K395:Q395" si="130">((K233-$C$299)*$C$285)/10^3</f>
        <v>0</v>
      </c>
      <c r="L395" s="165">
        <f t="shared" si="130"/>
        <v>0</v>
      </c>
      <c r="M395" s="165">
        <f t="shared" si="130"/>
        <v>0</v>
      </c>
      <c r="N395" s="165">
        <f t="shared" si="130"/>
        <v>0</v>
      </c>
      <c r="O395" s="165">
        <f t="shared" si="130"/>
        <v>0</v>
      </c>
      <c r="P395" s="165">
        <f t="shared" si="130"/>
        <v>0</v>
      </c>
      <c r="Q395" s="166">
        <f t="shared" si="130"/>
        <v>0</v>
      </c>
    </row>
    <row r="396" spans="2:18" s="18" customFormat="1" x14ac:dyDescent="0.3">
      <c r="B396" s="152" t="s">
        <v>149</v>
      </c>
      <c r="C396" s="20"/>
      <c r="D396" s="165">
        <f t="shared" si="114"/>
        <v>0</v>
      </c>
      <c r="E396" s="165">
        <f t="shared" si="114"/>
        <v>0</v>
      </c>
      <c r="F396" s="165">
        <f t="shared" si="114"/>
        <v>0</v>
      </c>
      <c r="G396" s="165">
        <f t="shared" si="114"/>
        <v>0</v>
      </c>
      <c r="H396" s="165">
        <f t="shared" si="114"/>
        <v>0</v>
      </c>
      <c r="I396" s="165">
        <f t="shared" si="114"/>
        <v>0</v>
      </c>
      <c r="J396" s="165">
        <f t="shared" si="114"/>
        <v>0</v>
      </c>
      <c r="K396" s="165">
        <f t="shared" ref="K396:Q396" si="131">((K234-$C$299)*$C$285)/10^3</f>
        <v>0</v>
      </c>
      <c r="L396" s="165">
        <f t="shared" si="131"/>
        <v>0</v>
      </c>
      <c r="M396" s="165">
        <f t="shared" si="131"/>
        <v>0</v>
      </c>
      <c r="N396" s="165">
        <f t="shared" si="131"/>
        <v>0</v>
      </c>
      <c r="O396" s="165">
        <f t="shared" si="131"/>
        <v>0</v>
      </c>
      <c r="P396" s="165">
        <f t="shared" si="131"/>
        <v>0</v>
      </c>
      <c r="Q396" s="166">
        <f t="shared" si="131"/>
        <v>0</v>
      </c>
    </row>
    <row r="397" spans="2:18" s="18" customFormat="1" x14ac:dyDescent="0.3">
      <c r="B397" s="152" t="s">
        <v>150</v>
      </c>
      <c r="C397" s="20"/>
      <c r="D397" s="165">
        <f t="shared" si="114"/>
        <v>0</v>
      </c>
      <c r="E397" s="165">
        <f t="shared" si="114"/>
        <v>0</v>
      </c>
      <c r="F397" s="165">
        <f t="shared" si="114"/>
        <v>0</v>
      </c>
      <c r="G397" s="165">
        <f t="shared" si="114"/>
        <v>0</v>
      </c>
      <c r="H397" s="165">
        <f t="shared" si="114"/>
        <v>0</v>
      </c>
      <c r="I397" s="165">
        <f t="shared" si="114"/>
        <v>0</v>
      </c>
      <c r="J397" s="165">
        <f t="shared" si="114"/>
        <v>0</v>
      </c>
      <c r="K397" s="165">
        <f t="shared" ref="K397:Q397" si="132">((K235-$C$299)*$C$285)/10^3</f>
        <v>0</v>
      </c>
      <c r="L397" s="165">
        <f t="shared" si="132"/>
        <v>0</v>
      </c>
      <c r="M397" s="165">
        <f t="shared" si="132"/>
        <v>0</v>
      </c>
      <c r="N397" s="165">
        <f t="shared" si="132"/>
        <v>0</v>
      </c>
      <c r="O397" s="165">
        <f t="shared" si="132"/>
        <v>0</v>
      </c>
      <c r="P397" s="165">
        <f t="shared" si="132"/>
        <v>0</v>
      </c>
      <c r="Q397" s="166">
        <f t="shared" si="132"/>
        <v>0</v>
      </c>
    </row>
    <row r="398" spans="2:18" s="18" customFormat="1" x14ac:dyDescent="0.3">
      <c r="B398" s="152" t="s">
        <v>151</v>
      </c>
      <c r="C398" s="20"/>
      <c r="D398" s="165">
        <f t="shared" si="114"/>
        <v>0</v>
      </c>
      <c r="E398" s="165">
        <f t="shared" si="114"/>
        <v>0</v>
      </c>
      <c r="F398" s="165">
        <f t="shared" si="114"/>
        <v>0</v>
      </c>
      <c r="G398" s="165">
        <f t="shared" si="114"/>
        <v>0</v>
      </c>
      <c r="H398" s="165">
        <f t="shared" si="114"/>
        <v>0</v>
      </c>
      <c r="I398" s="165">
        <f t="shared" si="114"/>
        <v>0</v>
      </c>
      <c r="J398" s="165">
        <f t="shared" si="114"/>
        <v>0</v>
      </c>
      <c r="K398" s="165">
        <f t="shared" ref="K398:Q398" si="133">((K236-$C$299)*$C$285)/10^3</f>
        <v>0</v>
      </c>
      <c r="L398" s="165">
        <f t="shared" si="133"/>
        <v>0</v>
      </c>
      <c r="M398" s="165">
        <f t="shared" si="133"/>
        <v>0</v>
      </c>
      <c r="N398" s="165">
        <f t="shared" si="133"/>
        <v>0</v>
      </c>
      <c r="O398" s="165">
        <f t="shared" si="133"/>
        <v>0</v>
      </c>
      <c r="P398" s="165">
        <f t="shared" si="133"/>
        <v>0</v>
      </c>
      <c r="Q398" s="166">
        <f t="shared" si="133"/>
        <v>0</v>
      </c>
    </row>
    <row r="399" spans="2:18" s="18" customFormat="1" x14ac:dyDescent="0.3">
      <c r="B399" s="152" t="s">
        <v>152</v>
      </c>
      <c r="C399" s="20"/>
      <c r="D399" s="165">
        <f t="shared" si="114"/>
        <v>0</v>
      </c>
      <c r="E399" s="165">
        <f t="shared" si="114"/>
        <v>0</v>
      </c>
      <c r="F399" s="165">
        <f t="shared" si="114"/>
        <v>0</v>
      </c>
      <c r="G399" s="165">
        <f t="shared" si="114"/>
        <v>0</v>
      </c>
      <c r="H399" s="165">
        <f t="shared" si="114"/>
        <v>0</v>
      </c>
      <c r="I399" s="165">
        <f t="shared" si="114"/>
        <v>0</v>
      </c>
      <c r="J399" s="165">
        <f t="shared" si="114"/>
        <v>0</v>
      </c>
      <c r="K399" s="165">
        <f t="shared" ref="K399:Q399" si="134">((K237-$C$299)*$C$285)/10^3</f>
        <v>0</v>
      </c>
      <c r="L399" s="165">
        <f t="shared" si="134"/>
        <v>0</v>
      </c>
      <c r="M399" s="165">
        <f t="shared" si="134"/>
        <v>0</v>
      </c>
      <c r="N399" s="165">
        <f t="shared" si="134"/>
        <v>0</v>
      </c>
      <c r="O399" s="165">
        <f t="shared" si="134"/>
        <v>0</v>
      </c>
      <c r="P399" s="165">
        <f t="shared" si="134"/>
        <v>0</v>
      </c>
      <c r="Q399" s="166">
        <f t="shared" si="134"/>
        <v>0</v>
      </c>
    </row>
    <row r="400" spans="2:18" s="18" customFormat="1" x14ac:dyDescent="0.3">
      <c r="B400" s="152" t="s">
        <v>153</v>
      </c>
      <c r="C400" s="20"/>
      <c r="D400" s="165">
        <f t="shared" si="114"/>
        <v>0</v>
      </c>
      <c r="E400" s="165">
        <f t="shared" si="114"/>
        <v>0</v>
      </c>
      <c r="F400" s="165">
        <f t="shared" si="114"/>
        <v>0</v>
      </c>
      <c r="G400" s="165">
        <f t="shared" si="114"/>
        <v>0</v>
      </c>
      <c r="H400" s="165">
        <f t="shared" si="114"/>
        <v>0</v>
      </c>
      <c r="I400" s="165">
        <f t="shared" si="114"/>
        <v>0</v>
      </c>
      <c r="J400" s="165">
        <f t="shared" si="114"/>
        <v>0</v>
      </c>
      <c r="K400" s="165">
        <f t="shared" ref="K400:Q400" si="135">((K238-$C$299)*$C$285)/10^3</f>
        <v>0</v>
      </c>
      <c r="L400" s="165">
        <f t="shared" si="135"/>
        <v>0</v>
      </c>
      <c r="M400" s="165">
        <f t="shared" si="135"/>
        <v>0</v>
      </c>
      <c r="N400" s="165">
        <f t="shared" si="135"/>
        <v>0</v>
      </c>
      <c r="O400" s="165">
        <f t="shared" si="135"/>
        <v>0</v>
      </c>
      <c r="P400" s="165">
        <f t="shared" si="135"/>
        <v>0</v>
      </c>
      <c r="Q400" s="166">
        <f t="shared" si="135"/>
        <v>0</v>
      </c>
    </row>
    <row r="401" spans="2:17" s="18" customFormat="1" x14ac:dyDescent="0.3">
      <c r="B401" s="152" t="s">
        <v>154</v>
      </c>
      <c r="C401" s="20"/>
      <c r="D401" s="165">
        <f t="shared" si="114"/>
        <v>0</v>
      </c>
      <c r="E401" s="165">
        <f t="shared" si="114"/>
        <v>0</v>
      </c>
      <c r="F401" s="165">
        <f t="shared" si="114"/>
        <v>0</v>
      </c>
      <c r="G401" s="165">
        <f t="shared" si="114"/>
        <v>0</v>
      </c>
      <c r="H401" s="165">
        <f t="shared" si="114"/>
        <v>0</v>
      </c>
      <c r="I401" s="165">
        <f t="shared" si="114"/>
        <v>0</v>
      </c>
      <c r="J401" s="165">
        <f t="shared" si="114"/>
        <v>0</v>
      </c>
      <c r="K401" s="165">
        <f t="shared" ref="K401:Q401" si="136">((K239-$C$299)*$C$285)/10^3</f>
        <v>0</v>
      </c>
      <c r="L401" s="165">
        <f t="shared" si="136"/>
        <v>0</v>
      </c>
      <c r="M401" s="165">
        <f t="shared" si="136"/>
        <v>0</v>
      </c>
      <c r="N401" s="165">
        <f t="shared" si="136"/>
        <v>0</v>
      </c>
      <c r="O401" s="165">
        <f t="shared" si="136"/>
        <v>0</v>
      </c>
      <c r="P401" s="165">
        <f t="shared" si="136"/>
        <v>0</v>
      </c>
      <c r="Q401" s="166">
        <f t="shared" si="136"/>
        <v>0</v>
      </c>
    </row>
    <row r="402" spans="2:17" s="18" customFormat="1" x14ac:dyDescent="0.3">
      <c r="B402" s="152" t="s">
        <v>155</v>
      </c>
      <c r="C402" s="20"/>
      <c r="D402" s="165">
        <f t="shared" si="114"/>
        <v>0</v>
      </c>
      <c r="E402" s="165">
        <f t="shared" si="114"/>
        <v>0</v>
      </c>
      <c r="F402" s="165">
        <f t="shared" si="114"/>
        <v>0</v>
      </c>
      <c r="G402" s="165">
        <f t="shared" si="114"/>
        <v>0</v>
      </c>
      <c r="H402" s="165">
        <f t="shared" si="114"/>
        <v>0</v>
      </c>
      <c r="I402" s="165">
        <f t="shared" si="114"/>
        <v>0</v>
      </c>
      <c r="J402" s="165">
        <f t="shared" si="114"/>
        <v>0</v>
      </c>
      <c r="K402" s="165">
        <f t="shared" ref="K402:Q402" si="137">((K240-$C$299)*$C$285)/10^3</f>
        <v>0</v>
      </c>
      <c r="L402" s="165">
        <f t="shared" si="137"/>
        <v>0</v>
      </c>
      <c r="M402" s="165">
        <f t="shared" si="137"/>
        <v>0</v>
      </c>
      <c r="N402" s="165">
        <f t="shared" si="137"/>
        <v>0</v>
      </c>
      <c r="O402" s="165">
        <f t="shared" si="137"/>
        <v>0</v>
      </c>
      <c r="P402" s="165">
        <f t="shared" si="137"/>
        <v>0</v>
      </c>
      <c r="Q402" s="166">
        <f t="shared" si="137"/>
        <v>0</v>
      </c>
    </row>
    <row r="403" spans="2:17" s="18" customFormat="1" x14ac:dyDescent="0.3">
      <c r="B403" s="152" t="s">
        <v>156</v>
      </c>
      <c r="C403" s="20"/>
      <c r="D403" s="165">
        <f t="shared" si="114"/>
        <v>0</v>
      </c>
      <c r="E403" s="165">
        <f t="shared" si="114"/>
        <v>0</v>
      </c>
      <c r="F403" s="165">
        <f t="shared" si="114"/>
        <v>0</v>
      </c>
      <c r="G403" s="165">
        <f t="shared" si="114"/>
        <v>0</v>
      </c>
      <c r="H403" s="165">
        <f t="shared" si="114"/>
        <v>0</v>
      </c>
      <c r="I403" s="165">
        <f t="shared" si="114"/>
        <v>0</v>
      </c>
      <c r="J403" s="165">
        <f t="shared" si="114"/>
        <v>0</v>
      </c>
      <c r="K403" s="165">
        <f t="shared" ref="K403:Q403" si="138">((K241-$C$299)*$C$285)/10^3</f>
        <v>0</v>
      </c>
      <c r="L403" s="165">
        <f t="shared" si="138"/>
        <v>0</v>
      </c>
      <c r="M403" s="165">
        <f t="shared" si="138"/>
        <v>0</v>
      </c>
      <c r="N403" s="165">
        <f t="shared" si="138"/>
        <v>0</v>
      </c>
      <c r="O403" s="165">
        <f t="shared" si="138"/>
        <v>0</v>
      </c>
      <c r="P403" s="165">
        <f t="shared" si="138"/>
        <v>0</v>
      </c>
      <c r="Q403" s="166">
        <f t="shared" si="138"/>
        <v>0</v>
      </c>
    </row>
    <row r="404" spans="2:17" s="18" customFormat="1" x14ac:dyDescent="0.3">
      <c r="B404" s="152" t="s">
        <v>157</v>
      </c>
      <c r="C404" s="20"/>
      <c r="D404" s="165">
        <f t="shared" si="114"/>
        <v>0</v>
      </c>
      <c r="E404" s="165">
        <f t="shared" si="114"/>
        <v>0</v>
      </c>
      <c r="F404" s="165">
        <f t="shared" si="114"/>
        <v>0</v>
      </c>
      <c r="G404" s="165">
        <f t="shared" si="114"/>
        <v>0</v>
      </c>
      <c r="H404" s="165">
        <f t="shared" si="114"/>
        <v>0</v>
      </c>
      <c r="I404" s="165">
        <f t="shared" si="114"/>
        <v>0</v>
      </c>
      <c r="J404" s="165">
        <f t="shared" si="114"/>
        <v>0</v>
      </c>
      <c r="K404" s="165">
        <f t="shared" ref="K404:Q404" si="139">((K242-$C$299)*$C$285)/10^3</f>
        <v>0</v>
      </c>
      <c r="L404" s="165">
        <f t="shared" si="139"/>
        <v>0</v>
      </c>
      <c r="M404" s="165">
        <f t="shared" si="139"/>
        <v>0</v>
      </c>
      <c r="N404" s="165">
        <f t="shared" si="139"/>
        <v>0</v>
      </c>
      <c r="O404" s="165">
        <f t="shared" si="139"/>
        <v>0</v>
      </c>
      <c r="P404" s="165">
        <f t="shared" si="139"/>
        <v>0</v>
      </c>
      <c r="Q404" s="166">
        <f t="shared" si="139"/>
        <v>0</v>
      </c>
    </row>
    <row r="405" spans="2:17" s="18" customFormat="1" x14ac:dyDescent="0.3">
      <c r="B405" s="152" t="s">
        <v>158</v>
      </c>
      <c r="C405" s="20"/>
      <c r="D405" s="165">
        <f t="shared" si="114"/>
        <v>0</v>
      </c>
      <c r="E405" s="165">
        <f t="shared" si="114"/>
        <v>0</v>
      </c>
      <c r="F405" s="165">
        <f t="shared" si="114"/>
        <v>0</v>
      </c>
      <c r="G405" s="165">
        <f t="shared" si="114"/>
        <v>0</v>
      </c>
      <c r="H405" s="165">
        <f t="shared" si="114"/>
        <v>0</v>
      </c>
      <c r="I405" s="165">
        <f t="shared" si="114"/>
        <v>0</v>
      </c>
      <c r="J405" s="165">
        <f t="shared" si="114"/>
        <v>0</v>
      </c>
      <c r="K405" s="165">
        <f t="shared" ref="K405:Q405" si="140">((K243-$C$299)*$C$285)/10^3</f>
        <v>0</v>
      </c>
      <c r="L405" s="165">
        <f t="shared" si="140"/>
        <v>0</v>
      </c>
      <c r="M405" s="165">
        <f t="shared" si="140"/>
        <v>0</v>
      </c>
      <c r="N405" s="165">
        <f t="shared" si="140"/>
        <v>0</v>
      </c>
      <c r="O405" s="165">
        <f t="shared" si="140"/>
        <v>0</v>
      </c>
      <c r="P405" s="165">
        <f t="shared" si="140"/>
        <v>0</v>
      </c>
      <c r="Q405" s="166">
        <f t="shared" si="140"/>
        <v>0</v>
      </c>
    </row>
    <row r="406" spans="2:17" s="18" customFormat="1" x14ac:dyDescent="0.3">
      <c r="B406" s="152" t="s">
        <v>159</v>
      </c>
      <c r="C406" s="20"/>
      <c r="D406" s="165">
        <f t="shared" si="114"/>
        <v>0</v>
      </c>
      <c r="E406" s="165">
        <f t="shared" si="114"/>
        <v>0</v>
      </c>
      <c r="F406" s="165">
        <f t="shared" si="114"/>
        <v>0</v>
      </c>
      <c r="G406" s="165">
        <f t="shared" si="114"/>
        <v>0</v>
      </c>
      <c r="H406" s="165">
        <f t="shared" si="114"/>
        <v>0</v>
      </c>
      <c r="I406" s="165">
        <f t="shared" si="114"/>
        <v>0</v>
      </c>
      <c r="J406" s="165">
        <f t="shared" si="114"/>
        <v>0</v>
      </c>
      <c r="K406" s="165">
        <f t="shared" ref="K406:Q406" si="141">((K244-$C$299)*$C$285)/10^3</f>
        <v>0</v>
      </c>
      <c r="L406" s="165">
        <f t="shared" si="141"/>
        <v>0</v>
      </c>
      <c r="M406" s="165">
        <f t="shared" si="141"/>
        <v>0</v>
      </c>
      <c r="N406" s="165">
        <f t="shared" si="141"/>
        <v>0</v>
      </c>
      <c r="O406" s="165">
        <f t="shared" si="141"/>
        <v>0</v>
      </c>
      <c r="P406" s="165">
        <f t="shared" si="141"/>
        <v>0</v>
      </c>
      <c r="Q406" s="166">
        <f t="shared" si="141"/>
        <v>0</v>
      </c>
    </row>
    <row r="407" spans="2:17" s="18" customFormat="1" x14ac:dyDescent="0.3">
      <c r="B407" s="152" t="s">
        <v>160</v>
      </c>
      <c r="C407" s="20"/>
      <c r="D407" s="165">
        <f t="shared" si="114"/>
        <v>0</v>
      </c>
      <c r="E407" s="165">
        <f t="shared" si="114"/>
        <v>0</v>
      </c>
      <c r="F407" s="165">
        <f t="shared" si="114"/>
        <v>0</v>
      </c>
      <c r="G407" s="165">
        <f t="shared" si="114"/>
        <v>0</v>
      </c>
      <c r="H407" s="165">
        <f t="shared" si="114"/>
        <v>0</v>
      </c>
      <c r="I407" s="165">
        <f t="shared" si="114"/>
        <v>0</v>
      </c>
      <c r="J407" s="165">
        <f t="shared" si="114"/>
        <v>0</v>
      </c>
      <c r="K407" s="165">
        <f t="shared" ref="K407:Q407" si="142">((K245-$C$299)*$C$285)/10^3</f>
        <v>0</v>
      </c>
      <c r="L407" s="165">
        <f t="shared" si="142"/>
        <v>0</v>
      </c>
      <c r="M407" s="165">
        <f t="shared" si="142"/>
        <v>0</v>
      </c>
      <c r="N407" s="165">
        <f t="shared" si="142"/>
        <v>0</v>
      </c>
      <c r="O407" s="165">
        <f t="shared" si="142"/>
        <v>0</v>
      </c>
      <c r="P407" s="165">
        <f t="shared" si="142"/>
        <v>0</v>
      </c>
      <c r="Q407" s="166">
        <f t="shared" si="142"/>
        <v>0</v>
      </c>
    </row>
    <row r="408" spans="2:17" s="18" customFormat="1" x14ac:dyDescent="0.3">
      <c r="B408" s="152" t="s">
        <v>161</v>
      </c>
      <c r="C408" s="20"/>
      <c r="D408" s="165">
        <f t="shared" si="114"/>
        <v>0</v>
      </c>
      <c r="E408" s="165">
        <f t="shared" si="114"/>
        <v>0</v>
      </c>
      <c r="F408" s="165">
        <f t="shared" si="114"/>
        <v>0</v>
      </c>
      <c r="G408" s="165">
        <f t="shared" si="114"/>
        <v>0</v>
      </c>
      <c r="H408" s="165">
        <f t="shared" si="114"/>
        <v>0</v>
      </c>
      <c r="I408" s="165">
        <f t="shared" si="114"/>
        <v>0</v>
      </c>
      <c r="J408" s="165">
        <f t="shared" si="114"/>
        <v>0</v>
      </c>
      <c r="K408" s="165">
        <f t="shared" ref="K408:Q408" si="143">((K246-$C$299)*$C$285)/10^3</f>
        <v>0</v>
      </c>
      <c r="L408" s="165">
        <f t="shared" si="143"/>
        <v>0</v>
      </c>
      <c r="M408" s="165">
        <f t="shared" si="143"/>
        <v>0</v>
      </c>
      <c r="N408" s="165">
        <f t="shared" si="143"/>
        <v>0</v>
      </c>
      <c r="O408" s="165">
        <f t="shared" si="143"/>
        <v>0</v>
      </c>
      <c r="P408" s="165">
        <f t="shared" si="143"/>
        <v>0</v>
      </c>
      <c r="Q408" s="166">
        <f t="shared" si="143"/>
        <v>0</v>
      </c>
    </row>
    <row r="409" spans="2:17" s="18" customFormat="1" x14ac:dyDescent="0.3">
      <c r="B409" s="152" t="s">
        <v>162</v>
      </c>
      <c r="C409" s="20"/>
      <c r="D409" s="165">
        <f t="shared" si="114"/>
        <v>0</v>
      </c>
      <c r="E409" s="165">
        <f t="shared" si="114"/>
        <v>0</v>
      </c>
      <c r="F409" s="165">
        <f t="shared" si="114"/>
        <v>0</v>
      </c>
      <c r="G409" s="165">
        <f t="shared" si="114"/>
        <v>0</v>
      </c>
      <c r="H409" s="165">
        <f t="shared" si="114"/>
        <v>0</v>
      </c>
      <c r="I409" s="165">
        <f t="shared" si="114"/>
        <v>0</v>
      </c>
      <c r="J409" s="165">
        <f t="shared" si="114"/>
        <v>0</v>
      </c>
      <c r="K409" s="165">
        <f t="shared" ref="K409:Q409" si="144">((K247-$C$299)*$C$285)/10^3</f>
        <v>0</v>
      </c>
      <c r="L409" s="165">
        <f t="shared" si="144"/>
        <v>0</v>
      </c>
      <c r="M409" s="165">
        <f t="shared" si="144"/>
        <v>0</v>
      </c>
      <c r="N409" s="165">
        <f t="shared" si="144"/>
        <v>0</v>
      </c>
      <c r="O409" s="165">
        <f t="shared" si="144"/>
        <v>0</v>
      </c>
      <c r="P409" s="165">
        <f t="shared" si="144"/>
        <v>0</v>
      </c>
      <c r="Q409" s="166">
        <f t="shared" si="144"/>
        <v>0</v>
      </c>
    </row>
    <row r="410" spans="2:17" s="18" customFormat="1" x14ac:dyDescent="0.3">
      <c r="B410" s="152" t="s">
        <v>182</v>
      </c>
      <c r="C410" s="20"/>
      <c r="D410" s="165">
        <f t="shared" si="114"/>
        <v>0</v>
      </c>
      <c r="E410" s="165">
        <f t="shared" si="114"/>
        <v>0</v>
      </c>
      <c r="F410" s="165">
        <f t="shared" si="114"/>
        <v>0</v>
      </c>
      <c r="G410" s="165">
        <f t="shared" si="114"/>
        <v>0</v>
      </c>
      <c r="H410" s="165">
        <f t="shared" si="114"/>
        <v>0</v>
      </c>
      <c r="I410" s="165">
        <f t="shared" si="114"/>
        <v>0</v>
      </c>
      <c r="J410" s="165">
        <f t="shared" si="114"/>
        <v>0</v>
      </c>
      <c r="K410" s="165">
        <f t="shared" ref="K410:Q410" si="145">((K248-$C$299)*$C$285)/10^3</f>
        <v>0</v>
      </c>
      <c r="L410" s="165">
        <f t="shared" si="145"/>
        <v>0</v>
      </c>
      <c r="M410" s="165">
        <f t="shared" si="145"/>
        <v>0</v>
      </c>
      <c r="N410" s="165">
        <f t="shared" si="145"/>
        <v>0</v>
      </c>
      <c r="O410" s="165">
        <f t="shared" si="145"/>
        <v>0</v>
      </c>
      <c r="P410" s="165">
        <f t="shared" si="145"/>
        <v>0</v>
      </c>
      <c r="Q410" s="166">
        <f t="shared" si="145"/>
        <v>0</v>
      </c>
    </row>
    <row r="411" spans="2:17" s="18" customFormat="1" x14ac:dyDescent="0.3">
      <c r="B411" s="152" t="s">
        <v>163</v>
      </c>
      <c r="C411" s="20"/>
      <c r="D411" s="165">
        <f t="shared" si="114"/>
        <v>0</v>
      </c>
      <c r="E411" s="165">
        <f t="shared" si="114"/>
        <v>0</v>
      </c>
      <c r="F411" s="165">
        <f t="shared" si="114"/>
        <v>0</v>
      </c>
      <c r="G411" s="165">
        <f t="shared" si="114"/>
        <v>0</v>
      </c>
      <c r="H411" s="165">
        <f t="shared" si="114"/>
        <v>0</v>
      </c>
      <c r="I411" s="165">
        <f t="shared" si="114"/>
        <v>0</v>
      </c>
      <c r="J411" s="165">
        <f t="shared" si="114"/>
        <v>0</v>
      </c>
      <c r="K411" s="165">
        <f t="shared" ref="K411:Q411" si="146">((K249-$C$299)*$C$285)/10^3</f>
        <v>0</v>
      </c>
      <c r="L411" s="165">
        <f t="shared" si="146"/>
        <v>0</v>
      </c>
      <c r="M411" s="165">
        <f t="shared" si="146"/>
        <v>0</v>
      </c>
      <c r="N411" s="165">
        <f t="shared" si="146"/>
        <v>0</v>
      </c>
      <c r="O411" s="165">
        <f t="shared" si="146"/>
        <v>0</v>
      </c>
      <c r="P411" s="165">
        <f t="shared" si="146"/>
        <v>0</v>
      </c>
      <c r="Q411" s="166">
        <f t="shared" si="146"/>
        <v>0</v>
      </c>
    </row>
    <row r="412" spans="2:17" s="18" customFormat="1" x14ac:dyDescent="0.3">
      <c r="B412" s="152" t="s">
        <v>164</v>
      </c>
      <c r="C412" s="20"/>
      <c r="D412" s="165">
        <f t="shared" si="114"/>
        <v>0</v>
      </c>
      <c r="E412" s="165">
        <f t="shared" si="114"/>
        <v>0</v>
      </c>
      <c r="F412" s="165">
        <f t="shared" si="114"/>
        <v>0</v>
      </c>
      <c r="G412" s="165">
        <f t="shared" si="114"/>
        <v>0</v>
      </c>
      <c r="H412" s="165">
        <f t="shared" si="114"/>
        <v>0</v>
      </c>
      <c r="I412" s="165">
        <f t="shared" si="114"/>
        <v>0</v>
      </c>
      <c r="J412" s="165">
        <f t="shared" si="114"/>
        <v>0</v>
      </c>
      <c r="K412" s="165">
        <f t="shared" ref="K412:Q412" si="147">((K250-$C$299)*$C$285)/10^3</f>
        <v>0</v>
      </c>
      <c r="L412" s="165">
        <f t="shared" si="147"/>
        <v>0</v>
      </c>
      <c r="M412" s="165">
        <f t="shared" si="147"/>
        <v>0</v>
      </c>
      <c r="N412" s="165">
        <f t="shared" si="147"/>
        <v>0</v>
      </c>
      <c r="O412" s="165">
        <f t="shared" si="147"/>
        <v>0</v>
      </c>
      <c r="P412" s="165">
        <f t="shared" si="147"/>
        <v>0</v>
      </c>
      <c r="Q412" s="166">
        <f t="shared" si="147"/>
        <v>0</v>
      </c>
    </row>
    <row r="413" spans="2:17" s="18" customFormat="1" x14ac:dyDescent="0.3">
      <c r="B413" s="152" t="s">
        <v>165</v>
      </c>
      <c r="C413" s="20"/>
      <c r="D413" s="165">
        <f t="shared" si="114"/>
        <v>0</v>
      </c>
      <c r="E413" s="165">
        <f t="shared" si="114"/>
        <v>0</v>
      </c>
      <c r="F413" s="165">
        <f t="shared" si="114"/>
        <v>0</v>
      </c>
      <c r="G413" s="165">
        <f t="shared" si="114"/>
        <v>0</v>
      </c>
      <c r="H413" s="165">
        <f t="shared" si="114"/>
        <v>0</v>
      </c>
      <c r="I413" s="165">
        <f t="shared" si="114"/>
        <v>0</v>
      </c>
      <c r="J413" s="165">
        <f t="shared" si="114"/>
        <v>0</v>
      </c>
      <c r="K413" s="165">
        <f t="shared" ref="K413:Q413" si="148">((K251-$C$299)*$C$285)/10^3</f>
        <v>0</v>
      </c>
      <c r="L413" s="165">
        <f t="shared" si="148"/>
        <v>0</v>
      </c>
      <c r="M413" s="165">
        <f t="shared" si="148"/>
        <v>0</v>
      </c>
      <c r="N413" s="165">
        <f t="shared" si="148"/>
        <v>0</v>
      </c>
      <c r="O413" s="165">
        <f t="shared" si="148"/>
        <v>0</v>
      </c>
      <c r="P413" s="165">
        <f t="shared" si="148"/>
        <v>0</v>
      </c>
      <c r="Q413" s="166">
        <f t="shared" si="148"/>
        <v>0</v>
      </c>
    </row>
    <row r="414" spans="2:17" s="18" customFormat="1" x14ac:dyDescent="0.3">
      <c r="B414" s="152" t="s">
        <v>166</v>
      </c>
      <c r="C414" s="20"/>
      <c r="D414" s="165">
        <f t="shared" si="114"/>
        <v>0</v>
      </c>
      <c r="E414" s="165">
        <f t="shared" si="114"/>
        <v>0</v>
      </c>
      <c r="F414" s="165">
        <f t="shared" si="114"/>
        <v>0</v>
      </c>
      <c r="G414" s="165">
        <f t="shared" si="114"/>
        <v>0</v>
      </c>
      <c r="H414" s="165">
        <f t="shared" si="114"/>
        <v>0</v>
      </c>
      <c r="I414" s="165">
        <f t="shared" si="114"/>
        <v>0</v>
      </c>
      <c r="J414" s="165">
        <f t="shared" si="114"/>
        <v>0</v>
      </c>
      <c r="K414" s="165">
        <f t="shared" ref="K414:Q414" si="149">((K252-$C$299)*$C$285)/10^3</f>
        <v>0</v>
      </c>
      <c r="L414" s="165">
        <f t="shared" si="149"/>
        <v>0</v>
      </c>
      <c r="M414" s="165">
        <f t="shared" si="149"/>
        <v>0</v>
      </c>
      <c r="N414" s="165">
        <f t="shared" si="149"/>
        <v>0</v>
      </c>
      <c r="O414" s="165">
        <f t="shared" si="149"/>
        <v>0</v>
      </c>
      <c r="P414" s="165">
        <f t="shared" si="149"/>
        <v>0</v>
      </c>
      <c r="Q414" s="166">
        <f t="shared" si="149"/>
        <v>0</v>
      </c>
    </row>
    <row r="415" spans="2:17" s="18" customFormat="1" x14ac:dyDescent="0.3">
      <c r="B415" s="333" t="s">
        <v>535</v>
      </c>
      <c r="C415" s="156"/>
      <c r="D415" s="181">
        <f>SUM(D379:D414)</f>
        <v>0</v>
      </c>
      <c r="E415" s="181">
        <f t="shared" ref="E415" si="150">SUM(E379:E414)</f>
        <v>0</v>
      </c>
      <c r="F415" s="181">
        <f t="shared" ref="F415" si="151">SUM(F379:F414)</f>
        <v>0</v>
      </c>
      <c r="G415" s="181">
        <f t="shared" ref="G415" si="152">SUM(G379:G414)</f>
        <v>0</v>
      </c>
      <c r="H415" s="181">
        <f t="shared" ref="H415" si="153">SUM(H379:H414)</f>
        <v>0</v>
      </c>
      <c r="I415" s="181">
        <f t="shared" ref="I415" si="154">SUM(I379:I414)</f>
        <v>0</v>
      </c>
      <c r="J415" s="181">
        <f t="shared" ref="J415" si="155">SUM(J379:J414)</f>
        <v>0</v>
      </c>
      <c r="K415" s="181">
        <f t="shared" ref="K415" si="156">SUM(K379:K414)</f>
        <v>0</v>
      </c>
      <c r="L415" s="373">
        <f t="shared" ref="L415:Q415" si="157">SUM(L379:L414)</f>
        <v>0</v>
      </c>
      <c r="M415" s="373">
        <f t="shared" si="157"/>
        <v>0</v>
      </c>
      <c r="N415" s="181">
        <f t="shared" si="157"/>
        <v>0</v>
      </c>
      <c r="O415" s="181">
        <f t="shared" si="157"/>
        <v>0</v>
      </c>
      <c r="P415" s="181">
        <f t="shared" si="157"/>
        <v>0</v>
      </c>
      <c r="Q415" s="182">
        <f t="shared" si="157"/>
        <v>0</v>
      </c>
    </row>
    <row r="416" spans="2:17" s="60" customFormat="1" x14ac:dyDescent="0.3">
      <c r="B416" s="41"/>
      <c r="C416" s="41"/>
      <c r="D416" s="41"/>
      <c r="E416" s="41"/>
      <c r="F416" s="61"/>
      <c r="G416" s="61"/>
      <c r="H416" s="61"/>
      <c r="I416" s="61"/>
      <c r="J416" s="61"/>
      <c r="K416" s="61"/>
      <c r="L416" s="61"/>
      <c r="M416" s="61"/>
      <c r="N416" s="61"/>
      <c r="O416" s="75"/>
    </row>
    <row r="417" spans="2:18" x14ac:dyDescent="0.3">
      <c r="B417" s="13"/>
      <c r="C417" s="14"/>
      <c r="D417" s="14"/>
      <c r="E417" s="14"/>
      <c r="O417" s="11"/>
    </row>
    <row r="418" spans="2:18" s="18" customFormat="1" x14ac:dyDescent="0.3">
      <c r="B418" s="15" t="s">
        <v>51</v>
      </c>
      <c r="C418" s="16" t="s">
        <v>52</v>
      </c>
      <c r="D418" s="16">
        <v>2005</v>
      </c>
      <c r="E418" s="16">
        <v>2006</v>
      </c>
      <c r="F418" s="16">
        <v>2007</v>
      </c>
      <c r="G418" s="16">
        <v>2008</v>
      </c>
      <c r="H418" s="16">
        <v>2009</v>
      </c>
      <c r="I418" s="16">
        <v>2010</v>
      </c>
      <c r="J418" s="16">
        <v>2011</v>
      </c>
      <c r="K418" s="16">
        <v>2012</v>
      </c>
      <c r="L418" s="16">
        <v>2013</v>
      </c>
      <c r="M418" s="16">
        <v>2014</v>
      </c>
      <c r="N418" s="16">
        <v>2015</v>
      </c>
      <c r="O418" s="16">
        <v>2016</v>
      </c>
      <c r="P418" s="16">
        <v>2017</v>
      </c>
      <c r="Q418" s="17">
        <v>2018</v>
      </c>
    </row>
    <row r="419" spans="2:18" s="60" customFormat="1" x14ac:dyDescent="0.3">
      <c r="B419" s="22" t="s">
        <v>10</v>
      </c>
      <c r="C419" s="23" t="s">
        <v>10</v>
      </c>
      <c r="D419" s="62">
        <v>0</v>
      </c>
      <c r="E419" s="62">
        <v>0</v>
      </c>
      <c r="F419" s="62">
        <v>0</v>
      </c>
      <c r="G419" s="62">
        <v>0</v>
      </c>
      <c r="H419" s="62">
        <v>0</v>
      </c>
      <c r="I419" s="62">
        <v>0</v>
      </c>
      <c r="J419" s="62">
        <v>0</v>
      </c>
      <c r="K419" s="62">
        <v>0</v>
      </c>
      <c r="L419" s="62">
        <v>0</v>
      </c>
      <c r="M419" s="62">
        <v>0</v>
      </c>
      <c r="N419" s="62">
        <v>0</v>
      </c>
      <c r="O419" s="62">
        <v>0</v>
      </c>
      <c r="P419" s="62">
        <v>0</v>
      </c>
      <c r="Q419" s="62">
        <v>0</v>
      </c>
      <c r="R419" s="438"/>
    </row>
    <row r="420" spans="2:18" x14ac:dyDescent="0.3">
      <c r="B420" s="64"/>
      <c r="C420" s="65"/>
      <c r="D420" s="65"/>
      <c r="E420" s="65"/>
      <c r="F420" s="34"/>
      <c r="G420" s="34"/>
      <c r="H420" s="34"/>
      <c r="I420" s="34"/>
      <c r="J420" s="34"/>
      <c r="K420" s="34"/>
      <c r="L420" s="34"/>
      <c r="M420" s="34"/>
      <c r="N420" s="34"/>
      <c r="O420" s="11"/>
    </row>
    <row r="421" spans="2:18" x14ac:dyDescent="0.3">
      <c r="B421" s="34"/>
      <c r="C421" s="34"/>
      <c r="D421" s="34"/>
      <c r="E421" s="34"/>
      <c r="F421" s="34"/>
      <c r="G421" s="34"/>
      <c r="H421" s="34"/>
      <c r="I421" s="34"/>
      <c r="J421" s="34"/>
      <c r="K421" s="34"/>
      <c r="L421" s="34"/>
      <c r="M421" s="34"/>
      <c r="N421" s="34"/>
      <c r="O421" s="11"/>
    </row>
    <row r="422" spans="2:18" s="18" customFormat="1" x14ac:dyDescent="0.3">
      <c r="B422" s="15" t="s">
        <v>96</v>
      </c>
      <c r="C422" s="16" t="s">
        <v>86</v>
      </c>
      <c r="D422" s="16">
        <v>2005</v>
      </c>
      <c r="E422" s="16">
        <v>2006</v>
      </c>
      <c r="F422" s="16">
        <v>2007</v>
      </c>
      <c r="G422" s="16">
        <v>2008</v>
      </c>
      <c r="H422" s="16">
        <v>2009</v>
      </c>
      <c r="I422" s="16">
        <v>2010</v>
      </c>
      <c r="J422" s="16">
        <v>2011</v>
      </c>
      <c r="K422" s="16">
        <v>2012</v>
      </c>
      <c r="L422" s="16">
        <v>2013</v>
      </c>
      <c r="M422" s="16">
        <v>2014</v>
      </c>
      <c r="N422" s="16">
        <v>2015</v>
      </c>
      <c r="O422" s="16">
        <v>2016</v>
      </c>
      <c r="P422" s="16">
        <v>2017</v>
      </c>
      <c r="Q422" s="17">
        <v>2018</v>
      </c>
    </row>
    <row r="423" spans="2:18" s="18" customFormat="1" x14ac:dyDescent="0.3">
      <c r="B423" s="153" t="s">
        <v>15</v>
      </c>
      <c r="C423" s="27"/>
      <c r="D423" s="79"/>
      <c r="E423" s="79"/>
      <c r="F423" s="79"/>
      <c r="G423" s="79"/>
      <c r="H423" s="79"/>
      <c r="I423" s="79"/>
      <c r="J423" s="79"/>
      <c r="K423" s="79"/>
      <c r="L423" s="165"/>
      <c r="M423" s="165"/>
      <c r="N423" s="79"/>
      <c r="O423" s="35"/>
      <c r="Q423" s="419"/>
    </row>
    <row r="424" spans="2:18" s="18" customFormat="1" x14ac:dyDescent="0.3">
      <c r="B424" s="152" t="s">
        <v>132</v>
      </c>
      <c r="C424" s="20"/>
      <c r="D424" s="165">
        <f>D303*(1-$D$419)</f>
        <v>0</v>
      </c>
      <c r="E424" s="165">
        <f>E303*(1-$E$419)</f>
        <v>0</v>
      </c>
      <c r="F424" s="165">
        <f t="shared" ref="F424:F443" si="158">F303*(1-$F$419)</f>
        <v>0</v>
      </c>
      <c r="G424" s="165">
        <f>G303*(1-$G$419)</f>
        <v>0</v>
      </c>
      <c r="H424" s="165">
        <f t="shared" ref="H424:H459" si="159">H303*(1-$H$419)</f>
        <v>0</v>
      </c>
      <c r="I424" s="165">
        <f t="shared" ref="I424:I459" si="160">I303*(1-$I$419)</f>
        <v>0</v>
      </c>
      <c r="J424" s="165">
        <f>J303*(1-$J$419)</f>
        <v>0</v>
      </c>
      <c r="K424" s="165">
        <f t="shared" ref="K424:K443" si="161">K303*(1-$K$419)</f>
        <v>0</v>
      </c>
      <c r="L424" s="374">
        <f>L303*(1-$L$419)</f>
        <v>0</v>
      </c>
      <c r="M424" s="374">
        <f>M303*(1-$M$419)</f>
        <v>0</v>
      </c>
      <c r="N424" s="165">
        <f>N303*(1-$N$419)</f>
        <v>0</v>
      </c>
      <c r="O424" s="165">
        <f>O303*(1-$O$419)</f>
        <v>0</v>
      </c>
      <c r="P424" s="165">
        <f>P303*(1-$P$419)</f>
        <v>0</v>
      </c>
      <c r="Q424" s="166">
        <f>Q303*(1-$Q$419)</f>
        <v>0</v>
      </c>
    </row>
    <row r="425" spans="2:18" s="18" customFormat="1" x14ac:dyDescent="0.3">
      <c r="B425" s="152" t="s">
        <v>133</v>
      </c>
      <c r="C425" s="20"/>
      <c r="D425" s="165">
        <f t="shared" ref="D425:D459" si="162">D304*(1-$D$419)</f>
        <v>0</v>
      </c>
      <c r="E425" s="165">
        <f t="shared" ref="E425:E459" si="163">E304*(1-$E$419)</f>
        <v>0</v>
      </c>
      <c r="F425" s="165">
        <f t="shared" si="158"/>
        <v>0</v>
      </c>
      <c r="G425" s="165">
        <f t="shared" ref="G425:G459" si="164">G304*(1-$G$419)</f>
        <v>0</v>
      </c>
      <c r="H425" s="165">
        <f t="shared" si="159"/>
        <v>0</v>
      </c>
      <c r="I425" s="165">
        <f t="shared" si="160"/>
        <v>0</v>
      </c>
      <c r="J425" s="165">
        <f t="shared" ref="J425:J459" si="165">J304*(1-$J$419)</f>
        <v>0</v>
      </c>
      <c r="K425" s="165">
        <f t="shared" si="161"/>
        <v>0</v>
      </c>
      <c r="L425" s="374">
        <f t="shared" ref="L425:L459" si="166">L304*(1-$L$419)</f>
        <v>0</v>
      </c>
      <c r="M425" s="374">
        <f t="shared" ref="M425:M459" si="167">M304*(1-$M$419)</f>
        <v>0</v>
      </c>
      <c r="N425" s="165">
        <f t="shared" ref="N425:N459" si="168">N304*(1-$N$419)</f>
        <v>0</v>
      </c>
      <c r="O425" s="165">
        <f t="shared" ref="O425:O459" si="169">O304*(1-$O$419)</f>
        <v>0</v>
      </c>
      <c r="P425" s="165">
        <f t="shared" ref="P425:P459" si="170">P304*(1-$P$419)</f>
        <v>0</v>
      </c>
      <c r="Q425" s="166">
        <f t="shared" ref="Q425:Q459" si="171">Q304*(1-$Q$419)</f>
        <v>0</v>
      </c>
    </row>
    <row r="426" spans="2:18" s="18" customFormat="1" x14ac:dyDescent="0.3">
      <c r="B426" s="152" t="s">
        <v>134</v>
      </c>
      <c r="C426" s="20"/>
      <c r="D426" s="165">
        <f t="shared" si="162"/>
        <v>0</v>
      </c>
      <c r="E426" s="165">
        <f t="shared" si="163"/>
        <v>0</v>
      </c>
      <c r="F426" s="165">
        <f t="shared" si="158"/>
        <v>0</v>
      </c>
      <c r="G426" s="165">
        <f t="shared" si="164"/>
        <v>0</v>
      </c>
      <c r="H426" s="165">
        <f t="shared" si="159"/>
        <v>0</v>
      </c>
      <c r="I426" s="165">
        <f t="shared" si="160"/>
        <v>0</v>
      </c>
      <c r="J426" s="165">
        <f t="shared" si="165"/>
        <v>0</v>
      </c>
      <c r="K426" s="165">
        <f t="shared" si="161"/>
        <v>0</v>
      </c>
      <c r="L426" s="374">
        <f t="shared" si="166"/>
        <v>0</v>
      </c>
      <c r="M426" s="374">
        <f t="shared" si="167"/>
        <v>0</v>
      </c>
      <c r="N426" s="165">
        <f t="shared" si="168"/>
        <v>0</v>
      </c>
      <c r="O426" s="165">
        <f t="shared" si="169"/>
        <v>0</v>
      </c>
      <c r="P426" s="165">
        <f t="shared" si="170"/>
        <v>0</v>
      </c>
      <c r="Q426" s="166">
        <f t="shared" si="171"/>
        <v>0</v>
      </c>
    </row>
    <row r="427" spans="2:18" s="18" customFormat="1" x14ac:dyDescent="0.3">
      <c r="B427" s="152" t="s">
        <v>135</v>
      </c>
      <c r="C427" s="20"/>
      <c r="D427" s="165">
        <f t="shared" si="162"/>
        <v>0</v>
      </c>
      <c r="E427" s="165">
        <f t="shared" si="163"/>
        <v>0</v>
      </c>
      <c r="F427" s="165">
        <f t="shared" si="158"/>
        <v>0</v>
      </c>
      <c r="G427" s="165">
        <f t="shared" si="164"/>
        <v>0</v>
      </c>
      <c r="H427" s="165">
        <f t="shared" si="159"/>
        <v>0</v>
      </c>
      <c r="I427" s="165">
        <f t="shared" si="160"/>
        <v>0</v>
      </c>
      <c r="J427" s="165">
        <f t="shared" si="165"/>
        <v>0</v>
      </c>
      <c r="K427" s="165">
        <f t="shared" si="161"/>
        <v>0</v>
      </c>
      <c r="L427" s="374">
        <f t="shared" si="166"/>
        <v>0</v>
      </c>
      <c r="M427" s="374">
        <f t="shared" si="167"/>
        <v>0</v>
      </c>
      <c r="N427" s="165">
        <f t="shared" si="168"/>
        <v>0</v>
      </c>
      <c r="O427" s="165">
        <f t="shared" si="169"/>
        <v>0</v>
      </c>
      <c r="P427" s="165">
        <f t="shared" si="170"/>
        <v>0</v>
      </c>
      <c r="Q427" s="166">
        <f t="shared" si="171"/>
        <v>0</v>
      </c>
    </row>
    <row r="428" spans="2:18" s="18" customFormat="1" x14ac:dyDescent="0.3">
      <c r="B428" s="152" t="s">
        <v>136</v>
      </c>
      <c r="C428" s="20"/>
      <c r="D428" s="165">
        <f t="shared" si="162"/>
        <v>0</v>
      </c>
      <c r="E428" s="165">
        <f t="shared" si="163"/>
        <v>0</v>
      </c>
      <c r="F428" s="165">
        <f t="shared" si="158"/>
        <v>0</v>
      </c>
      <c r="G428" s="165">
        <f t="shared" si="164"/>
        <v>0</v>
      </c>
      <c r="H428" s="165">
        <f t="shared" si="159"/>
        <v>0</v>
      </c>
      <c r="I428" s="165">
        <f t="shared" si="160"/>
        <v>0</v>
      </c>
      <c r="J428" s="165">
        <f t="shared" si="165"/>
        <v>0</v>
      </c>
      <c r="K428" s="165">
        <f t="shared" si="161"/>
        <v>0</v>
      </c>
      <c r="L428" s="374">
        <f t="shared" si="166"/>
        <v>0</v>
      </c>
      <c r="M428" s="374">
        <f t="shared" si="167"/>
        <v>0</v>
      </c>
      <c r="N428" s="165">
        <f t="shared" si="168"/>
        <v>0</v>
      </c>
      <c r="O428" s="165">
        <f t="shared" si="169"/>
        <v>0</v>
      </c>
      <c r="P428" s="165">
        <f t="shared" si="170"/>
        <v>0</v>
      </c>
      <c r="Q428" s="166">
        <f t="shared" si="171"/>
        <v>0</v>
      </c>
    </row>
    <row r="429" spans="2:18" s="18" customFormat="1" x14ac:dyDescent="0.3">
      <c r="B429" s="152" t="s">
        <v>137</v>
      </c>
      <c r="C429" s="20"/>
      <c r="D429" s="165">
        <f t="shared" si="162"/>
        <v>0</v>
      </c>
      <c r="E429" s="165">
        <f t="shared" si="163"/>
        <v>0</v>
      </c>
      <c r="F429" s="165">
        <f t="shared" si="158"/>
        <v>0</v>
      </c>
      <c r="G429" s="165">
        <f t="shared" si="164"/>
        <v>0</v>
      </c>
      <c r="H429" s="165">
        <f t="shared" si="159"/>
        <v>0</v>
      </c>
      <c r="I429" s="165">
        <f t="shared" si="160"/>
        <v>0</v>
      </c>
      <c r="J429" s="165">
        <f t="shared" si="165"/>
        <v>0</v>
      </c>
      <c r="K429" s="165">
        <f t="shared" si="161"/>
        <v>0</v>
      </c>
      <c r="L429" s="374">
        <f t="shared" si="166"/>
        <v>0</v>
      </c>
      <c r="M429" s="374">
        <f t="shared" si="167"/>
        <v>0</v>
      </c>
      <c r="N429" s="165">
        <f t="shared" si="168"/>
        <v>0</v>
      </c>
      <c r="O429" s="165">
        <f t="shared" si="169"/>
        <v>0</v>
      </c>
      <c r="P429" s="165">
        <f t="shared" si="170"/>
        <v>0</v>
      </c>
      <c r="Q429" s="166">
        <f t="shared" si="171"/>
        <v>0</v>
      </c>
    </row>
    <row r="430" spans="2:18" s="18" customFormat="1" x14ac:dyDescent="0.3">
      <c r="B430" s="152" t="s">
        <v>138</v>
      </c>
      <c r="C430" s="20"/>
      <c r="D430" s="165">
        <f t="shared" si="162"/>
        <v>0</v>
      </c>
      <c r="E430" s="165">
        <f t="shared" si="163"/>
        <v>0</v>
      </c>
      <c r="F430" s="165">
        <f t="shared" si="158"/>
        <v>0</v>
      </c>
      <c r="G430" s="165">
        <f t="shared" si="164"/>
        <v>0</v>
      </c>
      <c r="H430" s="165">
        <f t="shared" si="159"/>
        <v>0</v>
      </c>
      <c r="I430" s="165">
        <f t="shared" si="160"/>
        <v>0</v>
      </c>
      <c r="J430" s="165">
        <f t="shared" si="165"/>
        <v>0</v>
      </c>
      <c r="K430" s="165">
        <f t="shared" si="161"/>
        <v>0</v>
      </c>
      <c r="L430" s="374">
        <f t="shared" si="166"/>
        <v>0</v>
      </c>
      <c r="M430" s="374">
        <f t="shared" si="167"/>
        <v>0</v>
      </c>
      <c r="N430" s="165">
        <f t="shared" si="168"/>
        <v>0</v>
      </c>
      <c r="O430" s="165">
        <f t="shared" si="169"/>
        <v>0</v>
      </c>
      <c r="P430" s="165">
        <f t="shared" si="170"/>
        <v>0</v>
      </c>
      <c r="Q430" s="166">
        <f t="shared" si="171"/>
        <v>0</v>
      </c>
    </row>
    <row r="431" spans="2:18" s="18" customFormat="1" x14ac:dyDescent="0.3">
      <c r="B431" s="152" t="s">
        <v>139</v>
      </c>
      <c r="C431" s="20"/>
      <c r="D431" s="165">
        <f t="shared" si="162"/>
        <v>0</v>
      </c>
      <c r="E431" s="165">
        <f t="shared" si="163"/>
        <v>0</v>
      </c>
      <c r="F431" s="165">
        <f t="shared" si="158"/>
        <v>0</v>
      </c>
      <c r="G431" s="165">
        <f t="shared" si="164"/>
        <v>0</v>
      </c>
      <c r="H431" s="165">
        <f t="shared" si="159"/>
        <v>0</v>
      </c>
      <c r="I431" s="165">
        <f t="shared" si="160"/>
        <v>0</v>
      </c>
      <c r="J431" s="165">
        <f t="shared" si="165"/>
        <v>0</v>
      </c>
      <c r="K431" s="165">
        <f t="shared" si="161"/>
        <v>0</v>
      </c>
      <c r="L431" s="374">
        <f t="shared" si="166"/>
        <v>0</v>
      </c>
      <c r="M431" s="374">
        <f t="shared" si="167"/>
        <v>0</v>
      </c>
      <c r="N431" s="165">
        <f t="shared" si="168"/>
        <v>0</v>
      </c>
      <c r="O431" s="165">
        <f t="shared" si="169"/>
        <v>0</v>
      </c>
      <c r="P431" s="165">
        <f t="shared" si="170"/>
        <v>0</v>
      </c>
      <c r="Q431" s="166">
        <f t="shared" si="171"/>
        <v>0</v>
      </c>
    </row>
    <row r="432" spans="2:18" s="18" customFormat="1" x14ac:dyDescent="0.3">
      <c r="B432" s="152" t="s">
        <v>140</v>
      </c>
      <c r="C432" s="20"/>
      <c r="D432" s="165">
        <f t="shared" si="162"/>
        <v>0</v>
      </c>
      <c r="E432" s="165">
        <f t="shared" si="163"/>
        <v>0</v>
      </c>
      <c r="F432" s="165">
        <f t="shared" si="158"/>
        <v>0</v>
      </c>
      <c r="G432" s="165">
        <f t="shared" si="164"/>
        <v>0</v>
      </c>
      <c r="H432" s="165">
        <f t="shared" si="159"/>
        <v>0</v>
      </c>
      <c r="I432" s="165">
        <f t="shared" si="160"/>
        <v>0</v>
      </c>
      <c r="J432" s="165">
        <f t="shared" si="165"/>
        <v>0</v>
      </c>
      <c r="K432" s="165">
        <f t="shared" si="161"/>
        <v>0</v>
      </c>
      <c r="L432" s="374">
        <f t="shared" si="166"/>
        <v>0</v>
      </c>
      <c r="M432" s="374">
        <f t="shared" si="167"/>
        <v>0</v>
      </c>
      <c r="N432" s="165">
        <f t="shared" si="168"/>
        <v>0</v>
      </c>
      <c r="O432" s="165">
        <f t="shared" si="169"/>
        <v>0</v>
      </c>
      <c r="P432" s="165">
        <f t="shared" si="170"/>
        <v>0</v>
      </c>
      <c r="Q432" s="166">
        <f t="shared" si="171"/>
        <v>0</v>
      </c>
    </row>
    <row r="433" spans="2:17" s="18" customFormat="1" x14ac:dyDescent="0.3">
      <c r="B433" s="152" t="s">
        <v>141</v>
      </c>
      <c r="C433" s="20"/>
      <c r="D433" s="165">
        <f t="shared" si="162"/>
        <v>0</v>
      </c>
      <c r="E433" s="165">
        <f t="shared" si="163"/>
        <v>0</v>
      </c>
      <c r="F433" s="165">
        <f t="shared" si="158"/>
        <v>0</v>
      </c>
      <c r="G433" s="165">
        <f t="shared" si="164"/>
        <v>0</v>
      </c>
      <c r="H433" s="165">
        <f t="shared" si="159"/>
        <v>0</v>
      </c>
      <c r="I433" s="165">
        <f t="shared" si="160"/>
        <v>0</v>
      </c>
      <c r="J433" s="165">
        <f t="shared" si="165"/>
        <v>0</v>
      </c>
      <c r="K433" s="165">
        <f t="shared" si="161"/>
        <v>0</v>
      </c>
      <c r="L433" s="374">
        <f t="shared" si="166"/>
        <v>0</v>
      </c>
      <c r="M433" s="374">
        <f t="shared" si="167"/>
        <v>0</v>
      </c>
      <c r="N433" s="165">
        <f t="shared" si="168"/>
        <v>0</v>
      </c>
      <c r="O433" s="165">
        <f t="shared" si="169"/>
        <v>0</v>
      </c>
      <c r="P433" s="165">
        <f t="shared" si="170"/>
        <v>0</v>
      </c>
      <c r="Q433" s="166">
        <f t="shared" si="171"/>
        <v>0</v>
      </c>
    </row>
    <row r="434" spans="2:17" s="18" customFormat="1" x14ac:dyDescent="0.3">
      <c r="B434" s="152" t="s">
        <v>142</v>
      </c>
      <c r="C434" s="20"/>
      <c r="D434" s="165">
        <f t="shared" si="162"/>
        <v>0</v>
      </c>
      <c r="E434" s="165">
        <f t="shared" si="163"/>
        <v>0</v>
      </c>
      <c r="F434" s="165">
        <f t="shared" si="158"/>
        <v>0</v>
      </c>
      <c r="G434" s="165">
        <f t="shared" si="164"/>
        <v>0</v>
      </c>
      <c r="H434" s="165">
        <f t="shared" si="159"/>
        <v>0</v>
      </c>
      <c r="I434" s="165">
        <f t="shared" si="160"/>
        <v>0</v>
      </c>
      <c r="J434" s="165">
        <f t="shared" si="165"/>
        <v>0</v>
      </c>
      <c r="K434" s="165">
        <f t="shared" si="161"/>
        <v>0</v>
      </c>
      <c r="L434" s="374">
        <f t="shared" si="166"/>
        <v>0</v>
      </c>
      <c r="M434" s="374">
        <f t="shared" si="167"/>
        <v>0</v>
      </c>
      <c r="N434" s="165">
        <f t="shared" si="168"/>
        <v>0</v>
      </c>
      <c r="O434" s="165">
        <f t="shared" si="169"/>
        <v>0</v>
      </c>
      <c r="P434" s="165">
        <f t="shared" si="170"/>
        <v>0</v>
      </c>
      <c r="Q434" s="166">
        <f t="shared" si="171"/>
        <v>0</v>
      </c>
    </row>
    <row r="435" spans="2:17" s="18" customFormat="1" x14ac:dyDescent="0.3">
      <c r="B435" s="152" t="s">
        <v>143</v>
      </c>
      <c r="C435" s="20"/>
      <c r="D435" s="165">
        <f t="shared" si="162"/>
        <v>0</v>
      </c>
      <c r="E435" s="165">
        <f t="shared" si="163"/>
        <v>0</v>
      </c>
      <c r="F435" s="165">
        <f t="shared" si="158"/>
        <v>0</v>
      </c>
      <c r="G435" s="165">
        <f t="shared" si="164"/>
        <v>0</v>
      </c>
      <c r="H435" s="165">
        <f t="shared" si="159"/>
        <v>0</v>
      </c>
      <c r="I435" s="165">
        <f t="shared" si="160"/>
        <v>0</v>
      </c>
      <c r="J435" s="165">
        <f t="shared" si="165"/>
        <v>0</v>
      </c>
      <c r="K435" s="165">
        <f t="shared" si="161"/>
        <v>0</v>
      </c>
      <c r="L435" s="374">
        <f t="shared" si="166"/>
        <v>0</v>
      </c>
      <c r="M435" s="374">
        <f t="shared" si="167"/>
        <v>0</v>
      </c>
      <c r="N435" s="165">
        <f t="shared" si="168"/>
        <v>0</v>
      </c>
      <c r="O435" s="165">
        <f t="shared" si="169"/>
        <v>0</v>
      </c>
      <c r="P435" s="165">
        <f t="shared" si="170"/>
        <v>0</v>
      </c>
      <c r="Q435" s="166">
        <f t="shared" si="171"/>
        <v>0</v>
      </c>
    </row>
    <row r="436" spans="2:17" s="18" customFormat="1" x14ac:dyDescent="0.3">
      <c r="B436" s="152" t="s">
        <v>144</v>
      </c>
      <c r="C436" s="20"/>
      <c r="D436" s="165">
        <f t="shared" si="162"/>
        <v>0</v>
      </c>
      <c r="E436" s="165">
        <f t="shared" si="163"/>
        <v>0</v>
      </c>
      <c r="F436" s="165">
        <f t="shared" si="158"/>
        <v>0</v>
      </c>
      <c r="G436" s="165">
        <f t="shared" si="164"/>
        <v>0</v>
      </c>
      <c r="H436" s="165">
        <f t="shared" si="159"/>
        <v>0</v>
      </c>
      <c r="I436" s="165">
        <f t="shared" si="160"/>
        <v>0</v>
      </c>
      <c r="J436" s="165">
        <f t="shared" si="165"/>
        <v>0</v>
      </c>
      <c r="K436" s="165">
        <f t="shared" si="161"/>
        <v>0</v>
      </c>
      <c r="L436" s="374">
        <f t="shared" si="166"/>
        <v>0</v>
      </c>
      <c r="M436" s="374">
        <f t="shared" si="167"/>
        <v>0</v>
      </c>
      <c r="N436" s="165">
        <f t="shared" si="168"/>
        <v>0</v>
      </c>
      <c r="O436" s="165">
        <f t="shared" si="169"/>
        <v>0</v>
      </c>
      <c r="P436" s="165">
        <f t="shared" si="170"/>
        <v>0</v>
      </c>
      <c r="Q436" s="166">
        <f t="shared" si="171"/>
        <v>0</v>
      </c>
    </row>
    <row r="437" spans="2:17" s="18" customFormat="1" x14ac:dyDescent="0.3">
      <c r="B437" s="152" t="s">
        <v>145</v>
      </c>
      <c r="C437" s="20"/>
      <c r="D437" s="165">
        <f t="shared" si="162"/>
        <v>0</v>
      </c>
      <c r="E437" s="165">
        <f t="shared" si="163"/>
        <v>0</v>
      </c>
      <c r="F437" s="165">
        <f t="shared" si="158"/>
        <v>0</v>
      </c>
      <c r="G437" s="165">
        <f t="shared" si="164"/>
        <v>0</v>
      </c>
      <c r="H437" s="165">
        <f t="shared" si="159"/>
        <v>0</v>
      </c>
      <c r="I437" s="165">
        <f t="shared" si="160"/>
        <v>0</v>
      </c>
      <c r="J437" s="165">
        <f t="shared" si="165"/>
        <v>0</v>
      </c>
      <c r="K437" s="165">
        <f t="shared" si="161"/>
        <v>0</v>
      </c>
      <c r="L437" s="374">
        <f t="shared" si="166"/>
        <v>0</v>
      </c>
      <c r="M437" s="374">
        <f t="shared" si="167"/>
        <v>0</v>
      </c>
      <c r="N437" s="165">
        <f t="shared" si="168"/>
        <v>0</v>
      </c>
      <c r="O437" s="165">
        <f t="shared" si="169"/>
        <v>0</v>
      </c>
      <c r="P437" s="165">
        <f t="shared" si="170"/>
        <v>0</v>
      </c>
      <c r="Q437" s="166">
        <f t="shared" si="171"/>
        <v>0</v>
      </c>
    </row>
    <row r="438" spans="2:17" s="18" customFormat="1" x14ac:dyDescent="0.3">
      <c r="B438" s="152" t="s">
        <v>146</v>
      </c>
      <c r="C438" s="20"/>
      <c r="D438" s="165">
        <f t="shared" si="162"/>
        <v>0</v>
      </c>
      <c r="E438" s="165">
        <f t="shared" si="163"/>
        <v>0</v>
      </c>
      <c r="F438" s="165">
        <f t="shared" si="158"/>
        <v>0</v>
      </c>
      <c r="G438" s="165">
        <f t="shared" si="164"/>
        <v>0</v>
      </c>
      <c r="H438" s="165">
        <f t="shared" si="159"/>
        <v>0</v>
      </c>
      <c r="I438" s="165">
        <f t="shared" si="160"/>
        <v>0</v>
      </c>
      <c r="J438" s="165">
        <f t="shared" si="165"/>
        <v>0</v>
      </c>
      <c r="K438" s="165">
        <f t="shared" si="161"/>
        <v>0</v>
      </c>
      <c r="L438" s="374">
        <f t="shared" si="166"/>
        <v>0</v>
      </c>
      <c r="M438" s="374">
        <f t="shared" si="167"/>
        <v>0</v>
      </c>
      <c r="N438" s="165">
        <f t="shared" si="168"/>
        <v>0</v>
      </c>
      <c r="O438" s="165">
        <f t="shared" si="169"/>
        <v>0</v>
      </c>
      <c r="P438" s="165">
        <f t="shared" si="170"/>
        <v>0</v>
      </c>
      <c r="Q438" s="166">
        <f t="shared" si="171"/>
        <v>0</v>
      </c>
    </row>
    <row r="439" spans="2:17" s="18" customFormat="1" x14ac:dyDescent="0.3">
      <c r="B439" s="152" t="s">
        <v>147</v>
      </c>
      <c r="C439" s="20"/>
      <c r="D439" s="165">
        <f t="shared" si="162"/>
        <v>0</v>
      </c>
      <c r="E439" s="165">
        <f t="shared" si="163"/>
        <v>0</v>
      </c>
      <c r="F439" s="165">
        <f t="shared" si="158"/>
        <v>0</v>
      </c>
      <c r="G439" s="165">
        <f t="shared" si="164"/>
        <v>0</v>
      </c>
      <c r="H439" s="165">
        <f t="shared" si="159"/>
        <v>0</v>
      </c>
      <c r="I439" s="165">
        <f t="shared" si="160"/>
        <v>0</v>
      </c>
      <c r="J439" s="165">
        <f t="shared" si="165"/>
        <v>0</v>
      </c>
      <c r="K439" s="165">
        <f t="shared" si="161"/>
        <v>0</v>
      </c>
      <c r="L439" s="374">
        <f t="shared" si="166"/>
        <v>0</v>
      </c>
      <c r="M439" s="374">
        <f t="shared" si="167"/>
        <v>0</v>
      </c>
      <c r="N439" s="165">
        <f t="shared" si="168"/>
        <v>0</v>
      </c>
      <c r="O439" s="165">
        <f t="shared" si="169"/>
        <v>0</v>
      </c>
      <c r="P439" s="165">
        <f t="shared" si="170"/>
        <v>0</v>
      </c>
      <c r="Q439" s="166">
        <f t="shared" si="171"/>
        <v>0</v>
      </c>
    </row>
    <row r="440" spans="2:17" s="18" customFormat="1" x14ac:dyDescent="0.3">
      <c r="B440" s="152" t="s">
        <v>148</v>
      </c>
      <c r="C440" s="20"/>
      <c r="D440" s="165">
        <f t="shared" si="162"/>
        <v>0</v>
      </c>
      <c r="E440" s="165">
        <f t="shared" si="163"/>
        <v>0</v>
      </c>
      <c r="F440" s="165">
        <f t="shared" si="158"/>
        <v>0</v>
      </c>
      <c r="G440" s="165">
        <f t="shared" si="164"/>
        <v>0</v>
      </c>
      <c r="H440" s="165">
        <f t="shared" si="159"/>
        <v>0</v>
      </c>
      <c r="I440" s="165">
        <f t="shared" si="160"/>
        <v>0</v>
      </c>
      <c r="J440" s="165">
        <f t="shared" si="165"/>
        <v>0</v>
      </c>
      <c r="K440" s="165">
        <f t="shared" si="161"/>
        <v>0</v>
      </c>
      <c r="L440" s="374">
        <f t="shared" si="166"/>
        <v>0</v>
      </c>
      <c r="M440" s="374">
        <f t="shared" si="167"/>
        <v>0</v>
      </c>
      <c r="N440" s="165">
        <f t="shared" si="168"/>
        <v>0</v>
      </c>
      <c r="O440" s="165">
        <f t="shared" si="169"/>
        <v>0</v>
      </c>
      <c r="P440" s="165">
        <f t="shared" si="170"/>
        <v>0</v>
      </c>
      <c r="Q440" s="166">
        <f t="shared" si="171"/>
        <v>0</v>
      </c>
    </row>
    <row r="441" spans="2:17" s="18" customFormat="1" x14ac:dyDescent="0.3">
      <c r="B441" s="152" t="s">
        <v>149</v>
      </c>
      <c r="C441" s="20"/>
      <c r="D441" s="165">
        <f t="shared" si="162"/>
        <v>0</v>
      </c>
      <c r="E441" s="165">
        <f t="shared" si="163"/>
        <v>0</v>
      </c>
      <c r="F441" s="165">
        <f t="shared" si="158"/>
        <v>0</v>
      </c>
      <c r="G441" s="165">
        <f t="shared" si="164"/>
        <v>0</v>
      </c>
      <c r="H441" s="165">
        <f t="shared" si="159"/>
        <v>0</v>
      </c>
      <c r="I441" s="165">
        <f t="shared" si="160"/>
        <v>0</v>
      </c>
      <c r="J441" s="165">
        <f t="shared" si="165"/>
        <v>0</v>
      </c>
      <c r="K441" s="165">
        <f t="shared" si="161"/>
        <v>0</v>
      </c>
      <c r="L441" s="374">
        <f t="shared" si="166"/>
        <v>0</v>
      </c>
      <c r="M441" s="374">
        <f t="shared" si="167"/>
        <v>0</v>
      </c>
      <c r="N441" s="165">
        <f t="shared" si="168"/>
        <v>0</v>
      </c>
      <c r="O441" s="165">
        <f t="shared" si="169"/>
        <v>0</v>
      </c>
      <c r="P441" s="165">
        <f t="shared" si="170"/>
        <v>0</v>
      </c>
      <c r="Q441" s="166">
        <f t="shared" si="171"/>
        <v>0</v>
      </c>
    </row>
    <row r="442" spans="2:17" s="18" customFormat="1" x14ac:dyDescent="0.3">
      <c r="B442" s="152" t="s">
        <v>150</v>
      </c>
      <c r="C442" s="20"/>
      <c r="D442" s="165">
        <f t="shared" si="162"/>
        <v>0</v>
      </c>
      <c r="E442" s="165">
        <f t="shared" si="163"/>
        <v>0</v>
      </c>
      <c r="F442" s="165">
        <f t="shared" si="158"/>
        <v>0</v>
      </c>
      <c r="G442" s="165">
        <f t="shared" si="164"/>
        <v>0</v>
      </c>
      <c r="H442" s="165">
        <f t="shared" si="159"/>
        <v>0</v>
      </c>
      <c r="I442" s="165">
        <f t="shared" si="160"/>
        <v>0</v>
      </c>
      <c r="J442" s="165">
        <f t="shared" si="165"/>
        <v>0</v>
      </c>
      <c r="K442" s="165">
        <f t="shared" si="161"/>
        <v>0</v>
      </c>
      <c r="L442" s="374">
        <f t="shared" si="166"/>
        <v>0</v>
      </c>
      <c r="M442" s="374">
        <f t="shared" si="167"/>
        <v>0</v>
      </c>
      <c r="N442" s="165">
        <f t="shared" si="168"/>
        <v>0</v>
      </c>
      <c r="O442" s="165">
        <f t="shared" si="169"/>
        <v>0</v>
      </c>
      <c r="P442" s="165">
        <f t="shared" si="170"/>
        <v>0</v>
      </c>
      <c r="Q442" s="166">
        <f t="shared" si="171"/>
        <v>0</v>
      </c>
    </row>
    <row r="443" spans="2:17" s="18" customFormat="1" x14ac:dyDescent="0.3">
      <c r="B443" s="152" t="s">
        <v>151</v>
      </c>
      <c r="C443" s="20"/>
      <c r="D443" s="165">
        <f t="shared" si="162"/>
        <v>0</v>
      </c>
      <c r="E443" s="165">
        <f t="shared" si="163"/>
        <v>0</v>
      </c>
      <c r="F443" s="165">
        <f t="shared" si="158"/>
        <v>0</v>
      </c>
      <c r="G443" s="165">
        <f t="shared" si="164"/>
        <v>0</v>
      </c>
      <c r="H443" s="165">
        <f t="shared" si="159"/>
        <v>0</v>
      </c>
      <c r="I443" s="165">
        <f t="shared" si="160"/>
        <v>0</v>
      </c>
      <c r="J443" s="165">
        <f t="shared" si="165"/>
        <v>0</v>
      </c>
      <c r="K443" s="165">
        <f t="shared" si="161"/>
        <v>0</v>
      </c>
      <c r="L443" s="374">
        <f t="shared" si="166"/>
        <v>0</v>
      </c>
      <c r="M443" s="374">
        <f t="shared" si="167"/>
        <v>0</v>
      </c>
      <c r="N443" s="165">
        <f t="shared" si="168"/>
        <v>0</v>
      </c>
      <c r="O443" s="165">
        <f t="shared" si="169"/>
        <v>0</v>
      </c>
      <c r="P443" s="165">
        <f t="shared" si="170"/>
        <v>0</v>
      </c>
      <c r="Q443" s="166">
        <f t="shared" si="171"/>
        <v>0</v>
      </c>
    </row>
    <row r="444" spans="2:17" s="18" customFormat="1" x14ac:dyDescent="0.3">
      <c r="B444" s="152" t="s">
        <v>152</v>
      </c>
      <c r="C444" s="20"/>
      <c r="D444" s="165">
        <f t="shared" si="162"/>
        <v>0</v>
      </c>
      <c r="E444" s="165">
        <f t="shared" si="163"/>
        <v>0</v>
      </c>
      <c r="F444" s="165">
        <f t="shared" ref="F444:F459" si="172">F323*(1-$F$419)</f>
        <v>0</v>
      </c>
      <c r="G444" s="165">
        <f t="shared" si="164"/>
        <v>0</v>
      </c>
      <c r="H444" s="165">
        <f t="shared" si="159"/>
        <v>0</v>
      </c>
      <c r="I444" s="165">
        <f t="shared" si="160"/>
        <v>0</v>
      </c>
      <c r="J444" s="165">
        <f t="shared" si="165"/>
        <v>0</v>
      </c>
      <c r="K444" s="165">
        <f t="shared" ref="K444:K459" si="173">K323*(1-$K$419)</f>
        <v>0</v>
      </c>
      <c r="L444" s="374">
        <f t="shared" si="166"/>
        <v>0</v>
      </c>
      <c r="M444" s="374">
        <f t="shared" si="167"/>
        <v>0</v>
      </c>
      <c r="N444" s="165">
        <f t="shared" si="168"/>
        <v>0</v>
      </c>
      <c r="O444" s="165">
        <f t="shared" si="169"/>
        <v>0</v>
      </c>
      <c r="P444" s="165">
        <f t="shared" si="170"/>
        <v>0</v>
      </c>
      <c r="Q444" s="166">
        <f t="shared" si="171"/>
        <v>0</v>
      </c>
    </row>
    <row r="445" spans="2:17" s="18" customFormat="1" x14ac:dyDescent="0.3">
      <c r="B445" s="152" t="s">
        <v>153</v>
      </c>
      <c r="C445" s="20"/>
      <c r="D445" s="165">
        <f t="shared" si="162"/>
        <v>0</v>
      </c>
      <c r="E445" s="165">
        <f t="shared" si="163"/>
        <v>0</v>
      </c>
      <c r="F445" s="165">
        <f t="shared" si="172"/>
        <v>0</v>
      </c>
      <c r="G445" s="165">
        <f t="shared" si="164"/>
        <v>0</v>
      </c>
      <c r="H445" s="165">
        <f t="shared" si="159"/>
        <v>0</v>
      </c>
      <c r="I445" s="165">
        <f t="shared" si="160"/>
        <v>0</v>
      </c>
      <c r="J445" s="165">
        <f t="shared" si="165"/>
        <v>0</v>
      </c>
      <c r="K445" s="165">
        <f t="shared" si="173"/>
        <v>0</v>
      </c>
      <c r="L445" s="374">
        <f t="shared" si="166"/>
        <v>0</v>
      </c>
      <c r="M445" s="374">
        <f t="shared" si="167"/>
        <v>0</v>
      </c>
      <c r="N445" s="165">
        <f t="shared" si="168"/>
        <v>0</v>
      </c>
      <c r="O445" s="165">
        <f t="shared" si="169"/>
        <v>0</v>
      </c>
      <c r="P445" s="165">
        <f t="shared" si="170"/>
        <v>0</v>
      </c>
      <c r="Q445" s="166">
        <f t="shared" si="171"/>
        <v>0</v>
      </c>
    </row>
    <row r="446" spans="2:17" s="18" customFormat="1" x14ac:dyDescent="0.3">
      <c r="B446" s="152" t="s">
        <v>154</v>
      </c>
      <c r="C446" s="20"/>
      <c r="D446" s="165">
        <f t="shared" si="162"/>
        <v>0</v>
      </c>
      <c r="E446" s="165">
        <f t="shared" si="163"/>
        <v>0</v>
      </c>
      <c r="F446" s="165">
        <f t="shared" si="172"/>
        <v>0</v>
      </c>
      <c r="G446" s="165">
        <f t="shared" si="164"/>
        <v>0</v>
      </c>
      <c r="H446" s="165">
        <f t="shared" si="159"/>
        <v>0</v>
      </c>
      <c r="I446" s="165">
        <f t="shared" si="160"/>
        <v>0</v>
      </c>
      <c r="J446" s="165">
        <f t="shared" si="165"/>
        <v>0</v>
      </c>
      <c r="K446" s="165">
        <f t="shared" si="173"/>
        <v>0</v>
      </c>
      <c r="L446" s="374">
        <f t="shared" si="166"/>
        <v>0</v>
      </c>
      <c r="M446" s="374">
        <f t="shared" si="167"/>
        <v>0</v>
      </c>
      <c r="N446" s="165">
        <f t="shared" si="168"/>
        <v>0</v>
      </c>
      <c r="O446" s="165">
        <f t="shared" si="169"/>
        <v>0</v>
      </c>
      <c r="P446" s="165">
        <f t="shared" si="170"/>
        <v>0</v>
      </c>
      <c r="Q446" s="166">
        <f t="shared" si="171"/>
        <v>0</v>
      </c>
    </row>
    <row r="447" spans="2:17" s="18" customFormat="1" x14ac:dyDescent="0.3">
      <c r="B447" s="152" t="s">
        <v>155</v>
      </c>
      <c r="C447" s="20"/>
      <c r="D447" s="165">
        <f t="shared" si="162"/>
        <v>0</v>
      </c>
      <c r="E447" s="165">
        <f t="shared" si="163"/>
        <v>0</v>
      </c>
      <c r="F447" s="165">
        <f t="shared" si="172"/>
        <v>0</v>
      </c>
      <c r="G447" s="165">
        <f t="shared" si="164"/>
        <v>0</v>
      </c>
      <c r="H447" s="165">
        <f t="shared" si="159"/>
        <v>0</v>
      </c>
      <c r="I447" s="165">
        <f t="shared" si="160"/>
        <v>0</v>
      </c>
      <c r="J447" s="165">
        <f t="shared" si="165"/>
        <v>0</v>
      </c>
      <c r="K447" s="165">
        <f t="shared" si="173"/>
        <v>0</v>
      </c>
      <c r="L447" s="374">
        <f t="shared" si="166"/>
        <v>0</v>
      </c>
      <c r="M447" s="374">
        <f t="shared" si="167"/>
        <v>0</v>
      </c>
      <c r="N447" s="165">
        <f t="shared" si="168"/>
        <v>0</v>
      </c>
      <c r="O447" s="165">
        <f t="shared" si="169"/>
        <v>0</v>
      </c>
      <c r="P447" s="165">
        <f t="shared" si="170"/>
        <v>0</v>
      </c>
      <c r="Q447" s="166">
        <f t="shared" si="171"/>
        <v>0</v>
      </c>
    </row>
    <row r="448" spans="2:17" s="18" customFormat="1" x14ac:dyDescent="0.3">
      <c r="B448" s="152" t="s">
        <v>156</v>
      </c>
      <c r="C448" s="20"/>
      <c r="D448" s="165">
        <f t="shared" si="162"/>
        <v>0</v>
      </c>
      <c r="E448" s="165">
        <f t="shared" si="163"/>
        <v>0</v>
      </c>
      <c r="F448" s="165">
        <f t="shared" si="172"/>
        <v>0</v>
      </c>
      <c r="G448" s="165">
        <f t="shared" si="164"/>
        <v>0</v>
      </c>
      <c r="H448" s="165">
        <f t="shared" si="159"/>
        <v>0</v>
      </c>
      <c r="I448" s="165">
        <f t="shared" si="160"/>
        <v>0</v>
      </c>
      <c r="J448" s="165">
        <f t="shared" si="165"/>
        <v>0</v>
      </c>
      <c r="K448" s="165">
        <f t="shared" si="173"/>
        <v>0</v>
      </c>
      <c r="L448" s="374">
        <f t="shared" si="166"/>
        <v>0</v>
      </c>
      <c r="M448" s="374">
        <f t="shared" si="167"/>
        <v>0</v>
      </c>
      <c r="N448" s="165">
        <f t="shared" si="168"/>
        <v>0</v>
      </c>
      <c r="O448" s="165">
        <f t="shared" si="169"/>
        <v>0</v>
      </c>
      <c r="P448" s="165">
        <f t="shared" si="170"/>
        <v>0</v>
      </c>
      <c r="Q448" s="166">
        <f t="shared" si="171"/>
        <v>0</v>
      </c>
    </row>
    <row r="449" spans="2:17" s="18" customFormat="1" x14ac:dyDescent="0.3">
      <c r="B449" s="152" t="s">
        <v>157</v>
      </c>
      <c r="C449" s="20"/>
      <c r="D449" s="165">
        <f t="shared" si="162"/>
        <v>0</v>
      </c>
      <c r="E449" s="165">
        <f t="shared" si="163"/>
        <v>0</v>
      </c>
      <c r="F449" s="165">
        <f t="shared" si="172"/>
        <v>0</v>
      </c>
      <c r="G449" s="165">
        <f t="shared" si="164"/>
        <v>0</v>
      </c>
      <c r="H449" s="165">
        <f t="shared" si="159"/>
        <v>0</v>
      </c>
      <c r="I449" s="165">
        <f t="shared" si="160"/>
        <v>0</v>
      </c>
      <c r="J449" s="165">
        <f t="shared" si="165"/>
        <v>0</v>
      </c>
      <c r="K449" s="165">
        <f t="shared" si="173"/>
        <v>0</v>
      </c>
      <c r="L449" s="374">
        <f t="shared" si="166"/>
        <v>0</v>
      </c>
      <c r="M449" s="374">
        <f t="shared" si="167"/>
        <v>0</v>
      </c>
      <c r="N449" s="165">
        <f t="shared" si="168"/>
        <v>0</v>
      </c>
      <c r="O449" s="165">
        <f t="shared" si="169"/>
        <v>0</v>
      </c>
      <c r="P449" s="165">
        <f t="shared" si="170"/>
        <v>0</v>
      </c>
      <c r="Q449" s="166">
        <f t="shared" si="171"/>
        <v>0</v>
      </c>
    </row>
    <row r="450" spans="2:17" s="18" customFormat="1" x14ac:dyDescent="0.3">
      <c r="B450" s="152" t="s">
        <v>158</v>
      </c>
      <c r="C450" s="20"/>
      <c r="D450" s="165">
        <f t="shared" si="162"/>
        <v>0</v>
      </c>
      <c r="E450" s="165">
        <f t="shared" si="163"/>
        <v>0</v>
      </c>
      <c r="F450" s="165">
        <f t="shared" si="172"/>
        <v>0</v>
      </c>
      <c r="G450" s="165">
        <f t="shared" si="164"/>
        <v>0</v>
      </c>
      <c r="H450" s="165">
        <f t="shared" si="159"/>
        <v>0</v>
      </c>
      <c r="I450" s="165">
        <f t="shared" si="160"/>
        <v>0</v>
      </c>
      <c r="J450" s="165">
        <f t="shared" si="165"/>
        <v>0</v>
      </c>
      <c r="K450" s="165">
        <f t="shared" si="173"/>
        <v>0</v>
      </c>
      <c r="L450" s="374">
        <f t="shared" si="166"/>
        <v>0</v>
      </c>
      <c r="M450" s="374">
        <f t="shared" si="167"/>
        <v>0</v>
      </c>
      <c r="N450" s="165">
        <f t="shared" si="168"/>
        <v>0</v>
      </c>
      <c r="O450" s="165">
        <f t="shared" si="169"/>
        <v>0</v>
      </c>
      <c r="P450" s="165">
        <f t="shared" si="170"/>
        <v>0</v>
      </c>
      <c r="Q450" s="166">
        <f t="shared" si="171"/>
        <v>0</v>
      </c>
    </row>
    <row r="451" spans="2:17" s="18" customFormat="1" x14ac:dyDescent="0.3">
      <c r="B451" s="152" t="s">
        <v>159</v>
      </c>
      <c r="C451" s="20"/>
      <c r="D451" s="165">
        <f t="shared" si="162"/>
        <v>0</v>
      </c>
      <c r="E451" s="165">
        <f t="shared" si="163"/>
        <v>0</v>
      </c>
      <c r="F451" s="165">
        <f t="shared" si="172"/>
        <v>0</v>
      </c>
      <c r="G451" s="165">
        <f t="shared" si="164"/>
        <v>0</v>
      </c>
      <c r="H451" s="165">
        <f t="shared" si="159"/>
        <v>0</v>
      </c>
      <c r="I451" s="165">
        <f t="shared" si="160"/>
        <v>0</v>
      </c>
      <c r="J451" s="165">
        <f t="shared" si="165"/>
        <v>0</v>
      </c>
      <c r="K451" s="165">
        <f t="shared" si="173"/>
        <v>0</v>
      </c>
      <c r="L451" s="374">
        <f t="shared" si="166"/>
        <v>0</v>
      </c>
      <c r="M451" s="374">
        <f t="shared" si="167"/>
        <v>0</v>
      </c>
      <c r="N451" s="165">
        <f t="shared" si="168"/>
        <v>0</v>
      </c>
      <c r="O451" s="165">
        <f t="shared" si="169"/>
        <v>0</v>
      </c>
      <c r="P451" s="165">
        <f t="shared" si="170"/>
        <v>0</v>
      </c>
      <c r="Q451" s="166">
        <f t="shared" si="171"/>
        <v>0</v>
      </c>
    </row>
    <row r="452" spans="2:17" s="18" customFormat="1" x14ac:dyDescent="0.3">
      <c r="B452" s="152" t="s">
        <v>160</v>
      </c>
      <c r="C452" s="20"/>
      <c r="D452" s="165">
        <f t="shared" si="162"/>
        <v>0</v>
      </c>
      <c r="E452" s="165">
        <f t="shared" si="163"/>
        <v>0</v>
      </c>
      <c r="F452" s="165">
        <f t="shared" si="172"/>
        <v>0</v>
      </c>
      <c r="G452" s="165">
        <f t="shared" si="164"/>
        <v>0</v>
      </c>
      <c r="H452" s="165">
        <f t="shared" si="159"/>
        <v>0</v>
      </c>
      <c r="I452" s="165">
        <f t="shared" si="160"/>
        <v>0</v>
      </c>
      <c r="J452" s="165">
        <f t="shared" si="165"/>
        <v>0</v>
      </c>
      <c r="K452" s="165">
        <f t="shared" si="173"/>
        <v>0</v>
      </c>
      <c r="L452" s="374">
        <f t="shared" si="166"/>
        <v>0</v>
      </c>
      <c r="M452" s="374">
        <f t="shared" si="167"/>
        <v>0</v>
      </c>
      <c r="N452" s="165">
        <f t="shared" si="168"/>
        <v>0</v>
      </c>
      <c r="O452" s="165">
        <f t="shared" si="169"/>
        <v>0</v>
      </c>
      <c r="P452" s="165">
        <f t="shared" si="170"/>
        <v>0</v>
      </c>
      <c r="Q452" s="166">
        <f t="shared" si="171"/>
        <v>0</v>
      </c>
    </row>
    <row r="453" spans="2:17" s="18" customFormat="1" x14ac:dyDescent="0.3">
      <c r="B453" s="152" t="s">
        <v>161</v>
      </c>
      <c r="C453" s="20"/>
      <c r="D453" s="165">
        <f t="shared" si="162"/>
        <v>0</v>
      </c>
      <c r="E453" s="165">
        <f t="shared" si="163"/>
        <v>0</v>
      </c>
      <c r="F453" s="165">
        <f t="shared" si="172"/>
        <v>0</v>
      </c>
      <c r="G453" s="165">
        <f t="shared" si="164"/>
        <v>0</v>
      </c>
      <c r="H453" s="165">
        <f t="shared" si="159"/>
        <v>0</v>
      </c>
      <c r="I453" s="165">
        <f t="shared" si="160"/>
        <v>0</v>
      </c>
      <c r="J453" s="165">
        <f t="shared" si="165"/>
        <v>0</v>
      </c>
      <c r="K453" s="165">
        <f t="shared" si="173"/>
        <v>0</v>
      </c>
      <c r="L453" s="374">
        <f t="shared" si="166"/>
        <v>0</v>
      </c>
      <c r="M453" s="374">
        <f t="shared" si="167"/>
        <v>0</v>
      </c>
      <c r="N453" s="165">
        <f t="shared" si="168"/>
        <v>0</v>
      </c>
      <c r="O453" s="165">
        <f t="shared" si="169"/>
        <v>0</v>
      </c>
      <c r="P453" s="165">
        <f t="shared" si="170"/>
        <v>0</v>
      </c>
      <c r="Q453" s="166">
        <f t="shared" si="171"/>
        <v>0</v>
      </c>
    </row>
    <row r="454" spans="2:17" s="18" customFormat="1" x14ac:dyDescent="0.3">
      <c r="B454" s="152" t="s">
        <v>162</v>
      </c>
      <c r="C454" s="20"/>
      <c r="D454" s="165">
        <f t="shared" si="162"/>
        <v>0</v>
      </c>
      <c r="E454" s="165">
        <f t="shared" si="163"/>
        <v>0</v>
      </c>
      <c r="F454" s="165">
        <f t="shared" si="172"/>
        <v>0</v>
      </c>
      <c r="G454" s="165">
        <f t="shared" si="164"/>
        <v>0</v>
      </c>
      <c r="H454" s="165">
        <f t="shared" si="159"/>
        <v>0</v>
      </c>
      <c r="I454" s="165">
        <f t="shared" si="160"/>
        <v>0</v>
      </c>
      <c r="J454" s="165">
        <f t="shared" si="165"/>
        <v>0</v>
      </c>
      <c r="K454" s="165">
        <f t="shared" si="173"/>
        <v>0</v>
      </c>
      <c r="L454" s="374">
        <f t="shared" si="166"/>
        <v>0</v>
      </c>
      <c r="M454" s="374">
        <f t="shared" si="167"/>
        <v>0</v>
      </c>
      <c r="N454" s="165">
        <f t="shared" si="168"/>
        <v>0</v>
      </c>
      <c r="O454" s="165">
        <f t="shared" si="169"/>
        <v>0</v>
      </c>
      <c r="P454" s="165">
        <f t="shared" si="170"/>
        <v>0</v>
      </c>
      <c r="Q454" s="166">
        <f t="shared" si="171"/>
        <v>0</v>
      </c>
    </row>
    <row r="455" spans="2:17" s="18" customFormat="1" x14ac:dyDescent="0.3">
      <c r="B455" s="152" t="s">
        <v>182</v>
      </c>
      <c r="C455" s="20"/>
      <c r="D455" s="165">
        <f t="shared" si="162"/>
        <v>0</v>
      </c>
      <c r="E455" s="165">
        <f t="shared" si="163"/>
        <v>0</v>
      </c>
      <c r="F455" s="165">
        <f t="shared" si="172"/>
        <v>0</v>
      </c>
      <c r="G455" s="165">
        <f t="shared" si="164"/>
        <v>0</v>
      </c>
      <c r="H455" s="165">
        <f t="shared" si="159"/>
        <v>0</v>
      </c>
      <c r="I455" s="165">
        <f t="shared" si="160"/>
        <v>0</v>
      </c>
      <c r="J455" s="165">
        <f t="shared" si="165"/>
        <v>0</v>
      </c>
      <c r="K455" s="165">
        <f t="shared" si="173"/>
        <v>0</v>
      </c>
      <c r="L455" s="374">
        <f t="shared" si="166"/>
        <v>0</v>
      </c>
      <c r="M455" s="374">
        <f t="shared" si="167"/>
        <v>0</v>
      </c>
      <c r="N455" s="165">
        <f t="shared" si="168"/>
        <v>0</v>
      </c>
      <c r="O455" s="165">
        <f t="shared" si="169"/>
        <v>0</v>
      </c>
      <c r="P455" s="165">
        <f t="shared" si="170"/>
        <v>0</v>
      </c>
      <c r="Q455" s="166">
        <f t="shared" si="171"/>
        <v>0</v>
      </c>
    </row>
    <row r="456" spans="2:17" s="18" customFormat="1" x14ac:dyDescent="0.3">
      <c r="B456" s="152" t="s">
        <v>163</v>
      </c>
      <c r="C456" s="20"/>
      <c r="D456" s="165">
        <f t="shared" si="162"/>
        <v>0</v>
      </c>
      <c r="E456" s="165">
        <f t="shared" si="163"/>
        <v>0</v>
      </c>
      <c r="F456" s="165">
        <f t="shared" si="172"/>
        <v>0</v>
      </c>
      <c r="G456" s="165">
        <f t="shared" si="164"/>
        <v>0</v>
      </c>
      <c r="H456" s="165">
        <f t="shared" si="159"/>
        <v>0</v>
      </c>
      <c r="I456" s="165">
        <f t="shared" si="160"/>
        <v>0</v>
      </c>
      <c r="J456" s="165">
        <f t="shared" si="165"/>
        <v>0</v>
      </c>
      <c r="K456" s="165">
        <f t="shared" si="173"/>
        <v>0</v>
      </c>
      <c r="L456" s="374">
        <f t="shared" si="166"/>
        <v>0</v>
      </c>
      <c r="M456" s="374">
        <f t="shared" si="167"/>
        <v>0</v>
      </c>
      <c r="N456" s="165">
        <f t="shared" si="168"/>
        <v>0</v>
      </c>
      <c r="O456" s="165">
        <f t="shared" si="169"/>
        <v>0</v>
      </c>
      <c r="P456" s="165">
        <f t="shared" si="170"/>
        <v>0</v>
      </c>
      <c r="Q456" s="166">
        <f t="shared" si="171"/>
        <v>0</v>
      </c>
    </row>
    <row r="457" spans="2:17" s="18" customFormat="1" x14ac:dyDescent="0.3">
      <c r="B457" s="152" t="s">
        <v>164</v>
      </c>
      <c r="C457" s="20"/>
      <c r="D457" s="165">
        <f t="shared" si="162"/>
        <v>0</v>
      </c>
      <c r="E457" s="165">
        <f t="shared" si="163"/>
        <v>0</v>
      </c>
      <c r="F457" s="165">
        <f t="shared" si="172"/>
        <v>0</v>
      </c>
      <c r="G457" s="165">
        <f t="shared" si="164"/>
        <v>0</v>
      </c>
      <c r="H457" s="165">
        <f t="shared" si="159"/>
        <v>0</v>
      </c>
      <c r="I457" s="165">
        <f t="shared" si="160"/>
        <v>0</v>
      </c>
      <c r="J457" s="165">
        <f t="shared" si="165"/>
        <v>0</v>
      </c>
      <c r="K457" s="165">
        <f t="shared" si="173"/>
        <v>0</v>
      </c>
      <c r="L457" s="374">
        <f t="shared" si="166"/>
        <v>0</v>
      </c>
      <c r="M457" s="374">
        <f t="shared" si="167"/>
        <v>0</v>
      </c>
      <c r="N457" s="165">
        <f t="shared" si="168"/>
        <v>0</v>
      </c>
      <c r="O457" s="165">
        <f t="shared" si="169"/>
        <v>0</v>
      </c>
      <c r="P457" s="165">
        <f t="shared" si="170"/>
        <v>0</v>
      </c>
      <c r="Q457" s="166">
        <f t="shared" si="171"/>
        <v>0</v>
      </c>
    </row>
    <row r="458" spans="2:17" s="18" customFormat="1" x14ac:dyDescent="0.3">
      <c r="B458" s="152" t="s">
        <v>165</v>
      </c>
      <c r="C458" s="20"/>
      <c r="D458" s="165">
        <f t="shared" si="162"/>
        <v>0</v>
      </c>
      <c r="E458" s="165">
        <f t="shared" si="163"/>
        <v>0</v>
      </c>
      <c r="F458" s="165">
        <f t="shared" si="172"/>
        <v>0</v>
      </c>
      <c r="G458" s="165">
        <f t="shared" si="164"/>
        <v>0</v>
      </c>
      <c r="H458" s="165">
        <f t="shared" si="159"/>
        <v>0</v>
      </c>
      <c r="I458" s="165">
        <f t="shared" si="160"/>
        <v>0</v>
      </c>
      <c r="J458" s="165">
        <f t="shared" si="165"/>
        <v>0</v>
      </c>
      <c r="K458" s="165">
        <f t="shared" si="173"/>
        <v>0</v>
      </c>
      <c r="L458" s="374">
        <f t="shared" si="166"/>
        <v>0</v>
      </c>
      <c r="M458" s="374">
        <f t="shared" si="167"/>
        <v>0</v>
      </c>
      <c r="N458" s="165">
        <f t="shared" si="168"/>
        <v>0</v>
      </c>
      <c r="O458" s="165">
        <f t="shared" si="169"/>
        <v>0</v>
      </c>
      <c r="P458" s="165">
        <f t="shared" si="170"/>
        <v>0</v>
      </c>
      <c r="Q458" s="166">
        <f t="shared" si="171"/>
        <v>0</v>
      </c>
    </row>
    <row r="459" spans="2:17" s="18" customFormat="1" x14ac:dyDescent="0.3">
      <c r="B459" s="152" t="s">
        <v>166</v>
      </c>
      <c r="C459" s="20"/>
      <c r="D459" s="165">
        <f t="shared" si="162"/>
        <v>0</v>
      </c>
      <c r="E459" s="165">
        <f t="shared" si="163"/>
        <v>0</v>
      </c>
      <c r="F459" s="165">
        <f t="shared" si="172"/>
        <v>0</v>
      </c>
      <c r="G459" s="165">
        <f t="shared" si="164"/>
        <v>0</v>
      </c>
      <c r="H459" s="165">
        <f t="shared" si="159"/>
        <v>0</v>
      </c>
      <c r="I459" s="165">
        <f t="shared" si="160"/>
        <v>0</v>
      </c>
      <c r="J459" s="165">
        <f t="shared" si="165"/>
        <v>0</v>
      </c>
      <c r="K459" s="165">
        <f t="shared" si="173"/>
        <v>0</v>
      </c>
      <c r="L459" s="374">
        <f t="shared" si="166"/>
        <v>0</v>
      </c>
      <c r="M459" s="374">
        <f t="shared" si="167"/>
        <v>0</v>
      </c>
      <c r="N459" s="165">
        <f t="shared" si="168"/>
        <v>0</v>
      </c>
      <c r="O459" s="165">
        <f t="shared" si="169"/>
        <v>0</v>
      </c>
      <c r="P459" s="165">
        <f t="shared" si="170"/>
        <v>0</v>
      </c>
      <c r="Q459" s="166">
        <f t="shared" si="171"/>
        <v>0</v>
      </c>
    </row>
    <row r="460" spans="2:17" s="18" customFormat="1" x14ac:dyDescent="0.3">
      <c r="B460" s="329" t="s">
        <v>533</v>
      </c>
      <c r="C460" s="20"/>
      <c r="D460" s="334">
        <f>SUM(D424:D459)</f>
        <v>0</v>
      </c>
      <c r="E460" s="334">
        <f t="shared" ref="E460" si="174">SUM(E424:E459)</f>
        <v>0</v>
      </c>
      <c r="F460" s="334">
        <f t="shared" ref="F460" si="175">SUM(F424:F459)</f>
        <v>0</v>
      </c>
      <c r="G460" s="334">
        <f t="shared" ref="G460" si="176">SUM(G424:G459)</f>
        <v>0</v>
      </c>
      <c r="H460" s="334">
        <f t="shared" ref="H460" si="177">SUM(H424:H459)</f>
        <v>0</v>
      </c>
      <c r="I460" s="334">
        <f t="shared" ref="I460" si="178">SUM(I424:I459)</f>
        <v>0</v>
      </c>
      <c r="J460" s="334">
        <f t="shared" ref="J460" si="179">SUM(J424:J459)</f>
        <v>0</v>
      </c>
      <c r="K460" s="334">
        <f t="shared" ref="K460" si="180">SUM(K424:K459)</f>
        <v>0</v>
      </c>
      <c r="L460" s="334">
        <f t="shared" ref="L460:Q460" si="181">SUM(L424:L459)</f>
        <v>0</v>
      </c>
      <c r="M460" s="334">
        <f t="shared" si="181"/>
        <v>0</v>
      </c>
      <c r="N460" s="334">
        <f t="shared" si="181"/>
        <v>0</v>
      </c>
      <c r="O460" s="334">
        <f t="shared" si="181"/>
        <v>0</v>
      </c>
      <c r="P460" s="334">
        <f t="shared" si="181"/>
        <v>0</v>
      </c>
      <c r="Q460" s="335">
        <f t="shared" si="181"/>
        <v>0</v>
      </c>
    </row>
    <row r="461" spans="2:17" s="18" customFormat="1" x14ac:dyDescent="0.3">
      <c r="B461" s="153" t="s">
        <v>16</v>
      </c>
      <c r="C461" s="27"/>
      <c r="D461" s="328"/>
      <c r="E461" s="328"/>
      <c r="F461" s="328"/>
      <c r="G461" s="328"/>
      <c r="H461" s="328"/>
      <c r="I461" s="328"/>
      <c r="J461" s="328"/>
      <c r="K461" s="328"/>
      <c r="L461" s="165"/>
      <c r="M461" s="165"/>
      <c r="N461" s="328"/>
      <c r="O461" s="35"/>
      <c r="Q461" s="419"/>
    </row>
    <row r="462" spans="2:17" s="18" customFormat="1" x14ac:dyDescent="0.3">
      <c r="B462" s="152" t="s">
        <v>132</v>
      </c>
      <c r="C462" s="20"/>
      <c r="D462" s="165">
        <f>D341*(1-$D$419)</f>
        <v>0</v>
      </c>
      <c r="E462" s="165">
        <f>E341*(1-$E$419)</f>
        <v>0</v>
      </c>
      <c r="F462" s="165">
        <f t="shared" ref="F462:F481" si="182">F341*(1-$F$419)</f>
        <v>0</v>
      </c>
      <c r="G462" s="165">
        <f t="shared" ref="G462:G497" si="183">G341*(1-$G$419)</f>
        <v>0</v>
      </c>
      <c r="H462" s="165">
        <f t="shared" ref="H462:H497" si="184">H341*(1-$H$419)</f>
        <v>0</v>
      </c>
      <c r="I462" s="165">
        <f t="shared" ref="I462:I497" si="185">I341*(1-$I$419)</f>
        <v>0</v>
      </c>
      <c r="J462" s="165">
        <f t="shared" ref="J462:J497" si="186">J341*(1-$J$419)</f>
        <v>0</v>
      </c>
      <c r="K462" s="165">
        <f t="shared" ref="K462:K481" si="187">K341*(1-$K$419)</f>
        <v>0</v>
      </c>
      <c r="L462" s="374">
        <f>L341*(1-$L$419)</f>
        <v>0</v>
      </c>
      <c r="M462" s="374">
        <f>M341*(1-$M$419)</f>
        <v>0</v>
      </c>
      <c r="N462" s="165">
        <f>N341*(1-$N$419)</f>
        <v>0</v>
      </c>
      <c r="O462" s="165">
        <f>O341*(1-$O$419)</f>
        <v>0</v>
      </c>
      <c r="P462" s="165">
        <f>P341*(1-$P$419)</f>
        <v>0</v>
      </c>
      <c r="Q462" s="166">
        <f>Q341*(1-$Q$419)</f>
        <v>0</v>
      </c>
    </row>
    <row r="463" spans="2:17" s="18" customFormat="1" x14ac:dyDescent="0.3">
      <c r="B463" s="152" t="s">
        <v>133</v>
      </c>
      <c r="C463" s="20"/>
      <c r="D463" s="165">
        <f t="shared" ref="D463:D497" si="188">D342*(1-$D$419)</f>
        <v>0</v>
      </c>
      <c r="E463" s="165">
        <f t="shared" ref="E463:E497" si="189">E342*(1-$E$419)</f>
        <v>0</v>
      </c>
      <c r="F463" s="165">
        <f t="shared" si="182"/>
        <v>0</v>
      </c>
      <c r="G463" s="165">
        <f t="shared" si="183"/>
        <v>0</v>
      </c>
      <c r="H463" s="165">
        <f t="shared" si="184"/>
        <v>0</v>
      </c>
      <c r="I463" s="165">
        <f t="shared" si="185"/>
        <v>0</v>
      </c>
      <c r="J463" s="165">
        <f t="shared" si="186"/>
        <v>0</v>
      </c>
      <c r="K463" s="165">
        <f t="shared" si="187"/>
        <v>0</v>
      </c>
      <c r="L463" s="374">
        <f t="shared" ref="L463:L497" si="190">L342*(1-$L$419)</f>
        <v>0</v>
      </c>
      <c r="M463" s="374">
        <f t="shared" ref="M463:M497" si="191">M342*(1-$M$419)</f>
        <v>0</v>
      </c>
      <c r="N463" s="165">
        <f t="shared" ref="N463:N497" si="192">N342*(1-$N$419)</f>
        <v>0</v>
      </c>
      <c r="O463" s="165">
        <f t="shared" ref="O463:O497" si="193">O342*(1-$O$419)</f>
        <v>0</v>
      </c>
      <c r="P463" s="165">
        <f t="shared" ref="P463:P497" si="194">P342*(1-$P$419)</f>
        <v>0</v>
      </c>
      <c r="Q463" s="166">
        <f t="shared" ref="Q463:Q497" si="195">Q342*(1-$Q$419)</f>
        <v>0</v>
      </c>
    </row>
    <row r="464" spans="2:17" s="18" customFormat="1" x14ac:dyDescent="0.3">
      <c r="B464" s="152" t="s">
        <v>134</v>
      </c>
      <c r="C464" s="20"/>
      <c r="D464" s="165">
        <f t="shared" si="188"/>
        <v>0</v>
      </c>
      <c r="E464" s="165">
        <f t="shared" si="189"/>
        <v>0</v>
      </c>
      <c r="F464" s="165">
        <f t="shared" si="182"/>
        <v>0</v>
      </c>
      <c r="G464" s="165">
        <f t="shared" si="183"/>
        <v>0</v>
      </c>
      <c r="H464" s="165">
        <f t="shared" si="184"/>
        <v>0</v>
      </c>
      <c r="I464" s="165">
        <f t="shared" si="185"/>
        <v>0</v>
      </c>
      <c r="J464" s="165">
        <f t="shared" si="186"/>
        <v>0</v>
      </c>
      <c r="K464" s="165">
        <f t="shared" si="187"/>
        <v>0</v>
      </c>
      <c r="L464" s="374">
        <f t="shared" si="190"/>
        <v>0</v>
      </c>
      <c r="M464" s="374">
        <f t="shared" si="191"/>
        <v>0</v>
      </c>
      <c r="N464" s="165">
        <f t="shared" si="192"/>
        <v>0</v>
      </c>
      <c r="O464" s="165">
        <f t="shared" si="193"/>
        <v>0</v>
      </c>
      <c r="P464" s="165">
        <f t="shared" si="194"/>
        <v>0</v>
      </c>
      <c r="Q464" s="166">
        <f t="shared" si="195"/>
        <v>0</v>
      </c>
    </row>
    <row r="465" spans="2:17" s="18" customFormat="1" x14ac:dyDescent="0.3">
      <c r="B465" s="152" t="s">
        <v>135</v>
      </c>
      <c r="C465" s="20"/>
      <c r="D465" s="165">
        <f t="shared" si="188"/>
        <v>0</v>
      </c>
      <c r="E465" s="165">
        <f t="shared" si="189"/>
        <v>0</v>
      </c>
      <c r="F465" s="165">
        <f t="shared" si="182"/>
        <v>0</v>
      </c>
      <c r="G465" s="165">
        <f t="shared" si="183"/>
        <v>0</v>
      </c>
      <c r="H465" s="165">
        <f t="shared" si="184"/>
        <v>0</v>
      </c>
      <c r="I465" s="165">
        <f t="shared" si="185"/>
        <v>0</v>
      </c>
      <c r="J465" s="165">
        <f t="shared" si="186"/>
        <v>0</v>
      </c>
      <c r="K465" s="165">
        <f t="shared" si="187"/>
        <v>0</v>
      </c>
      <c r="L465" s="374">
        <f t="shared" si="190"/>
        <v>0</v>
      </c>
      <c r="M465" s="374">
        <f t="shared" si="191"/>
        <v>0</v>
      </c>
      <c r="N465" s="165">
        <f t="shared" si="192"/>
        <v>0</v>
      </c>
      <c r="O465" s="165">
        <f t="shared" si="193"/>
        <v>0</v>
      </c>
      <c r="P465" s="165">
        <f t="shared" si="194"/>
        <v>0</v>
      </c>
      <c r="Q465" s="166">
        <f t="shared" si="195"/>
        <v>0</v>
      </c>
    </row>
    <row r="466" spans="2:17" s="18" customFormat="1" x14ac:dyDescent="0.3">
      <c r="B466" s="152" t="s">
        <v>136</v>
      </c>
      <c r="C466" s="20"/>
      <c r="D466" s="165">
        <f t="shared" si="188"/>
        <v>0</v>
      </c>
      <c r="E466" s="165">
        <f t="shared" si="189"/>
        <v>0</v>
      </c>
      <c r="F466" s="165">
        <f t="shared" si="182"/>
        <v>0</v>
      </c>
      <c r="G466" s="165">
        <f t="shared" si="183"/>
        <v>0</v>
      </c>
      <c r="H466" s="165">
        <f t="shared" si="184"/>
        <v>0</v>
      </c>
      <c r="I466" s="165">
        <f t="shared" si="185"/>
        <v>0</v>
      </c>
      <c r="J466" s="165">
        <f t="shared" si="186"/>
        <v>0</v>
      </c>
      <c r="K466" s="165">
        <f t="shared" si="187"/>
        <v>0</v>
      </c>
      <c r="L466" s="374">
        <f t="shared" si="190"/>
        <v>0</v>
      </c>
      <c r="M466" s="374">
        <f t="shared" si="191"/>
        <v>0</v>
      </c>
      <c r="N466" s="165">
        <f t="shared" si="192"/>
        <v>0</v>
      </c>
      <c r="O466" s="165">
        <f t="shared" si="193"/>
        <v>0</v>
      </c>
      <c r="P466" s="165">
        <f t="shared" si="194"/>
        <v>0</v>
      </c>
      <c r="Q466" s="166">
        <f t="shared" si="195"/>
        <v>0</v>
      </c>
    </row>
    <row r="467" spans="2:17" s="18" customFormat="1" x14ac:dyDescent="0.3">
      <c r="B467" s="152" t="s">
        <v>137</v>
      </c>
      <c r="C467" s="20"/>
      <c r="D467" s="165">
        <f t="shared" si="188"/>
        <v>0</v>
      </c>
      <c r="E467" s="165">
        <f t="shared" si="189"/>
        <v>0</v>
      </c>
      <c r="F467" s="165">
        <f t="shared" si="182"/>
        <v>0</v>
      </c>
      <c r="G467" s="165">
        <f t="shared" si="183"/>
        <v>0</v>
      </c>
      <c r="H467" s="165">
        <f t="shared" si="184"/>
        <v>0</v>
      </c>
      <c r="I467" s="165">
        <f t="shared" si="185"/>
        <v>0</v>
      </c>
      <c r="J467" s="165">
        <f t="shared" si="186"/>
        <v>0</v>
      </c>
      <c r="K467" s="165">
        <f t="shared" si="187"/>
        <v>0</v>
      </c>
      <c r="L467" s="374">
        <f t="shared" si="190"/>
        <v>0</v>
      </c>
      <c r="M467" s="374">
        <f t="shared" si="191"/>
        <v>0</v>
      </c>
      <c r="N467" s="165">
        <f t="shared" si="192"/>
        <v>0</v>
      </c>
      <c r="O467" s="165">
        <f t="shared" si="193"/>
        <v>0</v>
      </c>
      <c r="P467" s="165">
        <f t="shared" si="194"/>
        <v>0</v>
      </c>
      <c r="Q467" s="166">
        <f t="shared" si="195"/>
        <v>0</v>
      </c>
    </row>
    <row r="468" spans="2:17" s="18" customFormat="1" x14ac:dyDescent="0.3">
      <c r="B468" s="152" t="s">
        <v>138</v>
      </c>
      <c r="C468" s="20"/>
      <c r="D468" s="165">
        <f t="shared" si="188"/>
        <v>0</v>
      </c>
      <c r="E468" s="165">
        <f t="shared" si="189"/>
        <v>0</v>
      </c>
      <c r="F468" s="165">
        <f t="shared" si="182"/>
        <v>0</v>
      </c>
      <c r="G468" s="165">
        <f t="shared" si="183"/>
        <v>0</v>
      </c>
      <c r="H468" s="165">
        <f t="shared" si="184"/>
        <v>0</v>
      </c>
      <c r="I468" s="165">
        <f t="shared" si="185"/>
        <v>0</v>
      </c>
      <c r="J468" s="165">
        <f t="shared" si="186"/>
        <v>0</v>
      </c>
      <c r="K468" s="165">
        <f t="shared" si="187"/>
        <v>0</v>
      </c>
      <c r="L468" s="374">
        <f t="shared" si="190"/>
        <v>0</v>
      </c>
      <c r="M468" s="374">
        <f t="shared" si="191"/>
        <v>0</v>
      </c>
      <c r="N468" s="165">
        <f t="shared" si="192"/>
        <v>0</v>
      </c>
      <c r="O468" s="165">
        <f t="shared" si="193"/>
        <v>0</v>
      </c>
      <c r="P468" s="165">
        <f t="shared" si="194"/>
        <v>0</v>
      </c>
      <c r="Q468" s="166">
        <f t="shared" si="195"/>
        <v>0</v>
      </c>
    </row>
    <row r="469" spans="2:17" s="18" customFormat="1" x14ac:dyDescent="0.3">
      <c r="B469" s="152" t="s">
        <v>139</v>
      </c>
      <c r="C469" s="20"/>
      <c r="D469" s="165">
        <f t="shared" si="188"/>
        <v>0</v>
      </c>
      <c r="E469" s="165">
        <f t="shared" si="189"/>
        <v>0</v>
      </c>
      <c r="F469" s="165">
        <f t="shared" si="182"/>
        <v>0</v>
      </c>
      <c r="G469" s="165">
        <f t="shared" si="183"/>
        <v>0</v>
      </c>
      <c r="H469" s="165">
        <f t="shared" si="184"/>
        <v>0</v>
      </c>
      <c r="I469" s="165">
        <f t="shared" si="185"/>
        <v>0</v>
      </c>
      <c r="J469" s="165">
        <f t="shared" si="186"/>
        <v>0</v>
      </c>
      <c r="K469" s="165">
        <f t="shared" si="187"/>
        <v>0</v>
      </c>
      <c r="L469" s="374">
        <f t="shared" si="190"/>
        <v>0</v>
      </c>
      <c r="M469" s="374">
        <f t="shared" si="191"/>
        <v>0</v>
      </c>
      <c r="N469" s="165">
        <f t="shared" si="192"/>
        <v>0</v>
      </c>
      <c r="O469" s="165">
        <f t="shared" si="193"/>
        <v>0</v>
      </c>
      <c r="P469" s="165">
        <f t="shared" si="194"/>
        <v>0</v>
      </c>
      <c r="Q469" s="166">
        <f t="shared" si="195"/>
        <v>0</v>
      </c>
    </row>
    <row r="470" spans="2:17" s="18" customFormat="1" x14ac:dyDescent="0.3">
      <c r="B470" s="152" t="s">
        <v>140</v>
      </c>
      <c r="C470" s="20"/>
      <c r="D470" s="165">
        <f t="shared" si="188"/>
        <v>0</v>
      </c>
      <c r="E470" s="165">
        <f t="shared" si="189"/>
        <v>0</v>
      </c>
      <c r="F470" s="165">
        <f t="shared" si="182"/>
        <v>0</v>
      </c>
      <c r="G470" s="165">
        <f t="shared" si="183"/>
        <v>0</v>
      </c>
      <c r="H470" s="165">
        <f t="shared" si="184"/>
        <v>0</v>
      </c>
      <c r="I470" s="165">
        <f t="shared" si="185"/>
        <v>0</v>
      </c>
      <c r="J470" s="165">
        <f t="shared" si="186"/>
        <v>0</v>
      </c>
      <c r="K470" s="165">
        <f t="shared" si="187"/>
        <v>0</v>
      </c>
      <c r="L470" s="374">
        <f t="shared" si="190"/>
        <v>0</v>
      </c>
      <c r="M470" s="374">
        <f t="shared" si="191"/>
        <v>0</v>
      </c>
      <c r="N470" s="165">
        <f t="shared" si="192"/>
        <v>0</v>
      </c>
      <c r="O470" s="165">
        <f t="shared" si="193"/>
        <v>0</v>
      </c>
      <c r="P470" s="165">
        <f t="shared" si="194"/>
        <v>0</v>
      </c>
      <c r="Q470" s="166">
        <f t="shared" si="195"/>
        <v>0</v>
      </c>
    </row>
    <row r="471" spans="2:17" s="18" customFormat="1" x14ac:dyDescent="0.3">
      <c r="B471" s="152" t="s">
        <v>141</v>
      </c>
      <c r="C471" s="20"/>
      <c r="D471" s="165">
        <f t="shared" si="188"/>
        <v>0</v>
      </c>
      <c r="E471" s="165">
        <f t="shared" si="189"/>
        <v>0</v>
      </c>
      <c r="F471" s="165">
        <f t="shared" si="182"/>
        <v>0</v>
      </c>
      <c r="G471" s="165">
        <f t="shared" si="183"/>
        <v>0</v>
      </c>
      <c r="H471" s="165">
        <f t="shared" si="184"/>
        <v>0</v>
      </c>
      <c r="I471" s="165">
        <f t="shared" si="185"/>
        <v>0</v>
      </c>
      <c r="J471" s="165">
        <f t="shared" si="186"/>
        <v>0</v>
      </c>
      <c r="K471" s="165">
        <f t="shared" si="187"/>
        <v>0</v>
      </c>
      <c r="L471" s="374">
        <f t="shared" si="190"/>
        <v>0</v>
      </c>
      <c r="M471" s="374">
        <f t="shared" si="191"/>
        <v>0</v>
      </c>
      <c r="N471" s="165">
        <f t="shared" si="192"/>
        <v>0</v>
      </c>
      <c r="O471" s="165">
        <f t="shared" si="193"/>
        <v>0</v>
      </c>
      <c r="P471" s="165">
        <f t="shared" si="194"/>
        <v>0</v>
      </c>
      <c r="Q471" s="166">
        <f t="shared" si="195"/>
        <v>0</v>
      </c>
    </row>
    <row r="472" spans="2:17" s="18" customFormat="1" x14ac:dyDescent="0.3">
      <c r="B472" s="152" t="s">
        <v>142</v>
      </c>
      <c r="C472" s="20"/>
      <c r="D472" s="165">
        <f t="shared" si="188"/>
        <v>0</v>
      </c>
      <c r="E472" s="165">
        <f t="shared" si="189"/>
        <v>0</v>
      </c>
      <c r="F472" s="165">
        <f t="shared" si="182"/>
        <v>0</v>
      </c>
      <c r="G472" s="165">
        <f t="shared" si="183"/>
        <v>0</v>
      </c>
      <c r="H472" s="165">
        <f t="shared" si="184"/>
        <v>0</v>
      </c>
      <c r="I472" s="165">
        <f t="shared" si="185"/>
        <v>0</v>
      </c>
      <c r="J472" s="165">
        <f t="shared" si="186"/>
        <v>0</v>
      </c>
      <c r="K472" s="165">
        <f t="shared" si="187"/>
        <v>0</v>
      </c>
      <c r="L472" s="374">
        <f t="shared" si="190"/>
        <v>0</v>
      </c>
      <c r="M472" s="374">
        <f t="shared" si="191"/>
        <v>0</v>
      </c>
      <c r="N472" s="165">
        <f t="shared" si="192"/>
        <v>0</v>
      </c>
      <c r="O472" s="165">
        <f t="shared" si="193"/>
        <v>0</v>
      </c>
      <c r="P472" s="165">
        <f t="shared" si="194"/>
        <v>0</v>
      </c>
      <c r="Q472" s="166">
        <f t="shared" si="195"/>
        <v>0</v>
      </c>
    </row>
    <row r="473" spans="2:17" s="18" customFormat="1" x14ac:dyDescent="0.3">
      <c r="B473" s="152" t="s">
        <v>143</v>
      </c>
      <c r="C473" s="20"/>
      <c r="D473" s="165">
        <f t="shared" si="188"/>
        <v>0</v>
      </c>
      <c r="E473" s="165">
        <f t="shared" si="189"/>
        <v>0</v>
      </c>
      <c r="F473" s="165">
        <f t="shared" si="182"/>
        <v>0</v>
      </c>
      <c r="G473" s="165">
        <f t="shared" si="183"/>
        <v>0</v>
      </c>
      <c r="H473" s="165">
        <f t="shared" si="184"/>
        <v>0</v>
      </c>
      <c r="I473" s="165">
        <f t="shared" si="185"/>
        <v>0</v>
      </c>
      <c r="J473" s="165">
        <f t="shared" si="186"/>
        <v>0</v>
      </c>
      <c r="K473" s="165">
        <f t="shared" si="187"/>
        <v>0</v>
      </c>
      <c r="L473" s="374">
        <f t="shared" si="190"/>
        <v>0</v>
      </c>
      <c r="M473" s="374">
        <f t="shared" si="191"/>
        <v>0</v>
      </c>
      <c r="N473" s="165">
        <f t="shared" si="192"/>
        <v>0</v>
      </c>
      <c r="O473" s="165">
        <f t="shared" si="193"/>
        <v>0</v>
      </c>
      <c r="P473" s="165">
        <f t="shared" si="194"/>
        <v>0</v>
      </c>
      <c r="Q473" s="166">
        <f t="shared" si="195"/>
        <v>0</v>
      </c>
    </row>
    <row r="474" spans="2:17" s="18" customFormat="1" x14ac:dyDescent="0.3">
      <c r="B474" s="152" t="s">
        <v>144</v>
      </c>
      <c r="C474" s="20"/>
      <c r="D474" s="165">
        <f t="shared" si="188"/>
        <v>0</v>
      </c>
      <c r="E474" s="165">
        <f t="shared" si="189"/>
        <v>0</v>
      </c>
      <c r="F474" s="165">
        <f t="shared" si="182"/>
        <v>0</v>
      </c>
      <c r="G474" s="165">
        <f t="shared" si="183"/>
        <v>0</v>
      </c>
      <c r="H474" s="165">
        <f t="shared" si="184"/>
        <v>0</v>
      </c>
      <c r="I474" s="165">
        <f t="shared" si="185"/>
        <v>0</v>
      </c>
      <c r="J474" s="165">
        <f t="shared" si="186"/>
        <v>0</v>
      </c>
      <c r="K474" s="165">
        <f t="shared" si="187"/>
        <v>0</v>
      </c>
      <c r="L474" s="374">
        <f t="shared" si="190"/>
        <v>0</v>
      </c>
      <c r="M474" s="374">
        <f t="shared" si="191"/>
        <v>0</v>
      </c>
      <c r="N474" s="165">
        <f t="shared" si="192"/>
        <v>0</v>
      </c>
      <c r="O474" s="165">
        <f t="shared" si="193"/>
        <v>0</v>
      </c>
      <c r="P474" s="165">
        <f t="shared" si="194"/>
        <v>0</v>
      </c>
      <c r="Q474" s="166">
        <f t="shared" si="195"/>
        <v>0</v>
      </c>
    </row>
    <row r="475" spans="2:17" s="18" customFormat="1" x14ac:dyDescent="0.3">
      <c r="B475" s="152" t="s">
        <v>145</v>
      </c>
      <c r="C475" s="20"/>
      <c r="D475" s="165">
        <f t="shared" si="188"/>
        <v>0</v>
      </c>
      <c r="E475" s="165">
        <f t="shared" si="189"/>
        <v>0</v>
      </c>
      <c r="F475" s="165">
        <f t="shared" si="182"/>
        <v>0</v>
      </c>
      <c r="G475" s="165">
        <f t="shared" si="183"/>
        <v>0</v>
      </c>
      <c r="H475" s="165">
        <f t="shared" si="184"/>
        <v>0</v>
      </c>
      <c r="I475" s="165">
        <f t="shared" si="185"/>
        <v>0</v>
      </c>
      <c r="J475" s="165">
        <f t="shared" si="186"/>
        <v>0</v>
      </c>
      <c r="K475" s="165">
        <f t="shared" si="187"/>
        <v>0</v>
      </c>
      <c r="L475" s="374">
        <f t="shared" si="190"/>
        <v>0</v>
      </c>
      <c r="M475" s="374">
        <f t="shared" si="191"/>
        <v>0</v>
      </c>
      <c r="N475" s="165">
        <f t="shared" si="192"/>
        <v>0</v>
      </c>
      <c r="O475" s="165">
        <f t="shared" si="193"/>
        <v>0</v>
      </c>
      <c r="P475" s="165">
        <f t="shared" si="194"/>
        <v>0</v>
      </c>
      <c r="Q475" s="166">
        <f t="shared" si="195"/>
        <v>0</v>
      </c>
    </row>
    <row r="476" spans="2:17" s="18" customFormat="1" x14ac:dyDescent="0.3">
      <c r="B476" s="152" t="s">
        <v>146</v>
      </c>
      <c r="C476" s="20"/>
      <c r="D476" s="165">
        <f t="shared" si="188"/>
        <v>0</v>
      </c>
      <c r="E476" s="165">
        <f t="shared" si="189"/>
        <v>0</v>
      </c>
      <c r="F476" s="165">
        <f t="shared" si="182"/>
        <v>0</v>
      </c>
      <c r="G476" s="165">
        <f t="shared" si="183"/>
        <v>0</v>
      </c>
      <c r="H476" s="165">
        <f t="shared" si="184"/>
        <v>0</v>
      </c>
      <c r="I476" s="165">
        <f t="shared" si="185"/>
        <v>0</v>
      </c>
      <c r="J476" s="165">
        <f t="shared" si="186"/>
        <v>0</v>
      </c>
      <c r="K476" s="165">
        <f t="shared" si="187"/>
        <v>0</v>
      </c>
      <c r="L476" s="374">
        <f t="shared" si="190"/>
        <v>0</v>
      </c>
      <c r="M476" s="374">
        <f t="shared" si="191"/>
        <v>0</v>
      </c>
      <c r="N476" s="165">
        <f t="shared" si="192"/>
        <v>0</v>
      </c>
      <c r="O476" s="165">
        <f t="shared" si="193"/>
        <v>0</v>
      </c>
      <c r="P476" s="165">
        <f t="shared" si="194"/>
        <v>0</v>
      </c>
      <c r="Q476" s="166">
        <f t="shared" si="195"/>
        <v>0</v>
      </c>
    </row>
    <row r="477" spans="2:17" s="18" customFormat="1" x14ac:dyDescent="0.3">
      <c r="B477" s="152" t="s">
        <v>147</v>
      </c>
      <c r="C477" s="20"/>
      <c r="D477" s="165">
        <f t="shared" si="188"/>
        <v>0</v>
      </c>
      <c r="E477" s="165">
        <f t="shared" si="189"/>
        <v>0</v>
      </c>
      <c r="F477" s="165">
        <f t="shared" si="182"/>
        <v>0</v>
      </c>
      <c r="G477" s="165">
        <f t="shared" si="183"/>
        <v>0</v>
      </c>
      <c r="H477" s="165">
        <f t="shared" si="184"/>
        <v>0</v>
      </c>
      <c r="I477" s="165">
        <f t="shared" si="185"/>
        <v>0</v>
      </c>
      <c r="J477" s="165">
        <f t="shared" si="186"/>
        <v>0</v>
      </c>
      <c r="K477" s="165">
        <f t="shared" si="187"/>
        <v>0</v>
      </c>
      <c r="L477" s="374">
        <f t="shared" si="190"/>
        <v>0</v>
      </c>
      <c r="M477" s="374">
        <f t="shared" si="191"/>
        <v>0</v>
      </c>
      <c r="N477" s="165">
        <f t="shared" si="192"/>
        <v>0</v>
      </c>
      <c r="O477" s="165">
        <f t="shared" si="193"/>
        <v>0</v>
      </c>
      <c r="P477" s="165">
        <f t="shared" si="194"/>
        <v>0</v>
      </c>
      <c r="Q477" s="166">
        <f t="shared" si="195"/>
        <v>0</v>
      </c>
    </row>
    <row r="478" spans="2:17" s="18" customFormat="1" x14ac:dyDescent="0.3">
      <c r="B478" s="152" t="s">
        <v>148</v>
      </c>
      <c r="C478" s="20"/>
      <c r="D478" s="165">
        <f t="shared" si="188"/>
        <v>0</v>
      </c>
      <c r="E478" s="165">
        <f t="shared" si="189"/>
        <v>0</v>
      </c>
      <c r="F478" s="165">
        <f t="shared" si="182"/>
        <v>0</v>
      </c>
      <c r="G478" s="165">
        <f t="shared" si="183"/>
        <v>0</v>
      </c>
      <c r="H478" s="165">
        <f t="shared" si="184"/>
        <v>0</v>
      </c>
      <c r="I478" s="165">
        <f t="shared" si="185"/>
        <v>0</v>
      </c>
      <c r="J478" s="165">
        <f t="shared" si="186"/>
        <v>0</v>
      </c>
      <c r="K478" s="165">
        <f t="shared" si="187"/>
        <v>0</v>
      </c>
      <c r="L478" s="374">
        <f t="shared" si="190"/>
        <v>0</v>
      </c>
      <c r="M478" s="374">
        <f t="shared" si="191"/>
        <v>0</v>
      </c>
      <c r="N478" s="165">
        <f t="shared" si="192"/>
        <v>0</v>
      </c>
      <c r="O478" s="165">
        <f t="shared" si="193"/>
        <v>0</v>
      </c>
      <c r="P478" s="165">
        <f t="shared" si="194"/>
        <v>0</v>
      </c>
      <c r="Q478" s="166">
        <f t="shared" si="195"/>
        <v>0</v>
      </c>
    </row>
    <row r="479" spans="2:17" s="18" customFormat="1" x14ac:dyDescent="0.3">
      <c r="B479" s="152" t="s">
        <v>149</v>
      </c>
      <c r="C479" s="20"/>
      <c r="D479" s="165">
        <f t="shared" si="188"/>
        <v>0</v>
      </c>
      <c r="E479" s="165">
        <f t="shared" si="189"/>
        <v>0</v>
      </c>
      <c r="F479" s="165">
        <f t="shared" si="182"/>
        <v>0</v>
      </c>
      <c r="G479" s="165">
        <f t="shared" si="183"/>
        <v>0</v>
      </c>
      <c r="H479" s="165">
        <f t="shared" si="184"/>
        <v>0</v>
      </c>
      <c r="I479" s="165">
        <f t="shared" si="185"/>
        <v>0</v>
      </c>
      <c r="J479" s="165">
        <f t="shared" si="186"/>
        <v>0</v>
      </c>
      <c r="K479" s="165">
        <f t="shared" si="187"/>
        <v>0</v>
      </c>
      <c r="L479" s="374">
        <f t="shared" si="190"/>
        <v>0</v>
      </c>
      <c r="M479" s="374">
        <f t="shared" si="191"/>
        <v>0</v>
      </c>
      <c r="N479" s="165">
        <f t="shared" si="192"/>
        <v>0</v>
      </c>
      <c r="O479" s="165">
        <f t="shared" si="193"/>
        <v>0</v>
      </c>
      <c r="P479" s="165">
        <f t="shared" si="194"/>
        <v>0</v>
      </c>
      <c r="Q479" s="166">
        <f t="shared" si="195"/>
        <v>0</v>
      </c>
    </row>
    <row r="480" spans="2:17" s="18" customFormat="1" x14ac:dyDescent="0.3">
      <c r="B480" s="152" t="s">
        <v>150</v>
      </c>
      <c r="C480" s="20"/>
      <c r="D480" s="165">
        <f t="shared" si="188"/>
        <v>0</v>
      </c>
      <c r="E480" s="165">
        <f t="shared" si="189"/>
        <v>0</v>
      </c>
      <c r="F480" s="165">
        <f t="shared" si="182"/>
        <v>0</v>
      </c>
      <c r="G480" s="165">
        <f t="shared" si="183"/>
        <v>0</v>
      </c>
      <c r="H480" s="165">
        <f t="shared" si="184"/>
        <v>0</v>
      </c>
      <c r="I480" s="165">
        <f t="shared" si="185"/>
        <v>0</v>
      </c>
      <c r="J480" s="165">
        <f t="shared" si="186"/>
        <v>0</v>
      </c>
      <c r="K480" s="165">
        <f t="shared" si="187"/>
        <v>0</v>
      </c>
      <c r="L480" s="374">
        <f t="shared" si="190"/>
        <v>0</v>
      </c>
      <c r="M480" s="374">
        <f t="shared" si="191"/>
        <v>0</v>
      </c>
      <c r="N480" s="165">
        <f t="shared" si="192"/>
        <v>0</v>
      </c>
      <c r="O480" s="165">
        <f t="shared" si="193"/>
        <v>0</v>
      </c>
      <c r="P480" s="165">
        <f t="shared" si="194"/>
        <v>0</v>
      </c>
      <c r="Q480" s="166">
        <f t="shared" si="195"/>
        <v>0</v>
      </c>
    </row>
    <row r="481" spans="2:17" s="18" customFormat="1" x14ac:dyDescent="0.3">
      <c r="B481" s="152" t="s">
        <v>151</v>
      </c>
      <c r="C481" s="20"/>
      <c r="D481" s="165">
        <f t="shared" si="188"/>
        <v>0</v>
      </c>
      <c r="E481" s="165">
        <f t="shared" si="189"/>
        <v>0</v>
      </c>
      <c r="F481" s="165">
        <f t="shared" si="182"/>
        <v>0</v>
      </c>
      <c r="G481" s="165">
        <f t="shared" si="183"/>
        <v>0</v>
      </c>
      <c r="H481" s="165">
        <f t="shared" si="184"/>
        <v>0</v>
      </c>
      <c r="I481" s="165">
        <f t="shared" si="185"/>
        <v>0</v>
      </c>
      <c r="J481" s="165">
        <f t="shared" si="186"/>
        <v>0</v>
      </c>
      <c r="K481" s="165">
        <f t="shared" si="187"/>
        <v>0</v>
      </c>
      <c r="L481" s="374">
        <f t="shared" si="190"/>
        <v>0</v>
      </c>
      <c r="M481" s="374">
        <f t="shared" si="191"/>
        <v>0</v>
      </c>
      <c r="N481" s="165">
        <f t="shared" si="192"/>
        <v>0</v>
      </c>
      <c r="O481" s="165">
        <f t="shared" si="193"/>
        <v>0</v>
      </c>
      <c r="P481" s="165">
        <f t="shared" si="194"/>
        <v>0</v>
      </c>
      <c r="Q481" s="166">
        <f t="shared" si="195"/>
        <v>0</v>
      </c>
    </row>
    <row r="482" spans="2:17" s="18" customFormat="1" x14ac:dyDescent="0.3">
      <c r="B482" s="152" t="s">
        <v>152</v>
      </c>
      <c r="C482" s="20"/>
      <c r="D482" s="165">
        <f t="shared" si="188"/>
        <v>0</v>
      </c>
      <c r="E482" s="165">
        <f t="shared" si="189"/>
        <v>0</v>
      </c>
      <c r="F482" s="165">
        <f t="shared" ref="F482:F497" si="196">F361*(1-$F$419)</f>
        <v>0</v>
      </c>
      <c r="G482" s="165">
        <f t="shared" si="183"/>
        <v>0</v>
      </c>
      <c r="H482" s="165">
        <f t="shared" si="184"/>
        <v>0</v>
      </c>
      <c r="I482" s="165">
        <f t="shared" si="185"/>
        <v>0</v>
      </c>
      <c r="J482" s="165">
        <f t="shared" si="186"/>
        <v>0</v>
      </c>
      <c r="K482" s="165">
        <f t="shared" ref="K482:K497" si="197">K361*(1-$K$419)</f>
        <v>0</v>
      </c>
      <c r="L482" s="374">
        <f t="shared" si="190"/>
        <v>0</v>
      </c>
      <c r="M482" s="374">
        <f t="shared" si="191"/>
        <v>0</v>
      </c>
      <c r="N482" s="165">
        <f t="shared" si="192"/>
        <v>0</v>
      </c>
      <c r="O482" s="165">
        <f t="shared" si="193"/>
        <v>0</v>
      </c>
      <c r="P482" s="165">
        <f t="shared" si="194"/>
        <v>0</v>
      </c>
      <c r="Q482" s="166">
        <f t="shared" si="195"/>
        <v>0</v>
      </c>
    </row>
    <row r="483" spans="2:17" s="18" customFormat="1" x14ac:dyDescent="0.3">
      <c r="B483" s="152" t="s">
        <v>153</v>
      </c>
      <c r="C483" s="20"/>
      <c r="D483" s="165">
        <f t="shared" si="188"/>
        <v>0</v>
      </c>
      <c r="E483" s="165">
        <f t="shared" si="189"/>
        <v>0</v>
      </c>
      <c r="F483" s="165">
        <f t="shared" si="196"/>
        <v>0</v>
      </c>
      <c r="G483" s="165">
        <f t="shared" si="183"/>
        <v>0</v>
      </c>
      <c r="H483" s="165">
        <f t="shared" si="184"/>
        <v>0</v>
      </c>
      <c r="I483" s="165">
        <f t="shared" si="185"/>
        <v>0</v>
      </c>
      <c r="J483" s="165">
        <f t="shared" si="186"/>
        <v>0</v>
      </c>
      <c r="K483" s="165">
        <f t="shared" si="197"/>
        <v>0</v>
      </c>
      <c r="L483" s="374">
        <f t="shared" si="190"/>
        <v>0</v>
      </c>
      <c r="M483" s="374">
        <f t="shared" si="191"/>
        <v>0</v>
      </c>
      <c r="N483" s="165">
        <f t="shared" si="192"/>
        <v>0</v>
      </c>
      <c r="O483" s="165">
        <f t="shared" si="193"/>
        <v>0</v>
      </c>
      <c r="P483" s="165">
        <f t="shared" si="194"/>
        <v>0</v>
      </c>
      <c r="Q483" s="166">
        <f t="shared" si="195"/>
        <v>0</v>
      </c>
    </row>
    <row r="484" spans="2:17" s="18" customFormat="1" x14ac:dyDescent="0.3">
      <c r="B484" s="152" t="s">
        <v>154</v>
      </c>
      <c r="C484" s="20"/>
      <c r="D484" s="165">
        <f t="shared" si="188"/>
        <v>0</v>
      </c>
      <c r="E484" s="165">
        <f t="shared" si="189"/>
        <v>0</v>
      </c>
      <c r="F484" s="165">
        <f t="shared" si="196"/>
        <v>0</v>
      </c>
      <c r="G484" s="165">
        <f t="shared" si="183"/>
        <v>0</v>
      </c>
      <c r="H484" s="165">
        <f t="shared" si="184"/>
        <v>0</v>
      </c>
      <c r="I484" s="165">
        <f t="shared" si="185"/>
        <v>0</v>
      </c>
      <c r="J484" s="165">
        <f t="shared" si="186"/>
        <v>0</v>
      </c>
      <c r="K484" s="165">
        <f t="shared" si="197"/>
        <v>0</v>
      </c>
      <c r="L484" s="374">
        <f t="shared" si="190"/>
        <v>0</v>
      </c>
      <c r="M484" s="374">
        <f t="shared" si="191"/>
        <v>0</v>
      </c>
      <c r="N484" s="165">
        <f t="shared" si="192"/>
        <v>0</v>
      </c>
      <c r="O484" s="165">
        <f t="shared" si="193"/>
        <v>0</v>
      </c>
      <c r="P484" s="165">
        <f t="shared" si="194"/>
        <v>0</v>
      </c>
      <c r="Q484" s="166">
        <f t="shared" si="195"/>
        <v>0</v>
      </c>
    </row>
    <row r="485" spans="2:17" s="18" customFormat="1" x14ac:dyDescent="0.3">
      <c r="B485" s="152" t="s">
        <v>155</v>
      </c>
      <c r="C485" s="20"/>
      <c r="D485" s="165">
        <f t="shared" si="188"/>
        <v>0</v>
      </c>
      <c r="E485" s="165">
        <f t="shared" si="189"/>
        <v>0</v>
      </c>
      <c r="F485" s="165">
        <f t="shared" si="196"/>
        <v>0</v>
      </c>
      <c r="G485" s="165">
        <f t="shared" si="183"/>
        <v>0</v>
      </c>
      <c r="H485" s="165">
        <f t="shared" si="184"/>
        <v>0</v>
      </c>
      <c r="I485" s="165">
        <f t="shared" si="185"/>
        <v>0</v>
      </c>
      <c r="J485" s="165">
        <f t="shared" si="186"/>
        <v>0</v>
      </c>
      <c r="K485" s="165">
        <f t="shared" si="197"/>
        <v>0</v>
      </c>
      <c r="L485" s="374">
        <f t="shared" si="190"/>
        <v>0</v>
      </c>
      <c r="M485" s="374">
        <f t="shared" si="191"/>
        <v>0</v>
      </c>
      <c r="N485" s="165">
        <f t="shared" si="192"/>
        <v>0</v>
      </c>
      <c r="O485" s="165">
        <f t="shared" si="193"/>
        <v>0</v>
      </c>
      <c r="P485" s="165">
        <f t="shared" si="194"/>
        <v>0</v>
      </c>
      <c r="Q485" s="166">
        <f t="shared" si="195"/>
        <v>0</v>
      </c>
    </row>
    <row r="486" spans="2:17" s="18" customFormat="1" x14ac:dyDescent="0.3">
      <c r="B486" s="152" t="s">
        <v>156</v>
      </c>
      <c r="C486" s="20"/>
      <c r="D486" s="165">
        <f t="shared" si="188"/>
        <v>0</v>
      </c>
      <c r="E486" s="165">
        <f t="shared" si="189"/>
        <v>0</v>
      </c>
      <c r="F486" s="165">
        <f t="shared" si="196"/>
        <v>0</v>
      </c>
      <c r="G486" s="165">
        <f t="shared" si="183"/>
        <v>0</v>
      </c>
      <c r="H486" s="165">
        <f t="shared" si="184"/>
        <v>0</v>
      </c>
      <c r="I486" s="165">
        <f t="shared" si="185"/>
        <v>0</v>
      </c>
      <c r="J486" s="165">
        <f t="shared" si="186"/>
        <v>0</v>
      </c>
      <c r="K486" s="165">
        <f t="shared" si="197"/>
        <v>0</v>
      </c>
      <c r="L486" s="374">
        <f t="shared" si="190"/>
        <v>0</v>
      </c>
      <c r="M486" s="374">
        <f t="shared" si="191"/>
        <v>0</v>
      </c>
      <c r="N486" s="165">
        <f t="shared" si="192"/>
        <v>0</v>
      </c>
      <c r="O486" s="165">
        <f t="shared" si="193"/>
        <v>0</v>
      </c>
      <c r="P486" s="165">
        <f t="shared" si="194"/>
        <v>0</v>
      </c>
      <c r="Q486" s="166">
        <f t="shared" si="195"/>
        <v>0</v>
      </c>
    </row>
    <row r="487" spans="2:17" s="18" customFormat="1" x14ac:dyDescent="0.3">
      <c r="B487" s="152" t="s">
        <v>157</v>
      </c>
      <c r="C487" s="20"/>
      <c r="D487" s="165">
        <f t="shared" si="188"/>
        <v>0</v>
      </c>
      <c r="E487" s="165">
        <f t="shared" si="189"/>
        <v>0</v>
      </c>
      <c r="F487" s="165">
        <f t="shared" si="196"/>
        <v>0</v>
      </c>
      <c r="G487" s="165">
        <f t="shared" si="183"/>
        <v>0</v>
      </c>
      <c r="H487" s="165">
        <f t="shared" si="184"/>
        <v>0</v>
      </c>
      <c r="I487" s="165">
        <f t="shared" si="185"/>
        <v>0</v>
      </c>
      <c r="J487" s="165">
        <f t="shared" si="186"/>
        <v>0</v>
      </c>
      <c r="K487" s="165">
        <f t="shared" si="197"/>
        <v>0</v>
      </c>
      <c r="L487" s="374">
        <f t="shared" si="190"/>
        <v>0</v>
      </c>
      <c r="M487" s="374">
        <f t="shared" si="191"/>
        <v>0</v>
      </c>
      <c r="N487" s="165">
        <f t="shared" si="192"/>
        <v>0</v>
      </c>
      <c r="O487" s="165">
        <f t="shared" si="193"/>
        <v>0</v>
      </c>
      <c r="P487" s="165">
        <f t="shared" si="194"/>
        <v>0</v>
      </c>
      <c r="Q487" s="166">
        <f t="shared" si="195"/>
        <v>0</v>
      </c>
    </row>
    <row r="488" spans="2:17" s="18" customFormat="1" x14ac:dyDescent="0.3">
      <c r="B488" s="152" t="s">
        <v>158</v>
      </c>
      <c r="C488" s="20"/>
      <c r="D488" s="165">
        <f t="shared" si="188"/>
        <v>0</v>
      </c>
      <c r="E488" s="165">
        <f t="shared" si="189"/>
        <v>0</v>
      </c>
      <c r="F488" s="165">
        <f t="shared" si="196"/>
        <v>0</v>
      </c>
      <c r="G488" s="165">
        <f t="shared" si="183"/>
        <v>0</v>
      </c>
      <c r="H488" s="165">
        <f t="shared" si="184"/>
        <v>0</v>
      </c>
      <c r="I488" s="165">
        <f t="shared" si="185"/>
        <v>0</v>
      </c>
      <c r="J488" s="165">
        <f t="shared" si="186"/>
        <v>0</v>
      </c>
      <c r="K488" s="165">
        <f t="shared" si="197"/>
        <v>0</v>
      </c>
      <c r="L488" s="374">
        <f t="shared" si="190"/>
        <v>0</v>
      </c>
      <c r="M488" s="374">
        <f t="shared" si="191"/>
        <v>0</v>
      </c>
      <c r="N488" s="165">
        <f t="shared" si="192"/>
        <v>0</v>
      </c>
      <c r="O488" s="165">
        <f t="shared" si="193"/>
        <v>0</v>
      </c>
      <c r="P488" s="165">
        <f t="shared" si="194"/>
        <v>0</v>
      </c>
      <c r="Q488" s="166">
        <f t="shared" si="195"/>
        <v>0</v>
      </c>
    </row>
    <row r="489" spans="2:17" s="18" customFormat="1" x14ac:dyDescent="0.3">
      <c r="B489" s="152" t="s">
        <v>159</v>
      </c>
      <c r="C489" s="20"/>
      <c r="D489" s="165">
        <f t="shared" si="188"/>
        <v>0</v>
      </c>
      <c r="E489" s="165">
        <f t="shared" si="189"/>
        <v>0</v>
      </c>
      <c r="F489" s="165">
        <f t="shared" si="196"/>
        <v>0</v>
      </c>
      <c r="G489" s="165">
        <f t="shared" si="183"/>
        <v>0</v>
      </c>
      <c r="H489" s="165">
        <f t="shared" si="184"/>
        <v>0</v>
      </c>
      <c r="I489" s="165">
        <f t="shared" si="185"/>
        <v>0</v>
      </c>
      <c r="J489" s="165">
        <f t="shared" si="186"/>
        <v>0</v>
      </c>
      <c r="K489" s="165">
        <f t="shared" si="197"/>
        <v>0</v>
      </c>
      <c r="L489" s="374">
        <f t="shared" si="190"/>
        <v>0</v>
      </c>
      <c r="M489" s="374">
        <f t="shared" si="191"/>
        <v>0</v>
      </c>
      <c r="N489" s="165">
        <f t="shared" si="192"/>
        <v>0</v>
      </c>
      <c r="O489" s="165">
        <f t="shared" si="193"/>
        <v>0</v>
      </c>
      <c r="P489" s="165">
        <f t="shared" si="194"/>
        <v>0</v>
      </c>
      <c r="Q489" s="166">
        <f t="shared" si="195"/>
        <v>0</v>
      </c>
    </row>
    <row r="490" spans="2:17" s="18" customFormat="1" x14ac:dyDescent="0.3">
      <c r="B490" s="152" t="s">
        <v>160</v>
      </c>
      <c r="C490" s="20"/>
      <c r="D490" s="165">
        <f t="shared" si="188"/>
        <v>0</v>
      </c>
      <c r="E490" s="165">
        <f t="shared" si="189"/>
        <v>0</v>
      </c>
      <c r="F490" s="165">
        <f t="shared" si="196"/>
        <v>0</v>
      </c>
      <c r="G490" s="165">
        <f t="shared" si="183"/>
        <v>0</v>
      </c>
      <c r="H490" s="165">
        <f t="shared" si="184"/>
        <v>0</v>
      </c>
      <c r="I490" s="165">
        <f t="shared" si="185"/>
        <v>0</v>
      </c>
      <c r="J490" s="165">
        <f t="shared" si="186"/>
        <v>0</v>
      </c>
      <c r="K490" s="165">
        <f t="shared" si="197"/>
        <v>0</v>
      </c>
      <c r="L490" s="374">
        <f t="shared" si="190"/>
        <v>0</v>
      </c>
      <c r="M490" s="374">
        <f t="shared" si="191"/>
        <v>0</v>
      </c>
      <c r="N490" s="165">
        <f t="shared" si="192"/>
        <v>0</v>
      </c>
      <c r="O490" s="165">
        <f t="shared" si="193"/>
        <v>0</v>
      </c>
      <c r="P490" s="165">
        <f t="shared" si="194"/>
        <v>0</v>
      </c>
      <c r="Q490" s="166">
        <f t="shared" si="195"/>
        <v>0</v>
      </c>
    </row>
    <row r="491" spans="2:17" s="18" customFormat="1" x14ac:dyDescent="0.3">
      <c r="B491" s="152" t="s">
        <v>161</v>
      </c>
      <c r="C491" s="20"/>
      <c r="D491" s="165">
        <f t="shared" si="188"/>
        <v>0</v>
      </c>
      <c r="E491" s="165">
        <f t="shared" si="189"/>
        <v>0</v>
      </c>
      <c r="F491" s="165">
        <f t="shared" si="196"/>
        <v>0</v>
      </c>
      <c r="G491" s="165">
        <f t="shared" si="183"/>
        <v>0</v>
      </c>
      <c r="H491" s="165">
        <f t="shared" si="184"/>
        <v>0</v>
      </c>
      <c r="I491" s="165">
        <f t="shared" si="185"/>
        <v>0</v>
      </c>
      <c r="J491" s="165">
        <f t="shared" si="186"/>
        <v>0</v>
      </c>
      <c r="K491" s="165">
        <f t="shared" si="197"/>
        <v>0</v>
      </c>
      <c r="L491" s="374">
        <f t="shared" si="190"/>
        <v>0</v>
      </c>
      <c r="M491" s="374">
        <f t="shared" si="191"/>
        <v>0</v>
      </c>
      <c r="N491" s="165">
        <f t="shared" si="192"/>
        <v>0</v>
      </c>
      <c r="O491" s="165">
        <f t="shared" si="193"/>
        <v>0</v>
      </c>
      <c r="P491" s="165">
        <f t="shared" si="194"/>
        <v>0</v>
      </c>
      <c r="Q491" s="166">
        <f t="shared" si="195"/>
        <v>0</v>
      </c>
    </row>
    <row r="492" spans="2:17" s="18" customFormat="1" x14ac:dyDescent="0.3">
      <c r="B492" s="152" t="s">
        <v>162</v>
      </c>
      <c r="C492" s="20"/>
      <c r="D492" s="165">
        <f t="shared" si="188"/>
        <v>0</v>
      </c>
      <c r="E492" s="165">
        <f t="shared" si="189"/>
        <v>0</v>
      </c>
      <c r="F492" s="165">
        <f t="shared" si="196"/>
        <v>0</v>
      </c>
      <c r="G492" s="165">
        <f t="shared" si="183"/>
        <v>0</v>
      </c>
      <c r="H492" s="165">
        <f t="shared" si="184"/>
        <v>0</v>
      </c>
      <c r="I492" s="165">
        <f t="shared" si="185"/>
        <v>0</v>
      </c>
      <c r="J492" s="165">
        <f t="shared" si="186"/>
        <v>0</v>
      </c>
      <c r="K492" s="165">
        <f t="shared" si="197"/>
        <v>0</v>
      </c>
      <c r="L492" s="374">
        <f t="shared" si="190"/>
        <v>0</v>
      </c>
      <c r="M492" s="374">
        <f t="shared" si="191"/>
        <v>0</v>
      </c>
      <c r="N492" s="165">
        <f t="shared" si="192"/>
        <v>0</v>
      </c>
      <c r="O492" s="165">
        <f t="shared" si="193"/>
        <v>0</v>
      </c>
      <c r="P492" s="165">
        <f t="shared" si="194"/>
        <v>0</v>
      </c>
      <c r="Q492" s="166">
        <f t="shared" si="195"/>
        <v>0</v>
      </c>
    </row>
    <row r="493" spans="2:17" s="18" customFormat="1" x14ac:dyDescent="0.3">
      <c r="B493" s="152" t="s">
        <v>182</v>
      </c>
      <c r="C493" s="20"/>
      <c r="D493" s="165">
        <f t="shared" si="188"/>
        <v>0</v>
      </c>
      <c r="E493" s="165">
        <f t="shared" si="189"/>
        <v>0</v>
      </c>
      <c r="F493" s="165">
        <f t="shared" si="196"/>
        <v>0</v>
      </c>
      <c r="G493" s="165">
        <f t="shared" si="183"/>
        <v>0</v>
      </c>
      <c r="H493" s="165">
        <f t="shared" si="184"/>
        <v>0</v>
      </c>
      <c r="I493" s="165">
        <f t="shared" si="185"/>
        <v>0</v>
      </c>
      <c r="J493" s="165">
        <f t="shared" si="186"/>
        <v>0</v>
      </c>
      <c r="K493" s="165">
        <f t="shared" si="197"/>
        <v>0</v>
      </c>
      <c r="L493" s="374">
        <f t="shared" si="190"/>
        <v>0</v>
      </c>
      <c r="M493" s="374">
        <f t="shared" si="191"/>
        <v>0</v>
      </c>
      <c r="N493" s="165">
        <f t="shared" si="192"/>
        <v>0</v>
      </c>
      <c r="O493" s="165">
        <f t="shared" si="193"/>
        <v>0</v>
      </c>
      <c r="P493" s="165">
        <f t="shared" si="194"/>
        <v>0</v>
      </c>
      <c r="Q493" s="166">
        <f t="shared" si="195"/>
        <v>0</v>
      </c>
    </row>
    <row r="494" spans="2:17" s="18" customFormat="1" x14ac:dyDescent="0.3">
      <c r="B494" s="152" t="s">
        <v>163</v>
      </c>
      <c r="C494" s="20"/>
      <c r="D494" s="165">
        <f t="shared" si="188"/>
        <v>0</v>
      </c>
      <c r="E494" s="165">
        <f t="shared" si="189"/>
        <v>0</v>
      </c>
      <c r="F494" s="165">
        <f t="shared" si="196"/>
        <v>0</v>
      </c>
      <c r="G494" s="165">
        <f t="shared" si="183"/>
        <v>0</v>
      </c>
      <c r="H494" s="165">
        <f t="shared" si="184"/>
        <v>0</v>
      </c>
      <c r="I494" s="165">
        <f t="shared" si="185"/>
        <v>0</v>
      </c>
      <c r="J494" s="165">
        <f t="shared" si="186"/>
        <v>0</v>
      </c>
      <c r="K494" s="165">
        <f t="shared" si="197"/>
        <v>0</v>
      </c>
      <c r="L494" s="374">
        <f t="shared" si="190"/>
        <v>0</v>
      </c>
      <c r="M494" s="374">
        <f t="shared" si="191"/>
        <v>0</v>
      </c>
      <c r="N494" s="165">
        <f t="shared" si="192"/>
        <v>0</v>
      </c>
      <c r="O494" s="165">
        <f t="shared" si="193"/>
        <v>0</v>
      </c>
      <c r="P494" s="165">
        <f t="shared" si="194"/>
        <v>0</v>
      </c>
      <c r="Q494" s="166">
        <f t="shared" si="195"/>
        <v>0</v>
      </c>
    </row>
    <row r="495" spans="2:17" s="18" customFormat="1" x14ac:dyDescent="0.3">
      <c r="B495" s="152" t="s">
        <v>164</v>
      </c>
      <c r="C495" s="20"/>
      <c r="D495" s="165">
        <f t="shared" si="188"/>
        <v>0</v>
      </c>
      <c r="E495" s="165">
        <f t="shared" si="189"/>
        <v>0</v>
      </c>
      <c r="F495" s="165">
        <f t="shared" si="196"/>
        <v>0</v>
      </c>
      <c r="G495" s="165">
        <f t="shared" si="183"/>
        <v>0</v>
      </c>
      <c r="H495" s="165">
        <f t="shared" si="184"/>
        <v>0</v>
      </c>
      <c r="I495" s="165">
        <f t="shared" si="185"/>
        <v>0</v>
      </c>
      <c r="J495" s="165">
        <f t="shared" si="186"/>
        <v>0</v>
      </c>
      <c r="K495" s="165">
        <f t="shared" si="197"/>
        <v>0</v>
      </c>
      <c r="L495" s="374">
        <f t="shared" si="190"/>
        <v>0</v>
      </c>
      <c r="M495" s="374">
        <f t="shared" si="191"/>
        <v>0</v>
      </c>
      <c r="N495" s="165">
        <f t="shared" si="192"/>
        <v>0</v>
      </c>
      <c r="O495" s="165">
        <f t="shared" si="193"/>
        <v>0</v>
      </c>
      <c r="P495" s="165">
        <f t="shared" si="194"/>
        <v>0</v>
      </c>
      <c r="Q495" s="166">
        <f t="shared" si="195"/>
        <v>0</v>
      </c>
    </row>
    <row r="496" spans="2:17" s="18" customFormat="1" x14ac:dyDescent="0.3">
      <c r="B496" s="152" t="s">
        <v>165</v>
      </c>
      <c r="C496" s="20"/>
      <c r="D496" s="165">
        <f t="shared" si="188"/>
        <v>0</v>
      </c>
      <c r="E496" s="165">
        <f t="shared" si="189"/>
        <v>0</v>
      </c>
      <c r="F496" s="165">
        <f t="shared" si="196"/>
        <v>0</v>
      </c>
      <c r="G496" s="165">
        <f t="shared" si="183"/>
        <v>0</v>
      </c>
      <c r="H496" s="165">
        <f t="shared" si="184"/>
        <v>0</v>
      </c>
      <c r="I496" s="165">
        <f t="shared" si="185"/>
        <v>0</v>
      </c>
      <c r="J496" s="165">
        <f t="shared" si="186"/>
        <v>0</v>
      </c>
      <c r="K496" s="165">
        <f t="shared" si="197"/>
        <v>0</v>
      </c>
      <c r="L496" s="374">
        <f t="shared" si="190"/>
        <v>0</v>
      </c>
      <c r="M496" s="374">
        <f t="shared" si="191"/>
        <v>0</v>
      </c>
      <c r="N496" s="165">
        <f t="shared" si="192"/>
        <v>0</v>
      </c>
      <c r="O496" s="165">
        <f t="shared" si="193"/>
        <v>0</v>
      </c>
      <c r="P496" s="165">
        <f t="shared" si="194"/>
        <v>0</v>
      </c>
      <c r="Q496" s="166">
        <f t="shared" si="195"/>
        <v>0</v>
      </c>
    </row>
    <row r="497" spans="2:17" s="18" customFormat="1" x14ac:dyDescent="0.3">
      <c r="B497" s="152" t="s">
        <v>166</v>
      </c>
      <c r="C497" s="20"/>
      <c r="D497" s="165">
        <f t="shared" si="188"/>
        <v>0</v>
      </c>
      <c r="E497" s="165">
        <f t="shared" si="189"/>
        <v>0</v>
      </c>
      <c r="F497" s="165">
        <f t="shared" si="196"/>
        <v>0</v>
      </c>
      <c r="G497" s="165">
        <f t="shared" si="183"/>
        <v>0</v>
      </c>
      <c r="H497" s="165">
        <f t="shared" si="184"/>
        <v>0</v>
      </c>
      <c r="I497" s="165">
        <f t="shared" si="185"/>
        <v>0</v>
      </c>
      <c r="J497" s="165">
        <f t="shared" si="186"/>
        <v>0</v>
      </c>
      <c r="K497" s="165">
        <f t="shared" si="197"/>
        <v>0</v>
      </c>
      <c r="L497" s="374">
        <f t="shared" si="190"/>
        <v>0</v>
      </c>
      <c r="M497" s="374">
        <f t="shared" si="191"/>
        <v>0</v>
      </c>
      <c r="N497" s="165">
        <f t="shared" si="192"/>
        <v>0</v>
      </c>
      <c r="O497" s="165">
        <f t="shared" si="193"/>
        <v>0</v>
      </c>
      <c r="P497" s="165">
        <f t="shared" si="194"/>
        <v>0</v>
      </c>
      <c r="Q497" s="166">
        <f t="shared" si="195"/>
        <v>0</v>
      </c>
    </row>
    <row r="498" spans="2:17" s="18" customFormat="1" x14ac:dyDescent="0.3">
      <c r="B498" s="329" t="s">
        <v>531</v>
      </c>
      <c r="C498" s="20"/>
      <c r="D498" s="334">
        <f>SUM(D462:D497)</f>
        <v>0</v>
      </c>
      <c r="E498" s="334">
        <f t="shared" ref="E498" si="198">SUM(E462:E497)</f>
        <v>0</v>
      </c>
      <c r="F498" s="334">
        <f t="shared" ref="F498" si="199">SUM(F462:F497)</f>
        <v>0</v>
      </c>
      <c r="G498" s="334">
        <f t="shared" ref="G498" si="200">SUM(G462:G497)</f>
        <v>0</v>
      </c>
      <c r="H498" s="334">
        <f t="shared" ref="H498" si="201">SUM(H462:H497)</f>
        <v>0</v>
      </c>
      <c r="I498" s="334">
        <f t="shared" ref="I498" si="202">SUM(I462:I497)</f>
        <v>0</v>
      </c>
      <c r="J498" s="334">
        <f t="shared" ref="J498" si="203">SUM(J462:J497)</f>
        <v>0</v>
      </c>
      <c r="K498" s="334">
        <f t="shared" ref="K498" si="204">SUM(K462:K497)</f>
        <v>0</v>
      </c>
      <c r="L498" s="334">
        <f t="shared" ref="L498:Q498" si="205">SUM(L462:L497)</f>
        <v>0</v>
      </c>
      <c r="M498" s="334">
        <f t="shared" si="205"/>
        <v>0</v>
      </c>
      <c r="N498" s="334">
        <f t="shared" si="205"/>
        <v>0</v>
      </c>
      <c r="O498" s="334">
        <f t="shared" si="205"/>
        <v>0</v>
      </c>
      <c r="P498" s="334">
        <f t="shared" si="205"/>
        <v>0</v>
      </c>
      <c r="Q498" s="335">
        <f t="shared" si="205"/>
        <v>0</v>
      </c>
    </row>
    <row r="499" spans="2:17" s="18" customFormat="1" x14ac:dyDescent="0.3">
      <c r="B499" s="153" t="s">
        <v>17</v>
      </c>
      <c r="C499" s="27"/>
      <c r="D499" s="328"/>
      <c r="E499" s="328"/>
      <c r="F499" s="328"/>
      <c r="G499" s="328"/>
      <c r="H499" s="328"/>
      <c r="I499" s="328"/>
      <c r="J499" s="328"/>
      <c r="K499" s="328"/>
      <c r="L499" s="374"/>
      <c r="M499" s="374"/>
      <c r="N499" s="328"/>
      <c r="O499" s="35"/>
      <c r="Q499" s="419"/>
    </row>
    <row r="500" spans="2:17" s="18" customFormat="1" x14ac:dyDescent="0.3">
      <c r="B500" s="152" t="s">
        <v>132</v>
      </c>
      <c r="C500" s="20"/>
      <c r="D500" s="165">
        <f>D379*(1-$D$419)</f>
        <v>0</v>
      </c>
      <c r="E500" s="165">
        <f>E379*(1-$E$419)</f>
        <v>0</v>
      </c>
      <c r="F500" s="165">
        <f t="shared" ref="F500:F519" si="206">F379*(1-$F$419)</f>
        <v>0</v>
      </c>
      <c r="G500" s="165">
        <f t="shared" ref="G500:G535" si="207">G379*(1-$G$419)</f>
        <v>0</v>
      </c>
      <c r="H500" s="165">
        <f t="shared" ref="H500:H535" si="208">H379*(1-$H$419)</f>
        <v>0</v>
      </c>
      <c r="I500" s="165">
        <f t="shared" ref="I500:I535" si="209">I379*(1-$I$419)</f>
        <v>0</v>
      </c>
      <c r="J500" s="165">
        <f t="shared" ref="J500:J535" si="210">J379*(1-$J$419)</f>
        <v>0</v>
      </c>
      <c r="K500" s="165">
        <f t="shared" ref="K500:K519" si="211">K379*(1-$K$419)</f>
        <v>0</v>
      </c>
      <c r="L500" s="374">
        <f>L379*(1-$L$419)</f>
        <v>0</v>
      </c>
      <c r="M500" s="374">
        <f>M379*(1-$M$419)</f>
        <v>0</v>
      </c>
      <c r="N500" s="165">
        <f>N379*(1-$N$419)</f>
        <v>0</v>
      </c>
      <c r="O500" s="165">
        <f>O379*(1-$O$419)</f>
        <v>0</v>
      </c>
      <c r="P500" s="165">
        <f>P379*(1-$P$419)</f>
        <v>0</v>
      </c>
      <c r="Q500" s="166">
        <f>Q379*(1-$Q$419)</f>
        <v>0</v>
      </c>
    </row>
    <row r="501" spans="2:17" s="18" customFormat="1" x14ac:dyDescent="0.3">
      <c r="B501" s="152" t="s">
        <v>133</v>
      </c>
      <c r="C501" s="20"/>
      <c r="D501" s="165">
        <f t="shared" ref="D501:D535" si="212">D380*(1-$D$419)</f>
        <v>0</v>
      </c>
      <c r="E501" s="165">
        <f t="shared" ref="E501:E535" si="213">E380*(1-$E$419)</f>
        <v>0</v>
      </c>
      <c r="F501" s="165">
        <f t="shared" si="206"/>
        <v>0</v>
      </c>
      <c r="G501" s="165">
        <f t="shared" si="207"/>
        <v>0</v>
      </c>
      <c r="H501" s="165">
        <f t="shared" si="208"/>
        <v>0</v>
      </c>
      <c r="I501" s="165">
        <f t="shared" si="209"/>
        <v>0</v>
      </c>
      <c r="J501" s="165">
        <f t="shared" si="210"/>
        <v>0</v>
      </c>
      <c r="K501" s="165">
        <f t="shared" si="211"/>
        <v>0</v>
      </c>
      <c r="L501" s="374">
        <f t="shared" ref="L501:L535" si="214">L380*(1-$L$419)</f>
        <v>0</v>
      </c>
      <c r="M501" s="374">
        <f t="shared" ref="M501:M535" si="215">M380*(1-$M$419)</f>
        <v>0</v>
      </c>
      <c r="N501" s="165">
        <f t="shared" ref="N501:N535" si="216">N380*(1-$N$419)</f>
        <v>0</v>
      </c>
      <c r="O501" s="165">
        <f t="shared" ref="O501:O535" si="217">O380*(1-$O$419)</f>
        <v>0</v>
      </c>
      <c r="P501" s="165">
        <f t="shared" ref="P501:P535" si="218">P380*(1-$P$419)</f>
        <v>0</v>
      </c>
      <c r="Q501" s="166">
        <f t="shared" ref="Q501:Q535" si="219">Q380*(1-$Q$419)</f>
        <v>0</v>
      </c>
    </row>
    <row r="502" spans="2:17" s="18" customFormat="1" x14ac:dyDescent="0.3">
      <c r="B502" s="152" t="s">
        <v>134</v>
      </c>
      <c r="C502" s="20"/>
      <c r="D502" s="165">
        <f t="shared" si="212"/>
        <v>0</v>
      </c>
      <c r="E502" s="165">
        <f t="shared" si="213"/>
        <v>0</v>
      </c>
      <c r="F502" s="165">
        <f t="shared" si="206"/>
        <v>0</v>
      </c>
      <c r="G502" s="165">
        <f t="shared" si="207"/>
        <v>0</v>
      </c>
      <c r="H502" s="165">
        <f t="shared" si="208"/>
        <v>0</v>
      </c>
      <c r="I502" s="165">
        <f t="shared" si="209"/>
        <v>0</v>
      </c>
      <c r="J502" s="165">
        <f t="shared" si="210"/>
        <v>0</v>
      </c>
      <c r="K502" s="165">
        <f t="shared" si="211"/>
        <v>0</v>
      </c>
      <c r="L502" s="374">
        <f t="shared" si="214"/>
        <v>0</v>
      </c>
      <c r="M502" s="374">
        <f t="shared" si="215"/>
        <v>0</v>
      </c>
      <c r="N502" s="165">
        <f t="shared" si="216"/>
        <v>0</v>
      </c>
      <c r="O502" s="165">
        <f t="shared" si="217"/>
        <v>0</v>
      </c>
      <c r="P502" s="165">
        <f t="shared" si="218"/>
        <v>0</v>
      </c>
      <c r="Q502" s="166">
        <f t="shared" si="219"/>
        <v>0</v>
      </c>
    </row>
    <row r="503" spans="2:17" s="18" customFormat="1" x14ac:dyDescent="0.3">
      <c r="B503" s="152" t="s">
        <v>135</v>
      </c>
      <c r="C503" s="20"/>
      <c r="D503" s="165">
        <f t="shared" si="212"/>
        <v>0</v>
      </c>
      <c r="E503" s="165">
        <f t="shared" si="213"/>
        <v>0</v>
      </c>
      <c r="F503" s="165">
        <f t="shared" si="206"/>
        <v>0</v>
      </c>
      <c r="G503" s="165">
        <f t="shared" si="207"/>
        <v>0</v>
      </c>
      <c r="H503" s="165">
        <f t="shared" si="208"/>
        <v>0</v>
      </c>
      <c r="I503" s="165">
        <f t="shared" si="209"/>
        <v>0</v>
      </c>
      <c r="J503" s="165">
        <f t="shared" si="210"/>
        <v>0</v>
      </c>
      <c r="K503" s="165">
        <f t="shared" si="211"/>
        <v>0</v>
      </c>
      <c r="L503" s="374">
        <f t="shared" si="214"/>
        <v>0</v>
      </c>
      <c r="M503" s="374">
        <f t="shared" si="215"/>
        <v>0</v>
      </c>
      <c r="N503" s="165">
        <f t="shared" si="216"/>
        <v>0</v>
      </c>
      <c r="O503" s="165">
        <f t="shared" si="217"/>
        <v>0</v>
      </c>
      <c r="P503" s="165">
        <f t="shared" si="218"/>
        <v>0</v>
      </c>
      <c r="Q503" s="166">
        <f t="shared" si="219"/>
        <v>0</v>
      </c>
    </row>
    <row r="504" spans="2:17" s="18" customFormat="1" x14ac:dyDescent="0.3">
      <c r="B504" s="152" t="s">
        <v>136</v>
      </c>
      <c r="C504" s="20"/>
      <c r="D504" s="165">
        <f t="shared" si="212"/>
        <v>0</v>
      </c>
      <c r="E504" s="165">
        <f t="shared" si="213"/>
        <v>0</v>
      </c>
      <c r="F504" s="165">
        <f t="shared" si="206"/>
        <v>0</v>
      </c>
      <c r="G504" s="165">
        <f t="shared" si="207"/>
        <v>0</v>
      </c>
      <c r="H504" s="165">
        <f t="shared" si="208"/>
        <v>0</v>
      </c>
      <c r="I504" s="165">
        <f t="shared" si="209"/>
        <v>0</v>
      </c>
      <c r="J504" s="165">
        <f t="shared" si="210"/>
        <v>0</v>
      </c>
      <c r="K504" s="165">
        <f t="shared" si="211"/>
        <v>0</v>
      </c>
      <c r="L504" s="374">
        <f t="shared" si="214"/>
        <v>0</v>
      </c>
      <c r="M504" s="374">
        <f t="shared" si="215"/>
        <v>0</v>
      </c>
      <c r="N504" s="165">
        <f t="shared" si="216"/>
        <v>0</v>
      </c>
      <c r="O504" s="165">
        <f t="shared" si="217"/>
        <v>0</v>
      </c>
      <c r="P504" s="165">
        <f t="shared" si="218"/>
        <v>0</v>
      </c>
      <c r="Q504" s="166">
        <f t="shared" si="219"/>
        <v>0</v>
      </c>
    </row>
    <row r="505" spans="2:17" s="18" customFormat="1" x14ac:dyDescent="0.3">
      <c r="B505" s="152" t="s">
        <v>137</v>
      </c>
      <c r="C505" s="20"/>
      <c r="D505" s="165">
        <f t="shared" si="212"/>
        <v>0</v>
      </c>
      <c r="E505" s="165">
        <f t="shared" si="213"/>
        <v>0</v>
      </c>
      <c r="F505" s="165">
        <f t="shared" si="206"/>
        <v>0</v>
      </c>
      <c r="G505" s="165">
        <f t="shared" si="207"/>
        <v>0</v>
      </c>
      <c r="H505" s="165">
        <f t="shared" si="208"/>
        <v>0</v>
      </c>
      <c r="I505" s="165">
        <f t="shared" si="209"/>
        <v>0</v>
      </c>
      <c r="J505" s="165">
        <f t="shared" si="210"/>
        <v>0</v>
      </c>
      <c r="K505" s="165">
        <f t="shared" si="211"/>
        <v>0</v>
      </c>
      <c r="L505" s="374">
        <f t="shared" si="214"/>
        <v>0</v>
      </c>
      <c r="M505" s="374">
        <f t="shared" si="215"/>
        <v>0</v>
      </c>
      <c r="N505" s="165">
        <f t="shared" si="216"/>
        <v>0</v>
      </c>
      <c r="O505" s="165">
        <f t="shared" si="217"/>
        <v>0</v>
      </c>
      <c r="P505" s="165">
        <f t="shared" si="218"/>
        <v>0</v>
      </c>
      <c r="Q505" s="166">
        <f t="shared" si="219"/>
        <v>0</v>
      </c>
    </row>
    <row r="506" spans="2:17" s="18" customFormat="1" x14ac:dyDescent="0.3">
      <c r="B506" s="152" t="s">
        <v>138</v>
      </c>
      <c r="C506" s="20"/>
      <c r="D506" s="165">
        <f t="shared" si="212"/>
        <v>0</v>
      </c>
      <c r="E506" s="165">
        <f t="shared" si="213"/>
        <v>0</v>
      </c>
      <c r="F506" s="165">
        <f t="shared" si="206"/>
        <v>0</v>
      </c>
      <c r="G506" s="165">
        <f t="shared" si="207"/>
        <v>0</v>
      </c>
      <c r="H506" s="165">
        <f t="shared" si="208"/>
        <v>0</v>
      </c>
      <c r="I506" s="165">
        <f t="shared" si="209"/>
        <v>0</v>
      </c>
      <c r="J506" s="165">
        <f t="shared" si="210"/>
        <v>0</v>
      </c>
      <c r="K506" s="165">
        <f t="shared" si="211"/>
        <v>0</v>
      </c>
      <c r="L506" s="374">
        <f t="shared" si="214"/>
        <v>0</v>
      </c>
      <c r="M506" s="374">
        <f t="shared" si="215"/>
        <v>0</v>
      </c>
      <c r="N506" s="165">
        <f t="shared" si="216"/>
        <v>0</v>
      </c>
      <c r="O506" s="165">
        <f t="shared" si="217"/>
        <v>0</v>
      </c>
      <c r="P506" s="165">
        <f t="shared" si="218"/>
        <v>0</v>
      </c>
      <c r="Q506" s="166">
        <f t="shared" si="219"/>
        <v>0</v>
      </c>
    </row>
    <row r="507" spans="2:17" s="18" customFormat="1" x14ac:dyDescent="0.3">
      <c r="B507" s="152" t="s">
        <v>139</v>
      </c>
      <c r="C507" s="20"/>
      <c r="D507" s="165">
        <f t="shared" si="212"/>
        <v>0</v>
      </c>
      <c r="E507" s="165">
        <f t="shared" si="213"/>
        <v>0</v>
      </c>
      <c r="F507" s="165">
        <f t="shared" si="206"/>
        <v>0</v>
      </c>
      <c r="G507" s="165">
        <f t="shared" si="207"/>
        <v>0</v>
      </c>
      <c r="H507" s="165">
        <f t="shared" si="208"/>
        <v>0</v>
      </c>
      <c r="I507" s="165">
        <f t="shared" si="209"/>
        <v>0</v>
      </c>
      <c r="J507" s="165">
        <f t="shared" si="210"/>
        <v>0</v>
      </c>
      <c r="K507" s="165">
        <f t="shared" si="211"/>
        <v>0</v>
      </c>
      <c r="L507" s="374">
        <f t="shared" si="214"/>
        <v>0</v>
      </c>
      <c r="M507" s="374">
        <f t="shared" si="215"/>
        <v>0</v>
      </c>
      <c r="N507" s="165">
        <f t="shared" si="216"/>
        <v>0</v>
      </c>
      <c r="O507" s="165">
        <f t="shared" si="217"/>
        <v>0</v>
      </c>
      <c r="P507" s="165">
        <f t="shared" si="218"/>
        <v>0</v>
      </c>
      <c r="Q507" s="166">
        <f t="shared" si="219"/>
        <v>0</v>
      </c>
    </row>
    <row r="508" spans="2:17" s="18" customFormat="1" x14ac:dyDescent="0.3">
      <c r="B508" s="152" t="s">
        <v>140</v>
      </c>
      <c r="C508" s="20"/>
      <c r="D508" s="165">
        <f t="shared" si="212"/>
        <v>0</v>
      </c>
      <c r="E508" s="165">
        <f t="shared" si="213"/>
        <v>0</v>
      </c>
      <c r="F508" s="165">
        <f t="shared" si="206"/>
        <v>0</v>
      </c>
      <c r="G508" s="165">
        <f t="shared" si="207"/>
        <v>0</v>
      </c>
      <c r="H508" s="165">
        <f t="shared" si="208"/>
        <v>0</v>
      </c>
      <c r="I508" s="165">
        <f t="shared" si="209"/>
        <v>0</v>
      </c>
      <c r="J508" s="165">
        <f t="shared" si="210"/>
        <v>0</v>
      </c>
      <c r="K508" s="165">
        <f t="shared" si="211"/>
        <v>0</v>
      </c>
      <c r="L508" s="374">
        <f t="shared" si="214"/>
        <v>0</v>
      </c>
      <c r="M508" s="374">
        <f t="shared" si="215"/>
        <v>0</v>
      </c>
      <c r="N508" s="165">
        <f t="shared" si="216"/>
        <v>0</v>
      </c>
      <c r="O508" s="165">
        <f t="shared" si="217"/>
        <v>0</v>
      </c>
      <c r="P508" s="165">
        <f t="shared" si="218"/>
        <v>0</v>
      </c>
      <c r="Q508" s="166">
        <f t="shared" si="219"/>
        <v>0</v>
      </c>
    </row>
    <row r="509" spans="2:17" s="18" customFormat="1" x14ac:dyDescent="0.3">
      <c r="B509" s="152" t="s">
        <v>141</v>
      </c>
      <c r="C509" s="20"/>
      <c r="D509" s="165">
        <f t="shared" si="212"/>
        <v>0</v>
      </c>
      <c r="E509" s="165">
        <f t="shared" si="213"/>
        <v>0</v>
      </c>
      <c r="F509" s="165">
        <f t="shared" si="206"/>
        <v>0</v>
      </c>
      <c r="G509" s="165">
        <f t="shared" si="207"/>
        <v>0</v>
      </c>
      <c r="H509" s="165">
        <f t="shared" si="208"/>
        <v>0</v>
      </c>
      <c r="I509" s="165">
        <f t="shared" si="209"/>
        <v>0</v>
      </c>
      <c r="J509" s="165">
        <f t="shared" si="210"/>
        <v>0</v>
      </c>
      <c r="K509" s="165">
        <f t="shared" si="211"/>
        <v>0</v>
      </c>
      <c r="L509" s="374">
        <f t="shared" si="214"/>
        <v>0</v>
      </c>
      <c r="M509" s="374">
        <f t="shared" si="215"/>
        <v>0</v>
      </c>
      <c r="N509" s="165">
        <f t="shared" si="216"/>
        <v>0</v>
      </c>
      <c r="O509" s="165">
        <f t="shared" si="217"/>
        <v>0</v>
      </c>
      <c r="P509" s="165">
        <f t="shared" si="218"/>
        <v>0</v>
      </c>
      <c r="Q509" s="166">
        <f t="shared" si="219"/>
        <v>0</v>
      </c>
    </row>
    <row r="510" spans="2:17" s="18" customFormat="1" x14ac:dyDescent="0.3">
      <c r="B510" s="152" t="s">
        <v>142</v>
      </c>
      <c r="C510" s="20"/>
      <c r="D510" s="165">
        <f t="shared" si="212"/>
        <v>0</v>
      </c>
      <c r="E510" s="165">
        <f t="shared" si="213"/>
        <v>0</v>
      </c>
      <c r="F510" s="165">
        <f t="shared" si="206"/>
        <v>0</v>
      </c>
      <c r="G510" s="165">
        <f t="shared" si="207"/>
        <v>0</v>
      </c>
      <c r="H510" s="165">
        <f t="shared" si="208"/>
        <v>0</v>
      </c>
      <c r="I510" s="165">
        <f t="shared" si="209"/>
        <v>0</v>
      </c>
      <c r="J510" s="165">
        <f t="shared" si="210"/>
        <v>0</v>
      </c>
      <c r="K510" s="165">
        <f t="shared" si="211"/>
        <v>0</v>
      </c>
      <c r="L510" s="374">
        <f t="shared" si="214"/>
        <v>0</v>
      </c>
      <c r="M510" s="374">
        <f t="shared" si="215"/>
        <v>0</v>
      </c>
      <c r="N510" s="165">
        <f t="shared" si="216"/>
        <v>0</v>
      </c>
      <c r="O510" s="165">
        <f t="shared" si="217"/>
        <v>0</v>
      </c>
      <c r="P510" s="165">
        <f t="shared" si="218"/>
        <v>0</v>
      </c>
      <c r="Q510" s="166">
        <f t="shared" si="219"/>
        <v>0</v>
      </c>
    </row>
    <row r="511" spans="2:17" s="18" customFormat="1" x14ac:dyDescent="0.3">
      <c r="B511" s="152" t="s">
        <v>143</v>
      </c>
      <c r="C511" s="20"/>
      <c r="D511" s="165">
        <f t="shared" si="212"/>
        <v>0</v>
      </c>
      <c r="E511" s="165">
        <f t="shared" si="213"/>
        <v>0</v>
      </c>
      <c r="F511" s="165">
        <f t="shared" si="206"/>
        <v>0</v>
      </c>
      <c r="G511" s="165">
        <f t="shared" si="207"/>
        <v>0</v>
      </c>
      <c r="H511" s="165">
        <f t="shared" si="208"/>
        <v>0</v>
      </c>
      <c r="I511" s="165">
        <f t="shared" si="209"/>
        <v>0</v>
      </c>
      <c r="J511" s="165">
        <f t="shared" si="210"/>
        <v>0</v>
      </c>
      <c r="K511" s="165">
        <f t="shared" si="211"/>
        <v>0</v>
      </c>
      <c r="L511" s="374">
        <f t="shared" si="214"/>
        <v>0</v>
      </c>
      <c r="M511" s="374">
        <f t="shared" si="215"/>
        <v>0</v>
      </c>
      <c r="N511" s="165">
        <f t="shared" si="216"/>
        <v>0</v>
      </c>
      <c r="O511" s="165">
        <f t="shared" si="217"/>
        <v>0</v>
      </c>
      <c r="P511" s="165">
        <f t="shared" si="218"/>
        <v>0</v>
      </c>
      <c r="Q511" s="166">
        <f t="shared" si="219"/>
        <v>0</v>
      </c>
    </row>
    <row r="512" spans="2:17" s="18" customFormat="1" x14ac:dyDescent="0.3">
      <c r="B512" s="152" t="s">
        <v>144</v>
      </c>
      <c r="C512" s="20"/>
      <c r="D512" s="165">
        <f t="shared" si="212"/>
        <v>0</v>
      </c>
      <c r="E512" s="165">
        <f t="shared" si="213"/>
        <v>0</v>
      </c>
      <c r="F512" s="165">
        <f t="shared" si="206"/>
        <v>0</v>
      </c>
      <c r="G512" s="165">
        <f t="shared" si="207"/>
        <v>0</v>
      </c>
      <c r="H512" s="165">
        <f t="shared" si="208"/>
        <v>0</v>
      </c>
      <c r="I512" s="165">
        <f t="shared" si="209"/>
        <v>0</v>
      </c>
      <c r="J512" s="165">
        <f t="shared" si="210"/>
        <v>0</v>
      </c>
      <c r="K512" s="165">
        <f t="shared" si="211"/>
        <v>0</v>
      </c>
      <c r="L512" s="374">
        <f t="shared" si="214"/>
        <v>0</v>
      </c>
      <c r="M512" s="374">
        <f t="shared" si="215"/>
        <v>0</v>
      </c>
      <c r="N512" s="165">
        <f t="shared" si="216"/>
        <v>0</v>
      </c>
      <c r="O512" s="165">
        <f t="shared" si="217"/>
        <v>0</v>
      </c>
      <c r="P512" s="165">
        <f t="shared" si="218"/>
        <v>0</v>
      </c>
      <c r="Q512" s="166">
        <f t="shared" si="219"/>
        <v>0</v>
      </c>
    </row>
    <row r="513" spans="2:17" s="18" customFormat="1" x14ac:dyDescent="0.3">
      <c r="B513" s="152" t="s">
        <v>145</v>
      </c>
      <c r="C513" s="20"/>
      <c r="D513" s="165">
        <f t="shared" si="212"/>
        <v>0</v>
      </c>
      <c r="E513" s="165">
        <f t="shared" si="213"/>
        <v>0</v>
      </c>
      <c r="F513" s="165">
        <f t="shared" si="206"/>
        <v>0</v>
      </c>
      <c r="G513" s="165">
        <f t="shared" si="207"/>
        <v>0</v>
      </c>
      <c r="H513" s="165">
        <f t="shared" si="208"/>
        <v>0</v>
      </c>
      <c r="I513" s="165">
        <f t="shared" si="209"/>
        <v>0</v>
      </c>
      <c r="J513" s="165">
        <f t="shared" si="210"/>
        <v>0</v>
      </c>
      <c r="K513" s="165">
        <f t="shared" si="211"/>
        <v>0</v>
      </c>
      <c r="L513" s="374">
        <f t="shared" si="214"/>
        <v>0</v>
      </c>
      <c r="M513" s="374">
        <f t="shared" si="215"/>
        <v>0</v>
      </c>
      <c r="N513" s="165">
        <f t="shared" si="216"/>
        <v>0</v>
      </c>
      <c r="O513" s="165">
        <f t="shared" si="217"/>
        <v>0</v>
      </c>
      <c r="P513" s="165">
        <f t="shared" si="218"/>
        <v>0</v>
      </c>
      <c r="Q513" s="166">
        <f t="shared" si="219"/>
        <v>0</v>
      </c>
    </row>
    <row r="514" spans="2:17" s="18" customFormat="1" x14ac:dyDescent="0.3">
      <c r="B514" s="152" t="s">
        <v>146</v>
      </c>
      <c r="C514" s="20"/>
      <c r="D514" s="165">
        <f t="shared" si="212"/>
        <v>0</v>
      </c>
      <c r="E514" s="165">
        <f t="shared" si="213"/>
        <v>0</v>
      </c>
      <c r="F514" s="165">
        <f t="shared" si="206"/>
        <v>0</v>
      </c>
      <c r="G514" s="165">
        <f t="shared" si="207"/>
        <v>0</v>
      </c>
      <c r="H514" s="165">
        <f t="shared" si="208"/>
        <v>0</v>
      </c>
      <c r="I514" s="165">
        <f t="shared" si="209"/>
        <v>0</v>
      </c>
      <c r="J514" s="165">
        <f t="shared" si="210"/>
        <v>0</v>
      </c>
      <c r="K514" s="165">
        <f t="shared" si="211"/>
        <v>0</v>
      </c>
      <c r="L514" s="374">
        <f t="shared" si="214"/>
        <v>0</v>
      </c>
      <c r="M514" s="374">
        <f t="shared" si="215"/>
        <v>0</v>
      </c>
      <c r="N514" s="165">
        <f t="shared" si="216"/>
        <v>0</v>
      </c>
      <c r="O514" s="165">
        <f t="shared" si="217"/>
        <v>0</v>
      </c>
      <c r="P514" s="165">
        <f t="shared" si="218"/>
        <v>0</v>
      </c>
      <c r="Q514" s="166">
        <f t="shared" si="219"/>
        <v>0</v>
      </c>
    </row>
    <row r="515" spans="2:17" s="18" customFormat="1" x14ac:dyDescent="0.3">
      <c r="B515" s="152" t="s">
        <v>147</v>
      </c>
      <c r="C515" s="20"/>
      <c r="D515" s="165">
        <f t="shared" si="212"/>
        <v>0</v>
      </c>
      <c r="E515" s="165">
        <f t="shared" si="213"/>
        <v>0</v>
      </c>
      <c r="F515" s="165">
        <f t="shared" si="206"/>
        <v>0</v>
      </c>
      <c r="G515" s="165">
        <f t="shared" si="207"/>
        <v>0</v>
      </c>
      <c r="H515" s="165">
        <f t="shared" si="208"/>
        <v>0</v>
      </c>
      <c r="I515" s="165">
        <f t="shared" si="209"/>
        <v>0</v>
      </c>
      <c r="J515" s="165">
        <f t="shared" si="210"/>
        <v>0</v>
      </c>
      <c r="K515" s="165">
        <f t="shared" si="211"/>
        <v>0</v>
      </c>
      <c r="L515" s="374">
        <f t="shared" si="214"/>
        <v>0</v>
      </c>
      <c r="M515" s="374">
        <f t="shared" si="215"/>
        <v>0</v>
      </c>
      <c r="N515" s="165">
        <f t="shared" si="216"/>
        <v>0</v>
      </c>
      <c r="O515" s="165">
        <f t="shared" si="217"/>
        <v>0</v>
      </c>
      <c r="P515" s="165">
        <f t="shared" si="218"/>
        <v>0</v>
      </c>
      <c r="Q515" s="166">
        <f t="shared" si="219"/>
        <v>0</v>
      </c>
    </row>
    <row r="516" spans="2:17" s="18" customFormat="1" x14ac:dyDescent="0.3">
      <c r="B516" s="152" t="s">
        <v>148</v>
      </c>
      <c r="C516" s="20"/>
      <c r="D516" s="165">
        <f t="shared" si="212"/>
        <v>0</v>
      </c>
      <c r="E516" s="165">
        <f t="shared" si="213"/>
        <v>0</v>
      </c>
      <c r="F516" s="165">
        <f t="shared" si="206"/>
        <v>0</v>
      </c>
      <c r="G516" s="165">
        <f t="shared" si="207"/>
        <v>0</v>
      </c>
      <c r="H516" s="165">
        <f t="shared" si="208"/>
        <v>0</v>
      </c>
      <c r="I516" s="165">
        <f t="shared" si="209"/>
        <v>0</v>
      </c>
      <c r="J516" s="165">
        <f t="shared" si="210"/>
        <v>0</v>
      </c>
      <c r="K516" s="165">
        <f t="shared" si="211"/>
        <v>0</v>
      </c>
      <c r="L516" s="374">
        <f t="shared" si="214"/>
        <v>0</v>
      </c>
      <c r="M516" s="374">
        <f t="shared" si="215"/>
        <v>0</v>
      </c>
      <c r="N516" s="165">
        <f t="shared" si="216"/>
        <v>0</v>
      </c>
      <c r="O516" s="165">
        <f t="shared" si="217"/>
        <v>0</v>
      </c>
      <c r="P516" s="165">
        <f t="shared" si="218"/>
        <v>0</v>
      </c>
      <c r="Q516" s="166">
        <f t="shared" si="219"/>
        <v>0</v>
      </c>
    </row>
    <row r="517" spans="2:17" s="18" customFormat="1" x14ac:dyDescent="0.3">
      <c r="B517" s="152" t="s">
        <v>149</v>
      </c>
      <c r="C517" s="20"/>
      <c r="D517" s="165">
        <f t="shared" si="212"/>
        <v>0</v>
      </c>
      <c r="E517" s="165">
        <f t="shared" si="213"/>
        <v>0</v>
      </c>
      <c r="F517" s="165">
        <f t="shared" si="206"/>
        <v>0</v>
      </c>
      <c r="G517" s="165">
        <f t="shared" si="207"/>
        <v>0</v>
      </c>
      <c r="H517" s="165">
        <f t="shared" si="208"/>
        <v>0</v>
      </c>
      <c r="I517" s="165">
        <f t="shared" si="209"/>
        <v>0</v>
      </c>
      <c r="J517" s="165">
        <f t="shared" si="210"/>
        <v>0</v>
      </c>
      <c r="K517" s="165">
        <f t="shared" si="211"/>
        <v>0</v>
      </c>
      <c r="L517" s="374">
        <f t="shared" si="214"/>
        <v>0</v>
      </c>
      <c r="M517" s="374">
        <f t="shared" si="215"/>
        <v>0</v>
      </c>
      <c r="N517" s="165">
        <f t="shared" si="216"/>
        <v>0</v>
      </c>
      <c r="O517" s="165">
        <f t="shared" si="217"/>
        <v>0</v>
      </c>
      <c r="P517" s="165">
        <f t="shared" si="218"/>
        <v>0</v>
      </c>
      <c r="Q517" s="166">
        <f t="shared" si="219"/>
        <v>0</v>
      </c>
    </row>
    <row r="518" spans="2:17" s="18" customFormat="1" x14ac:dyDescent="0.3">
      <c r="B518" s="152" t="s">
        <v>150</v>
      </c>
      <c r="C518" s="20"/>
      <c r="D518" s="165">
        <f t="shared" si="212"/>
        <v>0</v>
      </c>
      <c r="E518" s="165">
        <f t="shared" si="213"/>
        <v>0</v>
      </c>
      <c r="F518" s="165">
        <f t="shared" si="206"/>
        <v>0</v>
      </c>
      <c r="G518" s="165">
        <f t="shared" si="207"/>
        <v>0</v>
      </c>
      <c r="H518" s="165">
        <f t="shared" si="208"/>
        <v>0</v>
      </c>
      <c r="I518" s="165">
        <f t="shared" si="209"/>
        <v>0</v>
      </c>
      <c r="J518" s="165">
        <f t="shared" si="210"/>
        <v>0</v>
      </c>
      <c r="K518" s="165">
        <f t="shared" si="211"/>
        <v>0</v>
      </c>
      <c r="L518" s="374">
        <f t="shared" si="214"/>
        <v>0</v>
      </c>
      <c r="M518" s="374">
        <f t="shared" si="215"/>
        <v>0</v>
      </c>
      <c r="N518" s="165">
        <f t="shared" si="216"/>
        <v>0</v>
      </c>
      <c r="O518" s="165">
        <f t="shared" si="217"/>
        <v>0</v>
      </c>
      <c r="P518" s="165">
        <f t="shared" si="218"/>
        <v>0</v>
      </c>
      <c r="Q518" s="166">
        <f t="shared" si="219"/>
        <v>0</v>
      </c>
    </row>
    <row r="519" spans="2:17" s="18" customFormat="1" x14ac:dyDescent="0.3">
      <c r="B519" s="152" t="s">
        <v>151</v>
      </c>
      <c r="C519" s="20"/>
      <c r="D519" s="165">
        <f t="shared" si="212"/>
        <v>0</v>
      </c>
      <c r="E519" s="165">
        <f t="shared" si="213"/>
        <v>0</v>
      </c>
      <c r="F519" s="165">
        <f t="shared" si="206"/>
        <v>0</v>
      </c>
      <c r="G519" s="165">
        <f t="shared" si="207"/>
        <v>0</v>
      </c>
      <c r="H519" s="165">
        <f t="shared" si="208"/>
        <v>0</v>
      </c>
      <c r="I519" s="165">
        <f t="shared" si="209"/>
        <v>0</v>
      </c>
      <c r="J519" s="165">
        <f t="shared" si="210"/>
        <v>0</v>
      </c>
      <c r="K519" s="165">
        <f t="shared" si="211"/>
        <v>0</v>
      </c>
      <c r="L519" s="374">
        <f t="shared" si="214"/>
        <v>0</v>
      </c>
      <c r="M519" s="374">
        <f t="shared" si="215"/>
        <v>0</v>
      </c>
      <c r="N519" s="165">
        <f t="shared" si="216"/>
        <v>0</v>
      </c>
      <c r="O519" s="165">
        <f t="shared" si="217"/>
        <v>0</v>
      </c>
      <c r="P519" s="165">
        <f t="shared" si="218"/>
        <v>0</v>
      </c>
      <c r="Q519" s="166">
        <f t="shared" si="219"/>
        <v>0</v>
      </c>
    </row>
    <row r="520" spans="2:17" s="18" customFormat="1" x14ac:dyDescent="0.3">
      <c r="B520" s="152" t="s">
        <v>152</v>
      </c>
      <c r="C520" s="20"/>
      <c r="D520" s="165">
        <f t="shared" si="212"/>
        <v>0</v>
      </c>
      <c r="E520" s="165">
        <f t="shared" si="213"/>
        <v>0</v>
      </c>
      <c r="F520" s="165">
        <f t="shared" ref="F520:F535" si="220">F399*(1-$F$419)</f>
        <v>0</v>
      </c>
      <c r="G520" s="165">
        <f t="shared" si="207"/>
        <v>0</v>
      </c>
      <c r="H520" s="165">
        <f t="shared" si="208"/>
        <v>0</v>
      </c>
      <c r="I520" s="165">
        <f t="shared" si="209"/>
        <v>0</v>
      </c>
      <c r="J520" s="165">
        <f t="shared" si="210"/>
        <v>0</v>
      </c>
      <c r="K520" s="165">
        <f t="shared" ref="K520:K535" si="221">K399*(1-$K$419)</f>
        <v>0</v>
      </c>
      <c r="L520" s="374">
        <f t="shared" si="214"/>
        <v>0</v>
      </c>
      <c r="M520" s="374">
        <f t="shared" si="215"/>
        <v>0</v>
      </c>
      <c r="N520" s="165">
        <f t="shared" si="216"/>
        <v>0</v>
      </c>
      <c r="O520" s="165">
        <f t="shared" si="217"/>
        <v>0</v>
      </c>
      <c r="P520" s="165">
        <f t="shared" si="218"/>
        <v>0</v>
      </c>
      <c r="Q520" s="166">
        <f t="shared" si="219"/>
        <v>0</v>
      </c>
    </row>
    <row r="521" spans="2:17" s="18" customFormat="1" x14ac:dyDescent="0.3">
      <c r="B521" s="152" t="s">
        <v>153</v>
      </c>
      <c r="C521" s="20"/>
      <c r="D521" s="165">
        <f t="shared" si="212"/>
        <v>0</v>
      </c>
      <c r="E521" s="165">
        <f t="shared" si="213"/>
        <v>0</v>
      </c>
      <c r="F521" s="165">
        <f t="shared" si="220"/>
        <v>0</v>
      </c>
      <c r="G521" s="165">
        <f t="shared" si="207"/>
        <v>0</v>
      </c>
      <c r="H521" s="165">
        <f t="shared" si="208"/>
        <v>0</v>
      </c>
      <c r="I521" s="165">
        <f t="shared" si="209"/>
        <v>0</v>
      </c>
      <c r="J521" s="165">
        <f t="shared" si="210"/>
        <v>0</v>
      </c>
      <c r="K521" s="165">
        <f t="shared" si="221"/>
        <v>0</v>
      </c>
      <c r="L521" s="374">
        <f t="shared" si="214"/>
        <v>0</v>
      </c>
      <c r="M521" s="374">
        <f t="shared" si="215"/>
        <v>0</v>
      </c>
      <c r="N521" s="165">
        <f t="shared" si="216"/>
        <v>0</v>
      </c>
      <c r="O521" s="165">
        <f t="shared" si="217"/>
        <v>0</v>
      </c>
      <c r="P521" s="165">
        <f t="shared" si="218"/>
        <v>0</v>
      </c>
      <c r="Q521" s="166">
        <f t="shared" si="219"/>
        <v>0</v>
      </c>
    </row>
    <row r="522" spans="2:17" s="18" customFormat="1" x14ac:dyDescent="0.3">
      <c r="B522" s="152" t="s">
        <v>154</v>
      </c>
      <c r="C522" s="20"/>
      <c r="D522" s="165">
        <f t="shared" si="212"/>
        <v>0</v>
      </c>
      <c r="E522" s="165">
        <f t="shared" si="213"/>
        <v>0</v>
      </c>
      <c r="F522" s="165">
        <f t="shared" si="220"/>
        <v>0</v>
      </c>
      <c r="G522" s="165">
        <f t="shared" si="207"/>
        <v>0</v>
      </c>
      <c r="H522" s="165">
        <f t="shared" si="208"/>
        <v>0</v>
      </c>
      <c r="I522" s="165">
        <f t="shared" si="209"/>
        <v>0</v>
      </c>
      <c r="J522" s="165">
        <f t="shared" si="210"/>
        <v>0</v>
      </c>
      <c r="K522" s="165">
        <f t="shared" si="221"/>
        <v>0</v>
      </c>
      <c r="L522" s="374">
        <f t="shared" si="214"/>
        <v>0</v>
      </c>
      <c r="M522" s="374">
        <f t="shared" si="215"/>
        <v>0</v>
      </c>
      <c r="N522" s="165">
        <f t="shared" si="216"/>
        <v>0</v>
      </c>
      <c r="O522" s="165">
        <f t="shared" si="217"/>
        <v>0</v>
      </c>
      <c r="P522" s="165">
        <f t="shared" si="218"/>
        <v>0</v>
      </c>
      <c r="Q522" s="166">
        <f t="shared" si="219"/>
        <v>0</v>
      </c>
    </row>
    <row r="523" spans="2:17" s="18" customFormat="1" x14ac:dyDescent="0.3">
      <c r="B523" s="152" t="s">
        <v>155</v>
      </c>
      <c r="C523" s="20"/>
      <c r="D523" s="165">
        <f t="shared" si="212"/>
        <v>0</v>
      </c>
      <c r="E523" s="165">
        <f t="shared" si="213"/>
        <v>0</v>
      </c>
      <c r="F523" s="165">
        <f t="shared" si="220"/>
        <v>0</v>
      </c>
      <c r="G523" s="165">
        <f t="shared" si="207"/>
        <v>0</v>
      </c>
      <c r="H523" s="165">
        <f t="shared" si="208"/>
        <v>0</v>
      </c>
      <c r="I523" s="165">
        <f t="shared" si="209"/>
        <v>0</v>
      </c>
      <c r="J523" s="165">
        <f t="shared" si="210"/>
        <v>0</v>
      </c>
      <c r="K523" s="165">
        <f t="shared" si="221"/>
        <v>0</v>
      </c>
      <c r="L523" s="374">
        <f t="shared" si="214"/>
        <v>0</v>
      </c>
      <c r="M523" s="374">
        <f t="shared" si="215"/>
        <v>0</v>
      </c>
      <c r="N523" s="165">
        <f t="shared" si="216"/>
        <v>0</v>
      </c>
      <c r="O523" s="165">
        <f t="shared" si="217"/>
        <v>0</v>
      </c>
      <c r="P523" s="165">
        <f t="shared" si="218"/>
        <v>0</v>
      </c>
      <c r="Q523" s="166">
        <f t="shared" si="219"/>
        <v>0</v>
      </c>
    </row>
    <row r="524" spans="2:17" s="18" customFormat="1" x14ac:dyDescent="0.3">
      <c r="B524" s="152" t="s">
        <v>156</v>
      </c>
      <c r="C524" s="20"/>
      <c r="D524" s="165">
        <f t="shared" si="212"/>
        <v>0</v>
      </c>
      <c r="E524" s="165">
        <f t="shared" si="213"/>
        <v>0</v>
      </c>
      <c r="F524" s="165">
        <f t="shared" si="220"/>
        <v>0</v>
      </c>
      <c r="G524" s="165">
        <f t="shared" si="207"/>
        <v>0</v>
      </c>
      <c r="H524" s="165">
        <f t="shared" si="208"/>
        <v>0</v>
      </c>
      <c r="I524" s="165">
        <f t="shared" si="209"/>
        <v>0</v>
      </c>
      <c r="J524" s="165">
        <f t="shared" si="210"/>
        <v>0</v>
      </c>
      <c r="K524" s="165">
        <f t="shared" si="221"/>
        <v>0</v>
      </c>
      <c r="L524" s="374">
        <f t="shared" si="214"/>
        <v>0</v>
      </c>
      <c r="M524" s="374">
        <f t="shared" si="215"/>
        <v>0</v>
      </c>
      <c r="N524" s="165">
        <f t="shared" si="216"/>
        <v>0</v>
      </c>
      <c r="O524" s="165">
        <f t="shared" si="217"/>
        <v>0</v>
      </c>
      <c r="P524" s="165">
        <f t="shared" si="218"/>
        <v>0</v>
      </c>
      <c r="Q524" s="166">
        <f t="shared" si="219"/>
        <v>0</v>
      </c>
    </row>
    <row r="525" spans="2:17" s="18" customFormat="1" x14ac:dyDescent="0.3">
      <c r="B525" s="152" t="s">
        <v>157</v>
      </c>
      <c r="C525" s="20"/>
      <c r="D525" s="165">
        <f t="shared" si="212"/>
        <v>0</v>
      </c>
      <c r="E525" s="165">
        <f t="shared" si="213"/>
        <v>0</v>
      </c>
      <c r="F525" s="165">
        <f t="shared" si="220"/>
        <v>0</v>
      </c>
      <c r="G525" s="165">
        <f t="shared" si="207"/>
        <v>0</v>
      </c>
      <c r="H525" s="165">
        <f t="shared" si="208"/>
        <v>0</v>
      </c>
      <c r="I525" s="165">
        <f t="shared" si="209"/>
        <v>0</v>
      </c>
      <c r="J525" s="165">
        <f t="shared" si="210"/>
        <v>0</v>
      </c>
      <c r="K525" s="165">
        <f t="shared" si="221"/>
        <v>0</v>
      </c>
      <c r="L525" s="374">
        <f t="shared" si="214"/>
        <v>0</v>
      </c>
      <c r="M525" s="374">
        <f t="shared" si="215"/>
        <v>0</v>
      </c>
      <c r="N525" s="165">
        <f t="shared" si="216"/>
        <v>0</v>
      </c>
      <c r="O525" s="165">
        <f t="shared" si="217"/>
        <v>0</v>
      </c>
      <c r="P525" s="165">
        <f t="shared" si="218"/>
        <v>0</v>
      </c>
      <c r="Q525" s="166">
        <f t="shared" si="219"/>
        <v>0</v>
      </c>
    </row>
    <row r="526" spans="2:17" s="18" customFormat="1" x14ac:dyDescent="0.3">
      <c r="B526" s="152" t="s">
        <v>158</v>
      </c>
      <c r="C526" s="20"/>
      <c r="D526" s="165">
        <f t="shared" si="212"/>
        <v>0</v>
      </c>
      <c r="E526" s="165">
        <f t="shared" si="213"/>
        <v>0</v>
      </c>
      <c r="F526" s="165">
        <f t="shared" si="220"/>
        <v>0</v>
      </c>
      <c r="G526" s="165">
        <f t="shared" si="207"/>
        <v>0</v>
      </c>
      <c r="H526" s="165">
        <f t="shared" si="208"/>
        <v>0</v>
      </c>
      <c r="I526" s="165">
        <f t="shared" si="209"/>
        <v>0</v>
      </c>
      <c r="J526" s="165">
        <f t="shared" si="210"/>
        <v>0</v>
      </c>
      <c r="K526" s="165">
        <f t="shared" si="221"/>
        <v>0</v>
      </c>
      <c r="L526" s="374">
        <f t="shared" si="214"/>
        <v>0</v>
      </c>
      <c r="M526" s="374">
        <f t="shared" si="215"/>
        <v>0</v>
      </c>
      <c r="N526" s="165">
        <f t="shared" si="216"/>
        <v>0</v>
      </c>
      <c r="O526" s="165">
        <f t="shared" si="217"/>
        <v>0</v>
      </c>
      <c r="P526" s="165">
        <f t="shared" si="218"/>
        <v>0</v>
      </c>
      <c r="Q526" s="166">
        <f t="shared" si="219"/>
        <v>0</v>
      </c>
    </row>
    <row r="527" spans="2:17" s="18" customFormat="1" x14ac:dyDescent="0.3">
      <c r="B527" s="152" t="s">
        <v>159</v>
      </c>
      <c r="C527" s="20"/>
      <c r="D527" s="165">
        <f t="shared" si="212"/>
        <v>0</v>
      </c>
      <c r="E527" s="165">
        <f t="shared" si="213"/>
        <v>0</v>
      </c>
      <c r="F527" s="165">
        <f t="shared" si="220"/>
        <v>0</v>
      </c>
      <c r="G527" s="165">
        <f t="shared" si="207"/>
        <v>0</v>
      </c>
      <c r="H527" s="165">
        <f t="shared" si="208"/>
        <v>0</v>
      </c>
      <c r="I527" s="165">
        <f t="shared" si="209"/>
        <v>0</v>
      </c>
      <c r="J527" s="165">
        <f t="shared" si="210"/>
        <v>0</v>
      </c>
      <c r="K527" s="165">
        <f t="shared" si="221"/>
        <v>0</v>
      </c>
      <c r="L527" s="374">
        <f t="shared" si="214"/>
        <v>0</v>
      </c>
      <c r="M527" s="374">
        <f t="shared" si="215"/>
        <v>0</v>
      </c>
      <c r="N527" s="165">
        <f t="shared" si="216"/>
        <v>0</v>
      </c>
      <c r="O527" s="165">
        <f t="shared" si="217"/>
        <v>0</v>
      </c>
      <c r="P527" s="165">
        <f t="shared" si="218"/>
        <v>0</v>
      </c>
      <c r="Q527" s="166">
        <f t="shared" si="219"/>
        <v>0</v>
      </c>
    </row>
    <row r="528" spans="2:17" s="18" customFormat="1" x14ac:dyDescent="0.3">
      <c r="B528" s="152" t="s">
        <v>160</v>
      </c>
      <c r="C528" s="20"/>
      <c r="D528" s="165">
        <f t="shared" si="212"/>
        <v>0</v>
      </c>
      <c r="E528" s="165">
        <f t="shared" si="213"/>
        <v>0</v>
      </c>
      <c r="F528" s="165">
        <f t="shared" si="220"/>
        <v>0</v>
      </c>
      <c r="G528" s="165">
        <f t="shared" si="207"/>
        <v>0</v>
      </c>
      <c r="H528" s="165">
        <f t="shared" si="208"/>
        <v>0</v>
      </c>
      <c r="I528" s="165">
        <f t="shared" si="209"/>
        <v>0</v>
      </c>
      <c r="J528" s="165">
        <f t="shared" si="210"/>
        <v>0</v>
      </c>
      <c r="K528" s="165">
        <f t="shared" si="221"/>
        <v>0</v>
      </c>
      <c r="L528" s="374">
        <f t="shared" si="214"/>
        <v>0</v>
      </c>
      <c r="M528" s="374">
        <f t="shared" si="215"/>
        <v>0</v>
      </c>
      <c r="N528" s="165">
        <f t="shared" si="216"/>
        <v>0</v>
      </c>
      <c r="O528" s="165">
        <f t="shared" si="217"/>
        <v>0</v>
      </c>
      <c r="P528" s="165">
        <f t="shared" si="218"/>
        <v>0</v>
      </c>
      <c r="Q528" s="166">
        <f t="shared" si="219"/>
        <v>0</v>
      </c>
    </row>
    <row r="529" spans="2:17" s="18" customFormat="1" x14ac:dyDescent="0.3">
      <c r="B529" s="152" t="s">
        <v>161</v>
      </c>
      <c r="C529" s="20"/>
      <c r="D529" s="165">
        <f t="shared" si="212"/>
        <v>0</v>
      </c>
      <c r="E529" s="165">
        <f t="shared" si="213"/>
        <v>0</v>
      </c>
      <c r="F529" s="165">
        <f t="shared" si="220"/>
        <v>0</v>
      </c>
      <c r="G529" s="165">
        <f t="shared" si="207"/>
        <v>0</v>
      </c>
      <c r="H529" s="165">
        <f t="shared" si="208"/>
        <v>0</v>
      </c>
      <c r="I529" s="165">
        <f t="shared" si="209"/>
        <v>0</v>
      </c>
      <c r="J529" s="165">
        <f t="shared" si="210"/>
        <v>0</v>
      </c>
      <c r="K529" s="165">
        <f t="shared" si="221"/>
        <v>0</v>
      </c>
      <c r="L529" s="374">
        <f t="shared" si="214"/>
        <v>0</v>
      </c>
      <c r="M529" s="374">
        <f t="shared" si="215"/>
        <v>0</v>
      </c>
      <c r="N529" s="165">
        <f t="shared" si="216"/>
        <v>0</v>
      </c>
      <c r="O529" s="165">
        <f t="shared" si="217"/>
        <v>0</v>
      </c>
      <c r="P529" s="165">
        <f t="shared" si="218"/>
        <v>0</v>
      </c>
      <c r="Q529" s="166">
        <f t="shared" si="219"/>
        <v>0</v>
      </c>
    </row>
    <row r="530" spans="2:17" s="18" customFormat="1" x14ac:dyDescent="0.3">
      <c r="B530" s="152" t="s">
        <v>162</v>
      </c>
      <c r="C530" s="20"/>
      <c r="D530" s="165">
        <f t="shared" si="212"/>
        <v>0</v>
      </c>
      <c r="E530" s="165">
        <f t="shared" si="213"/>
        <v>0</v>
      </c>
      <c r="F530" s="165">
        <f t="shared" si="220"/>
        <v>0</v>
      </c>
      <c r="G530" s="165">
        <f t="shared" si="207"/>
        <v>0</v>
      </c>
      <c r="H530" s="165">
        <f t="shared" si="208"/>
        <v>0</v>
      </c>
      <c r="I530" s="165">
        <f t="shared" si="209"/>
        <v>0</v>
      </c>
      <c r="J530" s="165">
        <f t="shared" si="210"/>
        <v>0</v>
      </c>
      <c r="K530" s="165">
        <f t="shared" si="221"/>
        <v>0</v>
      </c>
      <c r="L530" s="374">
        <f t="shared" si="214"/>
        <v>0</v>
      </c>
      <c r="M530" s="374">
        <f t="shared" si="215"/>
        <v>0</v>
      </c>
      <c r="N530" s="165">
        <f t="shared" si="216"/>
        <v>0</v>
      </c>
      <c r="O530" s="165">
        <f t="shared" si="217"/>
        <v>0</v>
      </c>
      <c r="P530" s="165">
        <f t="shared" si="218"/>
        <v>0</v>
      </c>
      <c r="Q530" s="166">
        <f t="shared" si="219"/>
        <v>0</v>
      </c>
    </row>
    <row r="531" spans="2:17" s="18" customFormat="1" x14ac:dyDescent="0.3">
      <c r="B531" s="152" t="s">
        <v>182</v>
      </c>
      <c r="C531" s="20"/>
      <c r="D531" s="165">
        <f t="shared" si="212"/>
        <v>0</v>
      </c>
      <c r="E531" s="165">
        <f t="shared" si="213"/>
        <v>0</v>
      </c>
      <c r="F531" s="165">
        <f t="shared" si="220"/>
        <v>0</v>
      </c>
      <c r="G531" s="165">
        <f t="shared" si="207"/>
        <v>0</v>
      </c>
      <c r="H531" s="165">
        <f t="shared" si="208"/>
        <v>0</v>
      </c>
      <c r="I531" s="165">
        <f t="shared" si="209"/>
        <v>0</v>
      </c>
      <c r="J531" s="165">
        <f t="shared" si="210"/>
        <v>0</v>
      </c>
      <c r="K531" s="165">
        <f t="shared" si="221"/>
        <v>0</v>
      </c>
      <c r="L531" s="374">
        <f t="shared" si="214"/>
        <v>0</v>
      </c>
      <c r="M531" s="374">
        <f t="shared" si="215"/>
        <v>0</v>
      </c>
      <c r="N531" s="165">
        <f t="shared" si="216"/>
        <v>0</v>
      </c>
      <c r="O531" s="165">
        <f t="shared" si="217"/>
        <v>0</v>
      </c>
      <c r="P531" s="165">
        <f t="shared" si="218"/>
        <v>0</v>
      </c>
      <c r="Q531" s="166">
        <f t="shared" si="219"/>
        <v>0</v>
      </c>
    </row>
    <row r="532" spans="2:17" s="18" customFormat="1" x14ac:dyDescent="0.3">
      <c r="B532" s="152" t="s">
        <v>163</v>
      </c>
      <c r="C532" s="20"/>
      <c r="D532" s="165">
        <f t="shared" si="212"/>
        <v>0</v>
      </c>
      <c r="E532" s="165">
        <f t="shared" si="213"/>
        <v>0</v>
      </c>
      <c r="F532" s="165">
        <f t="shared" si="220"/>
        <v>0</v>
      </c>
      <c r="G532" s="165">
        <f t="shared" si="207"/>
        <v>0</v>
      </c>
      <c r="H532" s="165">
        <f t="shared" si="208"/>
        <v>0</v>
      </c>
      <c r="I532" s="165">
        <f t="shared" si="209"/>
        <v>0</v>
      </c>
      <c r="J532" s="165">
        <f t="shared" si="210"/>
        <v>0</v>
      </c>
      <c r="K532" s="165">
        <f t="shared" si="221"/>
        <v>0</v>
      </c>
      <c r="L532" s="374">
        <f t="shared" si="214"/>
        <v>0</v>
      </c>
      <c r="M532" s="374">
        <f t="shared" si="215"/>
        <v>0</v>
      </c>
      <c r="N532" s="165">
        <f t="shared" si="216"/>
        <v>0</v>
      </c>
      <c r="O532" s="165">
        <f t="shared" si="217"/>
        <v>0</v>
      </c>
      <c r="P532" s="165">
        <f t="shared" si="218"/>
        <v>0</v>
      </c>
      <c r="Q532" s="166">
        <f t="shared" si="219"/>
        <v>0</v>
      </c>
    </row>
    <row r="533" spans="2:17" s="18" customFormat="1" x14ac:dyDescent="0.3">
      <c r="B533" s="152" t="s">
        <v>164</v>
      </c>
      <c r="C533" s="20"/>
      <c r="D533" s="165">
        <f t="shared" si="212"/>
        <v>0</v>
      </c>
      <c r="E533" s="165">
        <f t="shared" si="213"/>
        <v>0</v>
      </c>
      <c r="F533" s="165">
        <f t="shared" si="220"/>
        <v>0</v>
      </c>
      <c r="G533" s="165">
        <f t="shared" si="207"/>
        <v>0</v>
      </c>
      <c r="H533" s="165">
        <f t="shared" si="208"/>
        <v>0</v>
      </c>
      <c r="I533" s="165">
        <f t="shared" si="209"/>
        <v>0</v>
      </c>
      <c r="J533" s="165">
        <f t="shared" si="210"/>
        <v>0</v>
      </c>
      <c r="K533" s="165">
        <f t="shared" si="221"/>
        <v>0</v>
      </c>
      <c r="L533" s="374">
        <f t="shared" si="214"/>
        <v>0</v>
      </c>
      <c r="M533" s="374">
        <f t="shared" si="215"/>
        <v>0</v>
      </c>
      <c r="N533" s="165">
        <f t="shared" si="216"/>
        <v>0</v>
      </c>
      <c r="O533" s="165">
        <f t="shared" si="217"/>
        <v>0</v>
      </c>
      <c r="P533" s="165">
        <f t="shared" si="218"/>
        <v>0</v>
      </c>
      <c r="Q533" s="166">
        <f t="shared" si="219"/>
        <v>0</v>
      </c>
    </row>
    <row r="534" spans="2:17" s="18" customFormat="1" x14ac:dyDescent="0.3">
      <c r="B534" s="152" t="s">
        <v>165</v>
      </c>
      <c r="C534" s="20"/>
      <c r="D534" s="165">
        <f t="shared" si="212"/>
        <v>0</v>
      </c>
      <c r="E534" s="165">
        <f t="shared" si="213"/>
        <v>0</v>
      </c>
      <c r="F534" s="165">
        <f t="shared" si="220"/>
        <v>0</v>
      </c>
      <c r="G534" s="165">
        <f t="shared" si="207"/>
        <v>0</v>
      </c>
      <c r="H534" s="165">
        <f t="shared" si="208"/>
        <v>0</v>
      </c>
      <c r="I534" s="165">
        <f t="shared" si="209"/>
        <v>0</v>
      </c>
      <c r="J534" s="165">
        <f t="shared" si="210"/>
        <v>0</v>
      </c>
      <c r="K534" s="165">
        <f t="shared" si="221"/>
        <v>0</v>
      </c>
      <c r="L534" s="374">
        <f t="shared" si="214"/>
        <v>0</v>
      </c>
      <c r="M534" s="374">
        <f t="shared" si="215"/>
        <v>0</v>
      </c>
      <c r="N534" s="165">
        <f t="shared" si="216"/>
        <v>0</v>
      </c>
      <c r="O534" s="165">
        <f t="shared" si="217"/>
        <v>0</v>
      </c>
      <c r="P534" s="165">
        <f t="shared" si="218"/>
        <v>0</v>
      </c>
      <c r="Q534" s="166">
        <f t="shared" si="219"/>
        <v>0</v>
      </c>
    </row>
    <row r="535" spans="2:17" s="18" customFormat="1" x14ac:dyDescent="0.3">
      <c r="B535" s="152" t="s">
        <v>166</v>
      </c>
      <c r="C535" s="20"/>
      <c r="D535" s="165">
        <f t="shared" si="212"/>
        <v>0</v>
      </c>
      <c r="E535" s="165">
        <f t="shared" si="213"/>
        <v>0</v>
      </c>
      <c r="F535" s="165">
        <f t="shared" si="220"/>
        <v>0</v>
      </c>
      <c r="G535" s="165">
        <f t="shared" si="207"/>
        <v>0</v>
      </c>
      <c r="H535" s="165">
        <f t="shared" si="208"/>
        <v>0</v>
      </c>
      <c r="I535" s="165">
        <f t="shared" si="209"/>
        <v>0</v>
      </c>
      <c r="J535" s="165">
        <f t="shared" si="210"/>
        <v>0</v>
      </c>
      <c r="K535" s="165">
        <f t="shared" si="221"/>
        <v>0</v>
      </c>
      <c r="L535" s="374">
        <f t="shared" si="214"/>
        <v>0</v>
      </c>
      <c r="M535" s="374">
        <f t="shared" si="215"/>
        <v>0</v>
      </c>
      <c r="N535" s="165">
        <f t="shared" si="216"/>
        <v>0</v>
      </c>
      <c r="O535" s="165">
        <f t="shared" si="217"/>
        <v>0</v>
      </c>
      <c r="P535" s="165">
        <f t="shared" si="218"/>
        <v>0</v>
      </c>
      <c r="Q535" s="166">
        <f t="shared" si="219"/>
        <v>0</v>
      </c>
    </row>
    <row r="536" spans="2:17" s="18" customFormat="1" x14ac:dyDescent="0.3">
      <c r="B536" s="333" t="s">
        <v>535</v>
      </c>
      <c r="C536" s="156"/>
      <c r="D536" s="181">
        <f>SUM(D500:D535)</f>
        <v>0</v>
      </c>
      <c r="E536" s="181">
        <f t="shared" ref="E536" si="222">SUM(E500:E535)</f>
        <v>0</v>
      </c>
      <c r="F536" s="181">
        <f t="shared" ref="F536" si="223">SUM(F500:F535)</f>
        <v>0</v>
      </c>
      <c r="G536" s="181">
        <f t="shared" ref="G536" si="224">SUM(G500:G535)</f>
        <v>0</v>
      </c>
      <c r="H536" s="181">
        <f t="shared" ref="H536" si="225">SUM(H500:H535)</f>
        <v>0</v>
      </c>
      <c r="I536" s="181">
        <f t="shared" ref="I536" si="226">SUM(I500:I535)</f>
        <v>0</v>
      </c>
      <c r="J536" s="181">
        <f t="shared" ref="J536" si="227">SUM(J500:J535)</f>
        <v>0</v>
      </c>
      <c r="K536" s="181">
        <f t="shared" ref="K536" si="228">SUM(K500:K535)</f>
        <v>0</v>
      </c>
      <c r="L536" s="373">
        <f t="shared" ref="L536:Q536" si="229">SUM(L500:L535)</f>
        <v>0</v>
      </c>
      <c r="M536" s="373">
        <f t="shared" si="229"/>
        <v>0</v>
      </c>
      <c r="N536" s="181">
        <f t="shared" si="229"/>
        <v>0</v>
      </c>
      <c r="O536" s="181">
        <f t="shared" si="229"/>
        <v>0</v>
      </c>
      <c r="P536" s="181">
        <f t="shared" si="229"/>
        <v>0</v>
      </c>
      <c r="Q536" s="182">
        <f t="shared" si="229"/>
        <v>0</v>
      </c>
    </row>
    <row r="537" spans="2:17" x14ac:dyDescent="0.3">
      <c r="B537" s="34"/>
      <c r="C537" s="34"/>
      <c r="D537" s="34"/>
      <c r="E537" s="34"/>
      <c r="F537" s="34"/>
      <c r="G537" s="34"/>
      <c r="H537" s="34"/>
      <c r="I537" s="34"/>
      <c r="J537" s="34"/>
      <c r="K537" s="34"/>
      <c r="L537" s="34"/>
      <c r="M537" s="34"/>
      <c r="N537" s="34"/>
      <c r="O537" s="11"/>
    </row>
    <row r="538" spans="2:17" x14ac:dyDescent="0.3">
      <c r="B538" s="34"/>
      <c r="C538" s="34"/>
      <c r="D538" s="34"/>
      <c r="E538" s="34"/>
      <c r="F538" s="34"/>
      <c r="G538" s="34"/>
      <c r="H538" s="34"/>
      <c r="I538" s="34"/>
      <c r="J538" s="34"/>
      <c r="K538" s="34"/>
      <c r="L538" s="34"/>
      <c r="M538" s="34"/>
      <c r="N538" s="34"/>
      <c r="O538" s="11"/>
    </row>
    <row r="539" spans="2:17" s="18" customFormat="1" x14ac:dyDescent="0.3">
      <c r="B539" s="15" t="s">
        <v>97</v>
      </c>
      <c r="C539" s="16" t="s">
        <v>86</v>
      </c>
      <c r="D539" s="16">
        <v>2005</v>
      </c>
      <c r="E539" s="16">
        <v>2006</v>
      </c>
      <c r="F539" s="16">
        <v>2007</v>
      </c>
      <c r="G539" s="16">
        <v>2008</v>
      </c>
      <c r="H539" s="16">
        <v>2009</v>
      </c>
      <c r="I539" s="16">
        <v>2010</v>
      </c>
      <c r="J539" s="16">
        <v>2011</v>
      </c>
      <c r="K539" s="16">
        <v>2012</v>
      </c>
      <c r="L539" s="16">
        <v>2013</v>
      </c>
      <c r="M539" s="16">
        <v>2014</v>
      </c>
      <c r="N539" s="16">
        <v>2015</v>
      </c>
      <c r="O539" s="16">
        <v>2016</v>
      </c>
      <c r="P539" s="16">
        <v>2017</v>
      </c>
      <c r="Q539" s="17">
        <v>2018</v>
      </c>
    </row>
    <row r="540" spans="2:17" s="67" customFormat="1" x14ac:dyDescent="0.3">
      <c r="B540" s="153" t="s">
        <v>15</v>
      </c>
      <c r="C540" s="27"/>
      <c r="D540" s="82"/>
      <c r="E540" s="82"/>
      <c r="F540" s="82"/>
      <c r="G540" s="82"/>
      <c r="H540" s="82"/>
      <c r="I540" s="82"/>
      <c r="J540" s="82"/>
      <c r="K540" s="79"/>
      <c r="L540" s="165"/>
      <c r="M540" s="165"/>
      <c r="N540" s="82"/>
      <c r="O540" s="199"/>
      <c r="Q540" s="420"/>
    </row>
    <row r="541" spans="2:17" s="18" customFormat="1" x14ac:dyDescent="0.3">
      <c r="B541" s="152" t="s">
        <v>132</v>
      </c>
      <c r="C541" s="20"/>
      <c r="D541" s="165">
        <f t="shared" ref="D541:L541" si="230">D424*21</f>
        <v>0</v>
      </c>
      <c r="E541" s="165">
        <f t="shared" si="230"/>
        <v>0</v>
      </c>
      <c r="F541" s="165">
        <f t="shared" si="230"/>
        <v>0</v>
      </c>
      <c r="G541" s="165">
        <f t="shared" si="230"/>
        <v>0</v>
      </c>
      <c r="H541" s="165">
        <f t="shared" si="230"/>
        <v>0</v>
      </c>
      <c r="I541" s="165">
        <f t="shared" si="230"/>
        <v>0</v>
      </c>
      <c r="J541" s="165">
        <f t="shared" si="230"/>
        <v>0</v>
      </c>
      <c r="K541" s="165">
        <f t="shared" si="230"/>
        <v>0</v>
      </c>
      <c r="L541" s="374">
        <f t="shared" si="230"/>
        <v>0</v>
      </c>
      <c r="M541" s="374">
        <f t="shared" ref="M541:Q541" si="231">M424*21</f>
        <v>0</v>
      </c>
      <c r="N541" s="165">
        <f t="shared" si="231"/>
        <v>0</v>
      </c>
      <c r="O541" s="165">
        <f t="shared" si="231"/>
        <v>0</v>
      </c>
      <c r="P541" s="165">
        <f t="shared" si="231"/>
        <v>0</v>
      </c>
      <c r="Q541" s="166">
        <f t="shared" si="231"/>
        <v>0</v>
      </c>
    </row>
    <row r="542" spans="2:17" s="18" customFormat="1" x14ac:dyDescent="0.3">
      <c r="B542" s="152" t="s">
        <v>133</v>
      </c>
      <c r="C542" s="20"/>
      <c r="D542" s="165">
        <f t="shared" ref="D542:L542" si="232">D425*21</f>
        <v>0</v>
      </c>
      <c r="E542" s="165">
        <f t="shared" si="232"/>
        <v>0</v>
      </c>
      <c r="F542" s="165">
        <f t="shared" si="232"/>
        <v>0</v>
      </c>
      <c r="G542" s="165">
        <f t="shared" si="232"/>
        <v>0</v>
      </c>
      <c r="H542" s="165">
        <f t="shared" si="232"/>
        <v>0</v>
      </c>
      <c r="I542" s="165">
        <f t="shared" si="232"/>
        <v>0</v>
      </c>
      <c r="J542" s="165">
        <f t="shared" si="232"/>
        <v>0</v>
      </c>
      <c r="K542" s="165">
        <f t="shared" si="232"/>
        <v>0</v>
      </c>
      <c r="L542" s="165">
        <f t="shared" si="232"/>
        <v>0</v>
      </c>
      <c r="M542" s="165">
        <f t="shared" ref="M542:Q542" si="233">M425*21</f>
        <v>0</v>
      </c>
      <c r="N542" s="165">
        <f t="shared" si="233"/>
        <v>0</v>
      </c>
      <c r="O542" s="165">
        <f t="shared" si="233"/>
        <v>0</v>
      </c>
      <c r="P542" s="165">
        <f t="shared" si="233"/>
        <v>0</v>
      </c>
      <c r="Q542" s="166">
        <f t="shared" si="233"/>
        <v>0</v>
      </c>
    </row>
    <row r="543" spans="2:17" s="18" customFormat="1" x14ac:dyDescent="0.3">
      <c r="B543" s="152" t="s">
        <v>134</v>
      </c>
      <c r="C543" s="20"/>
      <c r="D543" s="165">
        <f t="shared" ref="D543:L543" si="234">D426*21</f>
        <v>0</v>
      </c>
      <c r="E543" s="165">
        <f t="shared" si="234"/>
        <v>0</v>
      </c>
      <c r="F543" s="165">
        <f t="shared" si="234"/>
        <v>0</v>
      </c>
      <c r="G543" s="165">
        <f t="shared" si="234"/>
        <v>0</v>
      </c>
      <c r="H543" s="165">
        <f t="shared" si="234"/>
        <v>0</v>
      </c>
      <c r="I543" s="165">
        <f t="shared" si="234"/>
        <v>0</v>
      </c>
      <c r="J543" s="165">
        <f t="shared" si="234"/>
        <v>0</v>
      </c>
      <c r="K543" s="165">
        <f t="shared" si="234"/>
        <v>0</v>
      </c>
      <c r="L543" s="374">
        <f t="shared" si="234"/>
        <v>0</v>
      </c>
      <c r="M543" s="374">
        <f t="shared" ref="M543:Q543" si="235">M426*21</f>
        <v>0</v>
      </c>
      <c r="N543" s="165">
        <f t="shared" si="235"/>
        <v>0</v>
      </c>
      <c r="O543" s="165">
        <f t="shared" si="235"/>
        <v>0</v>
      </c>
      <c r="P543" s="165">
        <f t="shared" si="235"/>
        <v>0</v>
      </c>
      <c r="Q543" s="166">
        <f t="shared" si="235"/>
        <v>0</v>
      </c>
    </row>
    <row r="544" spans="2:17" s="18" customFormat="1" x14ac:dyDescent="0.3">
      <c r="B544" s="152" t="s">
        <v>135</v>
      </c>
      <c r="C544" s="20"/>
      <c r="D544" s="165">
        <f t="shared" ref="D544:L544" si="236">D427*21</f>
        <v>0</v>
      </c>
      <c r="E544" s="165">
        <f t="shared" si="236"/>
        <v>0</v>
      </c>
      <c r="F544" s="165">
        <f t="shared" si="236"/>
        <v>0</v>
      </c>
      <c r="G544" s="165">
        <f t="shared" si="236"/>
        <v>0</v>
      </c>
      <c r="H544" s="165">
        <f t="shared" si="236"/>
        <v>0</v>
      </c>
      <c r="I544" s="165">
        <f t="shared" si="236"/>
        <v>0</v>
      </c>
      <c r="J544" s="165">
        <f t="shared" si="236"/>
        <v>0</v>
      </c>
      <c r="K544" s="165">
        <f t="shared" si="236"/>
        <v>0</v>
      </c>
      <c r="L544" s="374">
        <f t="shared" si="236"/>
        <v>0</v>
      </c>
      <c r="M544" s="374">
        <f t="shared" ref="M544:Q544" si="237">M427*21</f>
        <v>0</v>
      </c>
      <c r="N544" s="165">
        <f t="shared" si="237"/>
        <v>0</v>
      </c>
      <c r="O544" s="165">
        <f t="shared" si="237"/>
        <v>0</v>
      </c>
      <c r="P544" s="165">
        <f t="shared" si="237"/>
        <v>0</v>
      </c>
      <c r="Q544" s="166">
        <f t="shared" si="237"/>
        <v>0</v>
      </c>
    </row>
    <row r="545" spans="2:17" s="18" customFormat="1" x14ac:dyDescent="0.3">
      <c r="B545" s="152" t="s">
        <v>136</v>
      </c>
      <c r="C545" s="20"/>
      <c r="D545" s="165">
        <f t="shared" ref="D545:L545" si="238">D428*21</f>
        <v>0</v>
      </c>
      <c r="E545" s="165">
        <f t="shared" si="238"/>
        <v>0</v>
      </c>
      <c r="F545" s="165">
        <f t="shared" si="238"/>
        <v>0</v>
      </c>
      <c r="G545" s="165">
        <f t="shared" si="238"/>
        <v>0</v>
      </c>
      <c r="H545" s="165">
        <f t="shared" si="238"/>
        <v>0</v>
      </c>
      <c r="I545" s="165">
        <f t="shared" si="238"/>
        <v>0</v>
      </c>
      <c r="J545" s="165">
        <f t="shared" si="238"/>
        <v>0</v>
      </c>
      <c r="K545" s="165">
        <f t="shared" si="238"/>
        <v>0</v>
      </c>
      <c r="L545" s="374">
        <f t="shared" si="238"/>
        <v>0</v>
      </c>
      <c r="M545" s="374">
        <f t="shared" ref="M545:Q545" si="239">M428*21</f>
        <v>0</v>
      </c>
      <c r="N545" s="165">
        <f t="shared" si="239"/>
        <v>0</v>
      </c>
      <c r="O545" s="165">
        <f t="shared" si="239"/>
        <v>0</v>
      </c>
      <c r="P545" s="165">
        <f t="shared" si="239"/>
        <v>0</v>
      </c>
      <c r="Q545" s="166">
        <f t="shared" si="239"/>
        <v>0</v>
      </c>
    </row>
    <row r="546" spans="2:17" s="18" customFormat="1" x14ac:dyDescent="0.3">
      <c r="B546" s="152" t="s">
        <v>137</v>
      </c>
      <c r="C546" s="20"/>
      <c r="D546" s="165">
        <f t="shared" ref="D546:L546" si="240">D429*21</f>
        <v>0</v>
      </c>
      <c r="E546" s="165">
        <f t="shared" si="240"/>
        <v>0</v>
      </c>
      <c r="F546" s="165">
        <f t="shared" si="240"/>
        <v>0</v>
      </c>
      <c r="G546" s="165">
        <f t="shared" si="240"/>
        <v>0</v>
      </c>
      <c r="H546" s="165">
        <f t="shared" si="240"/>
        <v>0</v>
      </c>
      <c r="I546" s="165">
        <f t="shared" si="240"/>
        <v>0</v>
      </c>
      <c r="J546" s="165">
        <f t="shared" si="240"/>
        <v>0</v>
      </c>
      <c r="K546" s="165">
        <f t="shared" si="240"/>
        <v>0</v>
      </c>
      <c r="L546" s="374">
        <f t="shared" si="240"/>
        <v>0</v>
      </c>
      <c r="M546" s="374">
        <f t="shared" ref="M546:Q546" si="241">M429*21</f>
        <v>0</v>
      </c>
      <c r="N546" s="165">
        <f t="shared" si="241"/>
        <v>0</v>
      </c>
      <c r="O546" s="165">
        <f t="shared" si="241"/>
        <v>0</v>
      </c>
      <c r="P546" s="165">
        <f t="shared" si="241"/>
        <v>0</v>
      </c>
      <c r="Q546" s="166">
        <f t="shared" si="241"/>
        <v>0</v>
      </c>
    </row>
    <row r="547" spans="2:17" s="18" customFormat="1" x14ac:dyDescent="0.3">
      <c r="B547" s="152" t="s">
        <v>138</v>
      </c>
      <c r="C547" s="20"/>
      <c r="D547" s="165">
        <f t="shared" ref="D547:L547" si="242">D430*21</f>
        <v>0</v>
      </c>
      <c r="E547" s="165">
        <f t="shared" si="242"/>
        <v>0</v>
      </c>
      <c r="F547" s="165">
        <f t="shared" si="242"/>
        <v>0</v>
      </c>
      <c r="G547" s="165">
        <f t="shared" si="242"/>
        <v>0</v>
      </c>
      <c r="H547" s="165">
        <f t="shared" si="242"/>
        <v>0</v>
      </c>
      <c r="I547" s="165">
        <f t="shared" si="242"/>
        <v>0</v>
      </c>
      <c r="J547" s="165">
        <f t="shared" si="242"/>
        <v>0</v>
      </c>
      <c r="K547" s="165">
        <f t="shared" si="242"/>
        <v>0</v>
      </c>
      <c r="L547" s="165">
        <f t="shared" si="242"/>
        <v>0</v>
      </c>
      <c r="M547" s="165">
        <f t="shared" ref="M547:Q547" si="243">M430*21</f>
        <v>0</v>
      </c>
      <c r="N547" s="165">
        <f t="shared" si="243"/>
        <v>0</v>
      </c>
      <c r="O547" s="165">
        <f t="shared" si="243"/>
        <v>0</v>
      </c>
      <c r="P547" s="165">
        <f t="shared" si="243"/>
        <v>0</v>
      </c>
      <c r="Q547" s="166">
        <f t="shared" si="243"/>
        <v>0</v>
      </c>
    </row>
    <row r="548" spans="2:17" s="18" customFormat="1" x14ac:dyDescent="0.3">
      <c r="B548" s="152" t="s">
        <v>139</v>
      </c>
      <c r="C548" s="20"/>
      <c r="D548" s="165">
        <f t="shared" ref="D548:L548" si="244">D431*21</f>
        <v>0</v>
      </c>
      <c r="E548" s="165">
        <f t="shared" si="244"/>
        <v>0</v>
      </c>
      <c r="F548" s="165">
        <f t="shared" si="244"/>
        <v>0</v>
      </c>
      <c r="G548" s="165">
        <f t="shared" si="244"/>
        <v>0</v>
      </c>
      <c r="H548" s="165">
        <f t="shared" si="244"/>
        <v>0</v>
      </c>
      <c r="I548" s="165">
        <f t="shared" si="244"/>
        <v>0</v>
      </c>
      <c r="J548" s="165">
        <f t="shared" si="244"/>
        <v>0</v>
      </c>
      <c r="K548" s="165">
        <f t="shared" si="244"/>
        <v>0</v>
      </c>
      <c r="L548" s="374">
        <f t="shared" si="244"/>
        <v>0</v>
      </c>
      <c r="M548" s="374">
        <f t="shared" ref="M548:Q548" si="245">M431*21</f>
        <v>0</v>
      </c>
      <c r="N548" s="165">
        <f t="shared" si="245"/>
        <v>0</v>
      </c>
      <c r="O548" s="165">
        <f t="shared" si="245"/>
        <v>0</v>
      </c>
      <c r="P548" s="165">
        <f t="shared" si="245"/>
        <v>0</v>
      </c>
      <c r="Q548" s="166">
        <f t="shared" si="245"/>
        <v>0</v>
      </c>
    </row>
    <row r="549" spans="2:17" s="18" customFormat="1" x14ac:dyDescent="0.3">
      <c r="B549" s="152" t="s">
        <v>140</v>
      </c>
      <c r="C549" s="20"/>
      <c r="D549" s="165">
        <f t="shared" ref="D549:L549" si="246">D432*21</f>
        <v>0</v>
      </c>
      <c r="E549" s="165">
        <f t="shared" si="246"/>
        <v>0</v>
      </c>
      <c r="F549" s="165">
        <f t="shared" si="246"/>
        <v>0</v>
      </c>
      <c r="G549" s="165">
        <f t="shared" si="246"/>
        <v>0</v>
      </c>
      <c r="H549" s="165">
        <f t="shared" si="246"/>
        <v>0</v>
      </c>
      <c r="I549" s="165">
        <f t="shared" si="246"/>
        <v>0</v>
      </c>
      <c r="J549" s="165">
        <f t="shared" si="246"/>
        <v>0</v>
      </c>
      <c r="K549" s="165">
        <f t="shared" si="246"/>
        <v>0</v>
      </c>
      <c r="L549" s="374">
        <f t="shared" si="246"/>
        <v>0</v>
      </c>
      <c r="M549" s="374">
        <f t="shared" ref="M549:Q549" si="247">M432*21</f>
        <v>0</v>
      </c>
      <c r="N549" s="165">
        <f t="shared" si="247"/>
        <v>0</v>
      </c>
      <c r="O549" s="165">
        <f t="shared" si="247"/>
        <v>0</v>
      </c>
      <c r="P549" s="165">
        <f t="shared" si="247"/>
        <v>0</v>
      </c>
      <c r="Q549" s="166">
        <f t="shared" si="247"/>
        <v>0</v>
      </c>
    </row>
    <row r="550" spans="2:17" s="18" customFormat="1" x14ac:dyDescent="0.3">
      <c r="B550" s="152" t="s">
        <v>141</v>
      </c>
      <c r="C550" s="20"/>
      <c r="D550" s="165">
        <f t="shared" ref="D550:L550" si="248">D433*21</f>
        <v>0</v>
      </c>
      <c r="E550" s="165">
        <f t="shared" si="248"/>
        <v>0</v>
      </c>
      <c r="F550" s="165">
        <f t="shared" si="248"/>
        <v>0</v>
      </c>
      <c r="G550" s="165">
        <f t="shared" si="248"/>
        <v>0</v>
      </c>
      <c r="H550" s="165">
        <f t="shared" si="248"/>
        <v>0</v>
      </c>
      <c r="I550" s="165">
        <f t="shared" si="248"/>
        <v>0</v>
      </c>
      <c r="J550" s="165">
        <f t="shared" si="248"/>
        <v>0</v>
      </c>
      <c r="K550" s="165">
        <f t="shared" si="248"/>
        <v>0</v>
      </c>
      <c r="L550" s="374">
        <f t="shared" si="248"/>
        <v>0</v>
      </c>
      <c r="M550" s="374">
        <f t="shared" ref="M550:Q550" si="249">M433*21</f>
        <v>0</v>
      </c>
      <c r="N550" s="165">
        <f t="shared" si="249"/>
        <v>0</v>
      </c>
      <c r="O550" s="165">
        <f t="shared" si="249"/>
        <v>0</v>
      </c>
      <c r="P550" s="165">
        <f t="shared" si="249"/>
        <v>0</v>
      </c>
      <c r="Q550" s="166">
        <f t="shared" si="249"/>
        <v>0</v>
      </c>
    </row>
    <row r="551" spans="2:17" s="18" customFormat="1" x14ac:dyDescent="0.3">
      <c r="B551" s="152" t="s">
        <v>142</v>
      </c>
      <c r="C551" s="20"/>
      <c r="D551" s="165">
        <f t="shared" ref="D551:L551" si="250">D434*21</f>
        <v>0</v>
      </c>
      <c r="E551" s="165">
        <f t="shared" si="250"/>
        <v>0</v>
      </c>
      <c r="F551" s="165">
        <f t="shared" si="250"/>
        <v>0</v>
      </c>
      <c r="G551" s="165">
        <f t="shared" si="250"/>
        <v>0</v>
      </c>
      <c r="H551" s="165">
        <f t="shared" si="250"/>
        <v>0</v>
      </c>
      <c r="I551" s="165">
        <f t="shared" si="250"/>
        <v>0</v>
      </c>
      <c r="J551" s="165">
        <f t="shared" si="250"/>
        <v>0</v>
      </c>
      <c r="K551" s="165">
        <f t="shared" si="250"/>
        <v>0</v>
      </c>
      <c r="L551" s="165">
        <f t="shared" si="250"/>
        <v>0</v>
      </c>
      <c r="M551" s="165">
        <f t="shared" ref="M551:Q551" si="251">M434*21</f>
        <v>0</v>
      </c>
      <c r="N551" s="165">
        <f t="shared" si="251"/>
        <v>0</v>
      </c>
      <c r="O551" s="165">
        <f t="shared" si="251"/>
        <v>0</v>
      </c>
      <c r="P551" s="165">
        <f t="shared" si="251"/>
        <v>0</v>
      </c>
      <c r="Q551" s="166">
        <f t="shared" si="251"/>
        <v>0</v>
      </c>
    </row>
    <row r="552" spans="2:17" s="18" customFormat="1" x14ac:dyDescent="0.3">
      <c r="B552" s="152" t="s">
        <v>143</v>
      </c>
      <c r="C552" s="20"/>
      <c r="D552" s="165">
        <f t="shared" ref="D552:L552" si="252">D435*21</f>
        <v>0</v>
      </c>
      <c r="E552" s="165">
        <f t="shared" si="252"/>
        <v>0</v>
      </c>
      <c r="F552" s="165">
        <f t="shared" si="252"/>
        <v>0</v>
      </c>
      <c r="G552" s="165">
        <f t="shared" si="252"/>
        <v>0</v>
      </c>
      <c r="H552" s="165">
        <f t="shared" si="252"/>
        <v>0</v>
      </c>
      <c r="I552" s="165">
        <f t="shared" si="252"/>
        <v>0</v>
      </c>
      <c r="J552" s="165">
        <f t="shared" si="252"/>
        <v>0</v>
      </c>
      <c r="K552" s="165">
        <f t="shared" si="252"/>
        <v>0</v>
      </c>
      <c r="L552" s="374">
        <f t="shared" si="252"/>
        <v>0</v>
      </c>
      <c r="M552" s="374">
        <f t="shared" ref="M552:Q552" si="253">M435*21</f>
        <v>0</v>
      </c>
      <c r="N552" s="165">
        <f t="shared" si="253"/>
        <v>0</v>
      </c>
      <c r="O552" s="165">
        <f t="shared" si="253"/>
        <v>0</v>
      </c>
      <c r="P552" s="165">
        <f t="shared" si="253"/>
        <v>0</v>
      </c>
      <c r="Q552" s="166">
        <f t="shared" si="253"/>
        <v>0</v>
      </c>
    </row>
    <row r="553" spans="2:17" s="18" customFormat="1" x14ac:dyDescent="0.3">
      <c r="B553" s="152" t="s">
        <v>144</v>
      </c>
      <c r="C553" s="20"/>
      <c r="D553" s="165">
        <f t="shared" ref="D553:L553" si="254">D436*21</f>
        <v>0</v>
      </c>
      <c r="E553" s="165">
        <f t="shared" si="254"/>
        <v>0</v>
      </c>
      <c r="F553" s="165">
        <f t="shared" si="254"/>
        <v>0</v>
      </c>
      <c r="G553" s="165">
        <f t="shared" si="254"/>
        <v>0</v>
      </c>
      <c r="H553" s="165">
        <f t="shared" si="254"/>
        <v>0</v>
      </c>
      <c r="I553" s="165">
        <f t="shared" si="254"/>
        <v>0</v>
      </c>
      <c r="J553" s="165">
        <f t="shared" si="254"/>
        <v>0</v>
      </c>
      <c r="K553" s="165">
        <f t="shared" si="254"/>
        <v>0</v>
      </c>
      <c r="L553" s="374">
        <f t="shared" si="254"/>
        <v>0</v>
      </c>
      <c r="M553" s="374">
        <f t="shared" ref="M553:Q553" si="255">M436*21</f>
        <v>0</v>
      </c>
      <c r="N553" s="165">
        <f t="shared" si="255"/>
        <v>0</v>
      </c>
      <c r="O553" s="165">
        <f t="shared" si="255"/>
        <v>0</v>
      </c>
      <c r="P553" s="165">
        <f t="shared" si="255"/>
        <v>0</v>
      </c>
      <c r="Q553" s="166">
        <f t="shared" si="255"/>
        <v>0</v>
      </c>
    </row>
    <row r="554" spans="2:17" s="18" customFormat="1" x14ac:dyDescent="0.3">
      <c r="B554" s="152" t="s">
        <v>145</v>
      </c>
      <c r="C554" s="20"/>
      <c r="D554" s="165">
        <f t="shared" ref="D554:L554" si="256">D437*21</f>
        <v>0</v>
      </c>
      <c r="E554" s="165">
        <f t="shared" si="256"/>
        <v>0</v>
      </c>
      <c r="F554" s="165">
        <f t="shared" si="256"/>
        <v>0</v>
      </c>
      <c r="G554" s="165">
        <f t="shared" si="256"/>
        <v>0</v>
      </c>
      <c r="H554" s="165">
        <f t="shared" si="256"/>
        <v>0</v>
      </c>
      <c r="I554" s="165">
        <f t="shared" si="256"/>
        <v>0</v>
      </c>
      <c r="J554" s="165">
        <f t="shared" si="256"/>
        <v>0</v>
      </c>
      <c r="K554" s="165">
        <f t="shared" si="256"/>
        <v>0</v>
      </c>
      <c r="L554" s="374">
        <f t="shared" si="256"/>
        <v>0</v>
      </c>
      <c r="M554" s="374">
        <f t="shared" ref="M554:Q554" si="257">M437*21</f>
        <v>0</v>
      </c>
      <c r="N554" s="165">
        <f t="shared" si="257"/>
        <v>0</v>
      </c>
      <c r="O554" s="165">
        <f t="shared" si="257"/>
        <v>0</v>
      </c>
      <c r="P554" s="165">
        <f t="shared" si="257"/>
        <v>0</v>
      </c>
      <c r="Q554" s="166">
        <f t="shared" si="257"/>
        <v>0</v>
      </c>
    </row>
    <row r="555" spans="2:17" s="18" customFormat="1" x14ac:dyDescent="0.3">
      <c r="B555" s="152" t="s">
        <v>146</v>
      </c>
      <c r="C555" s="20"/>
      <c r="D555" s="165">
        <f t="shared" ref="D555:L555" si="258">D438*21</f>
        <v>0</v>
      </c>
      <c r="E555" s="165">
        <f t="shared" si="258"/>
        <v>0</v>
      </c>
      <c r="F555" s="165">
        <f t="shared" si="258"/>
        <v>0</v>
      </c>
      <c r="G555" s="165">
        <f t="shared" si="258"/>
        <v>0</v>
      </c>
      <c r="H555" s="165">
        <f t="shared" si="258"/>
        <v>0</v>
      </c>
      <c r="I555" s="165">
        <f t="shared" si="258"/>
        <v>0</v>
      </c>
      <c r="J555" s="165">
        <f t="shared" si="258"/>
        <v>0</v>
      </c>
      <c r="K555" s="165">
        <f t="shared" si="258"/>
        <v>0</v>
      </c>
      <c r="L555" s="374">
        <f t="shared" si="258"/>
        <v>0</v>
      </c>
      <c r="M555" s="374">
        <f t="shared" ref="M555:Q555" si="259">M438*21</f>
        <v>0</v>
      </c>
      <c r="N555" s="165">
        <f t="shared" si="259"/>
        <v>0</v>
      </c>
      <c r="O555" s="165">
        <f t="shared" si="259"/>
        <v>0</v>
      </c>
      <c r="P555" s="165">
        <f t="shared" si="259"/>
        <v>0</v>
      </c>
      <c r="Q555" s="166">
        <f t="shared" si="259"/>
        <v>0</v>
      </c>
    </row>
    <row r="556" spans="2:17" s="18" customFormat="1" x14ac:dyDescent="0.3">
      <c r="B556" s="152" t="s">
        <v>147</v>
      </c>
      <c r="C556" s="20"/>
      <c r="D556" s="165">
        <f t="shared" ref="D556:L556" si="260">D439*21</f>
        <v>0</v>
      </c>
      <c r="E556" s="165">
        <f t="shared" si="260"/>
        <v>0</v>
      </c>
      <c r="F556" s="165">
        <f t="shared" si="260"/>
        <v>0</v>
      </c>
      <c r="G556" s="165">
        <f t="shared" si="260"/>
        <v>0</v>
      </c>
      <c r="H556" s="165">
        <f t="shared" si="260"/>
        <v>0</v>
      </c>
      <c r="I556" s="165">
        <f t="shared" si="260"/>
        <v>0</v>
      </c>
      <c r="J556" s="165">
        <f t="shared" si="260"/>
        <v>0</v>
      </c>
      <c r="K556" s="165">
        <f t="shared" si="260"/>
        <v>0</v>
      </c>
      <c r="L556" s="165">
        <f t="shared" si="260"/>
        <v>0</v>
      </c>
      <c r="M556" s="165">
        <f t="shared" ref="M556:Q556" si="261">M439*21</f>
        <v>0</v>
      </c>
      <c r="N556" s="165">
        <f t="shared" si="261"/>
        <v>0</v>
      </c>
      <c r="O556" s="165">
        <f t="shared" si="261"/>
        <v>0</v>
      </c>
      <c r="P556" s="165">
        <f t="shared" si="261"/>
        <v>0</v>
      </c>
      <c r="Q556" s="166">
        <f t="shared" si="261"/>
        <v>0</v>
      </c>
    </row>
    <row r="557" spans="2:17" s="18" customFormat="1" x14ac:dyDescent="0.3">
      <c r="B557" s="152" t="s">
        <v>148</v>
      </c>
      <c r="C557" s="20"/>
      <c r="D557" s="165">
        <f t="shared" ref="D557:L557" si="262">D440*21</f>
        <v>0</v>
      </c>
      <c r="E557" s="165">
        <f t="shared" si="262"/>
        <v>0</v>
      </c>
      <c r="F557" s="165">
        <f t="shared" si="262"/>
        <v>0</v>
      </c>
      <c r="G557" s="165">
        <f t="shared" si="262"/>
        <v>0</v>
      </c>
      <c r="H557" s="165">
        <f t="shared" si="262"/>
        <v>0</v>
      </c>
      <c r="I557" s="165">
        <f t="shared" si="262"/>
        <v>0</v>
      </c>
      <c r="J557" s="165">
        <f t="shared" si="262"/>
        <v>0</v>
      </c>
      <c r="K557" s="165">
        <f t="shared" si="262"/>
        <v>0</v>
      </c>
      <c r="L557" s="165">
        <f t="shared" si="262"/>
        <v>0</v>
      </c>
      <c r="M557" s="165">
        <f t="shared" ref="M557:Q557" si="263">M440*21</f>
        <v>0</v>
      </c>
      <c r="N557" s="165">
        <f t="shared" si="263"/>
        <v>0</v>
      </c>
      <c r="O557" s="165">
        <f t="shared" si="263"/>
        <v>0</v>
      </c>
      <c r="P557" s="165">
        <f t="shared" si="263"/>
        <v>0</v>
      </c>
      <c r="Q557" s="166">
        <f t="shared" si="263"/>
        <v>0</v>
      </c>
    </row>
    <row r="558" spans="2:17" s="18" customFormat="1" x14ac:dyDescent="0.3">
      <c r="B558" s="152" t="s">
        <v>149</v>
      </c>
      <c r="C558" s="20"/>
      <c r="D558" s="165">
        <f t="shared" ref="D558:L558" si="264">D441*21</f>
        <v>0</v>
      </c>
      <c r="E558" s="165">
        <f t="shared" si="264"/>
        <v>0</v>
      </c>
      <c r="F558" s="165">
        <f t="shared" si="264"/>
        <v>0</v>
      </c>
      <c r="G558" s="165">
        <f t="shared" si="264"/>
        <v>0</v>
      </c>
      <c r="H558" s="165">
        <f t="shared" si="264"/>
        <v>0</v>
      </c>
      <c r="I558" s="165">
        <f t="shared" si="264"/>
        <v>0</v>
      </c>
      <c r="J558" s="165">
        <f t="shared" si="264"/>
        <v>0</v>
      </c>
      <c r="K558" s="165">
        <f t="shared" si="264"/>
        <v>0</v>
      </c>
      <c r="L558" s="374">
        <f t="shared" si="264"/>
        <v>0</v>
      </c>
      <c r="M558" s="374">
        <f t="shared" ref="M558:Q558" si="265">M441*21</f>
        <v>0</v>
      </c>
      <c r="N558" s="165">
        <f t="shared" si="265"/>
        <v>0</v>
      </c>
      <c r="O558" s="165">
        <f t="shared" si="265"/>
        <v>0</v>
      </c>
      <c r="P558" s="165">
        <f t="shared" si="265"/>
        <v>0</v>
      </c>
      <c r="Q558" s="166">
        <f t="shared" si="265"/>
        <v>0</v>
      </c>
    </row>
    <row r="559" spans="2:17" s="18" customFormat="1" x14ac:dyDescent="0.3">
      <c r="B559" s="152" t="s">
        <v>150</v>
      </c>
      <c r="C559" s="20"/>
      <c r="D559" s="165">
        <f t="shared" ref="D559:L559" si="266">D442*21</f>
        <v>0</v>
      </c>
      <c r="E559" s="165">
        <f t="shared" si="266"/>
        <v>0</v>
      </c>
      <c r="F559" s="165">
        <f t="shared" si="266"/>
        <v>0</v>
      </c>
      <c r="G559" s="165">
        <f t="shared" si="266"/>
        <v>0</v>
      </c>
      <c r="H559" s="165">
        <f t="shared" si="266"/>
        <v>0</v>
      </c>
      <c r="I559" s="165">
        <f t="shared" si="266"/>
        <v>0</v>
      </c>
      <c r="J559" s="165">
        <f t="shared" si="266"/>
        <v>0</v>
      </c>
      <c r="K559" s="165">
        <f t="shared" si="266"/>
        <v>0</v>
      </c>
      <c r="L559" s="374">
        <f t="shared" si="266"/>
        <v>0</v>
      </c>
      <c r="M559" s="374">
        <f t="shared" ref="M559:Q559" si="267">M442*21</f>
        <v>0</v>
      </c>
      <c r="N559" s="165">
        <f t="shared" si="267"/>
        <v>0</v>
      </c>
      <c r="O559" s="165">
        <f t="shared" si="267"/>
        <v>0</v>
      </c>
      <c r="P559" s="165">
        <f t="shared" si="267"/>
        <v>0</v>
      </c>
      <c r="Q559" s="166">
        <f t="shared" si="267"/>
        <v>0</v>
      </c>
    </row>
    <row r="560" spans="2:17" s="18" customFormat="1" x14ac:dyDescent="0.3">
      <c r="B560" s="152" t="s">
        <v>151</v>
      </c>
      <c r="C560" s="20"/>
      <c r="D560" s="165">
        <f t="shared" ref="D560:L560" si="268">D443*21</f>
        <v>0</v>
      </c>
      <c r="E560" s="165">
        <f t="shared" si="268"/>
        <v>0</v>
      </c>
      <c r="F560" s="165">
        <f t="shared" si="268"/>
        <v>0</v>
      </c>
      <c r="G560" s="165">
        <f t="shared" si="268"/>
        <v>0</v>
      </c>
      <c r="H560" s="165">
        <f t="shared" si="268"/>
        <v>0</v>
      </c>
      <c r="I560" s="165">
        <f t="shared" si="268"/>
        <v>0</v>
      </c>
      <c r="J560" s="165">
        <f t="shared" si="268"/>
        <v>0</v>
      </c>
      <c r="K560" s="165">
        <f t="shared" si="268"/>
        <v>0</v>
      </c>
      <c r="L560" s="374">
        <f t="shared" si="268"/>
        <v>0</v>
      </c>
      <c r="M560" s="374">
        <f t="shared" ref="M560:Q560" si="269">M443*21</f>
        <v>0</v>
      </c>
      <c r="N560" s="165">
        <f t="shared" si="269"/>
        <v>0</v>
      </c>
      <c r="O560" s="165">
        <f t="shared" si="269"/>
        <v>0</v>
      </c>
      <c r="P560" s="165">
        <f t="shared" si="269"/>
        <v>0</v>
      </c>
      <c r="Q560" s="166">
        <f t="shared" si="269"/>
        <v>0</v>
      </c>
    </row>
    <row r="561" spans="2:17" s="18" customFormat="1" x14ac:dyDescent="0.3">
      <c r="B561" s="152" t="s">
        <v>152</v>
      </c>
      <c r="C561" s="20"/>
      <c r="D561" s="165">
        <f t="shared" ref="D561:L561" si="270">D444*21</f>
        <v>0</v>
      </c>
      <c r="E561" s="165">
        <f t="shared" si="270"/>
        <v>0</v>
      </c>
      <c r="F561" s="165">
        <f t="shared" si="270"/>
        <v>0</v>
      </c>
      <c r="G561" s="165">
        <f t="shared" si="270"/>
        <v>0</v>
      </c>
      <c r="H561" s="165">
        <f t="shared" si="270"/>
        <v>0</v>
      </c>
      <c r="I561" s="165">
        <f t="shared" si="270"/>
        <v>0</v>
      </c>
      <c r="J561" s="165">
        <f t="shared" si="270"/>
        <v>0</v>
      </c>
      <c r="K561" s="165">
        <f t="shared" si="270"/>
        <v>0</v>
      </c>
      <c r="L561" s="165">
        <f t="shared" si="270"/>
        <v>0</v>
      </c>
      <c r="M561" s="165">
        <f t="shared" ref="M561:Q561" si="271">M444*21</f>
        <v>0</v>
      </c>
      <c r="N561" s="165">
        <f t="shared" si="271"/>
        <v>0</v>
      </c>
      <c r="O561" s="165">
        <f t="shared" si="271"/>
        <v>0</v>
      </c>
      <c r="P561" s="165">
        <f t="shared" si="271"/>
        <v>0</v>
      </c>
      <c r="Q561" s="166">
        <f t="shared" si="271"/>
        <v>0</v>
      </c>
    </row>
    <row r="562" spans="2:17" s="18" customFormat="1" x14ac:dyDescent="0.3">
      <c r="B562" s="152" t="s">
        <v>153</v>
      </c>
      <c r="C562" s="20"/>
      <c r="D562" s="165">
        <f t="shared" ref="D562:L562" si="272">D445*21</f>
        <v>0</v>
      </c>
      <c r="E562" s="165">
        <f t="shared" si="272"/>
        <v>0</v>
      </c>
      <c r="F562" s="165">
        <f t="shared" si="272"/>
        <v>0</v>
      </c>
      <c r="G562" s="165">
        <f t="shared" si="272"/>
        <v>0</v>
      </c>
      <c r="H562" s="165">
        <f t="shared" si="272"/>
        <v>0</v>
      </c>
      <c r="I562" s="165">
        <f t="shared" si="272"/>
        <v>0</v>
      </c>
      <c r="J562" s="165">
        <f t="shared" si="272"/>
        <v>0</v>
      </c>
      <c r="K562" s="165">
        <f t="shared" si="272"/>
        <v>0</v>
      </c>
      <c r="L562" s="374">
        <f t="shared" si="272"/>
        <v>0</v>
      </c>
      <c r="M562" s="374">
        <f t="shared" ref="M562:Q562" si="273">M445*21</f>
        <v>0</v>
      </c>
      <c r="N562" s="165">
        <f t="shared" si="273"/>
        <v>0</v>
      </c>
      <c r="O562" s="165">
        <f t="shared" si="273"/>
        <v>0</v>
      </c>
      <c r="P562" s="165">
        <f t="shared" si="273"/>
        <v>0</v>
      </c>
      <c r="Q562" s="166">
        <f t="shared" si="273"/>
        <v>0</v>
      </c>
    </row>
    <row r="563" spans="2:17" s="18" customFormat="1" x14ac:dyDescent="0.3">
      <c r="B563" s="152" t="s">
        <v>154</v>
      </c>
      <c r="C563" s="20"/>
      <c r="D563" s="165">
        <f t="shared" ref="D563:L563" si="274">D446*21</f>
        <v>0</v>
      </c>
      <c r="E563" s="165">
        <f t="shared" si="274"/>
        <v>0</v>
      </c>
      <c r="F563" s="165">
        <f t="shared" si="274"/>
        <v>0</v>
      </c>
      <c r="G563" s="165">
        <f t="shared" si="274"/>
        <v>0</v>
      </c>
      <c r="H563" s="165">
        <f t="shared" si="274"/>
        <v>0</v>
      </c>
      <c r="I563" s="165">
        <f t="shared" si="274"/>
        <v>0</v>
      </c>
      <c r="J563" s="165">
        <f t="shared" si="274"/>
        <v>0</v>
      </c>
      <c r="K563" s="165">
        <f t="shared" si="274"/>
        <v>0</v>
      </c>
      <c r="L563" s="374">
        <f t="shared" si="274"/>
        <v>0</v>
      </c>
      <c r="M563" s="374">
        <f t="shared" ref="M563:Q563" si="275">M446*21</f>
        <v>0</v>
      </c>
      <c r="N563" s="165">
        <f t="shared" si="275"/>
        <v>0</v>
      </c>
      <c r="O563" s="165">
        <f t="shared" si="275"/>
        <v>0</v>
      </c>
      <c r="P563" s="165">
        <f t="shared" si="275"/>
        <v>0</v>
      </c>
      <c r="Q563" s="166">
        <f t="shared" si="275"/>
        <v>0</v>
      </c>
    </row>
    <row r="564" spans="2:17" s="18" customFormat="1" x14ac:dyDescent="0.3">
      <c r="B564" s="152" t="s">
        <v>155</v>
      </c>
      <c r="C564" s="20"/>
      <c r="D564" s="165">
        <f t="shared" ref="D564:L564" si="276">D447*21</f>
        <v>0</v>
      </c>
      <c r="E564" s="165">
        <f t="shared" si="276"/>
        <v>0</v>
      </c>
      <c r="F564" s="165">
        <f t="shared" si="276"/>
        <v>0</v>
      </c>
      <c r="G564" s="165">
        <f t="shared" si="276"/>
        <v>0</v>
      </c>
      <c r="H564" s="165">
        <f t="shared" si="276"/>
        <v>0</v>
      </c>
      <c r="I564" s="165">
        <f t="shared" si="276"/>
        <v>0</v>
      </c>
      <c r="J564" s="165">
        <f t="shared" si="276"/>
        <v>0</v>
      </c>
      <c r="K564" s="165">
        <f t="shared" si="276"/>
        <v>0</v>
      </c>
      <c r="L564" s="374">
        <f t="shared" si="276"/>
        <v>0</v>
      </c>
      <c r="M564" s="374">
        <f t="shared" ref="M564:Q564" si="277">M447*21</f>
        <v>0</v>
      </c>
      <c r="N564" s="165">
        <f t="shared" si="277"/>
        <v>0</v>
      </c>
      <c r="O564" s="165">
        <f t="shared" si="277"/>
        <v>0</v>
      </c>
      <c r="P564" s="165">
        <f t="shared" si="277"/>
        <v>0</v>
      </c>
      <c r="Q564" s="166">
        <f t="shared" si="277"/>
        <v>0</v>
      </c>
    </row>
    <row r="565" spans="2:17" s="18" customFormat="1" x14ac:dyDescent="0.3">
      <c r="B565" s="152" t="s">
        <v>156</v>
      </c>
      <c r="C565" s="20"/>
      <c r="D565" s="165">
        <f t="shared" ref="D565:L565" si="278">D448*21</f>
        <v>0</v>
      </c>
      <c r="E565" s="165">
        <f t="shared" si="278"/>
        <v>0</v>
      </c>
      <c r="F565" s="165">
        <f t="shared" si="278"/>
        <v>0</v>
      </c>
      <c r="G565" s="165">
        <f t="shared" si="278"/>
        <v>0</v>
      </c>
      <c r="H565" s="165">
        <f t="shared" si="278"/>
        <v>0</v>
      </c>
      <c r="I565" s="165">
        <f t="shared" si="278"/>
        <v>0</v>
      </c>
      <c r="J565" s="165">
        <f t="shared" si="278"/>
        <v>0</v>
      </c>
      <c r="K565" s="165">
        <f t="shared" si="278"/>
        <v>0</v>
      </c>
      <c r="L565" s="374">
        <f t="shared" si="278"/>
        <v>0</v>
      </c>
      <c r="M565" s="374">
        <f t="shared" ref="M565:Q565" si="279">M448*21</f>
        <v>0</v>
      </c>
      <c r="N565" s="165">
        <f t="shared" si="279"/>
        <v>0</v>
      </c>
      <c r="O565" s="165">
        <f t="shared" si="279"/>
        <v>0</v>
      </c>
      <c r="P565" s="165">
        <f t="shared" si="279"/>
        <v>0</v>
      </c>
      <c r="Q565" s="166">
        <f t="shared" si="279"/>
        <v>0</v>
      </c>
    </row>
    <row r="566" spans="2:17" s="18" customFormat="1" x14ac:dyDescent="0.3">
      <c r="B566" s="152" t="s">
        <v>157</v>
      </c>
      <c r="C566" s="20"/>
      <c r="D566" s="165">
        <f t="shared" ref="D566:L566" si="280">D449*21</f>
        <v>0</v>
      </c>
      <c r="E566" s="165">
        <f t="shared" si="280"/>
        <v>0</v>
      </c>
      <c r="F566" s="165">
        <f t="shared" si="280"/>
        <v>0</v>
      </c>
      <c r="G566" s="165">
        <f t="shared" si="280"/>
        <v>0</v>
      </c>
      <c r="H566" s="165">
        <f t="shared" si="280"/>
        <v>0</v>
      </c>
      <c r="I566" s="165">
        <f t="shared" si="280"/>
        <v>0</v>
      </c>
      <c r="J566" s="165">
        <f t="shared" si="280"/>
        <v>0</v>
      </c>
      <c r="K566" s="165">
        <f t="shared" si="280"/>
        <v>0</v>
      </c>
      <c r="L566" s="165">
        <f t="shared" si="280"/>
        <v>0</v>
      </c>
      <c r="M566" s="165">
        <f t="shared" ref="M566:Q566" si="281">M449*21</f>
        <v>0</v>
      </c>
      <c r="N566" s="165">
        <f t="shared" si="281"/>
        <v>0</v>
      </c>
      <c r="O566" s="165">
        <f t="shared" si="281"/>
        <v>0</v>
      </c>
      <c r="P566" s="165">
        <f t="shared" si="281"/>
        <v>0</v>
      </c>
      <c r="Q566" s="166">
        <f t="shared" si="281"/>
        <v>0</v>
      </c>
    </row>
    <row r="567" spans="2:17" s="18" customFormat="1" x14ac:dyDescent="0.3">
      <c r="B567" s="152" t="s">
        <v>158</v>
      </c>
      <c r="C567" s="20"/>
      <c r="D567" s="165">
        <f t="shared" ref="D567:L567" si="282">D450*21</f>
        <v>0</v>
      </c>
      <c r="E567" s="165">
        <f t="shared" si="282"/>
        <v>0</v>
      </c>
      <c r="F567" s="165">
        <f t="shared" si="282"/>
        <v>0</v>
      </c>
      <c r="G567" s="165">
        <f t="shared" si="282"/>
        <v>0</v>
      </c>
      <c r="H567" s="165">
        <f t="shared" si="282"/>
        <v>0</v>
      </c>
      <c r="I567" s="165">
        <f t="shared" si="282"/>
        <v>0</v>
      </c>
      <c r="J567" s="165">
        <f t="shared" si="282"/>
        <v>0</v>
      </c>
      <c r="K567" s="165">
        <f t="shared" si="282"/>
        <v>0</v>
      </c>
      <c r="L567" s="374">
        <f t="shared" si="282"/>
        <v>0</v>
      </c>
      <c r="M567" s="374">
        <f t="shared" ref="M567:Q567" si="283">M450*21</f>
        <v>0</v>
      </c>
      <c r="N567" s="165">
        <f t="shared" si="283"/>
        <v>0</v>
      </c>
      <c r="O567" s="165">
        <f t="shared" si="283"/>
        <v>0</v>
      </c>
      <c r="P567" s="165">
        <f t="shared" si="283"/>
        <v>0</v>
      </c>
      <c r="Q567" s="166">
        <f t="shared" si="283"/>
        <v>0</v>
      </c>
    </row>
    <row r="568" spans="2:17" s="18" customFormat="1" x14ac:dyDescent="0.3">
      <c r="B568" s="152" t="s">
        <v>159</v>
      </c>
      <c r="C568" s="20"/>
      <c r="D568" s="165">
        <f t="shared" ref="D568:L568" si="284">D451*21</f>
        <v>0</v>
      </c>
      <c r="E568" s="165">
        <f t="shared" si="284"/>
        <v>0</v>
      </c>
      <c r="F568" s="165">
        <f t="shared" si="284"/>
        <v>0</v>
      </c>
      <c r="G568" s="165">
        <f t="shared" si="284"/>
        <v>0</v>
      </c>
      <c r="H568" s="165">
        <f t="shared" si="284"/>
        <v>0</v>
      </c>
      <c r="I568" s="165">
        <f t="shared" si="284"/>
        <v>0</v>
      </c>
      <c r="J568" s="165">
        <f t="shared" si="284"/>
        <v>0</v>
      </c>
      <c r="K568" s="165">
        <f t="shared" si="284"/>
        <v>0</v>
      </c>
      <c r="L568" s="374">
        <f t="shared" si="284"/>
        <v>0</v>
      </c>
      <c r="M568" s="374">
        <f t="shared" ref="M568:Q568" si="285">M451*21</f>
        <v>0</v>
      </c>
      <c r="N568" s="165">
        <f t="shared" si="285"/>
        <v>0</v>
      </c>
      <c r="O568" s="165">
        <f t="shared" si="285"/>
        <v>0</v>
      </c>
      <c r="P568" s="165">
        <f t="shared" si="285"/>
        <v>0</v>
      </c>
      <c r="Q568" s="166">
        <f t="shared" si="285"/>
        <v>0</v>
      </c>
    </row>
    <row r="569" spans="2:17" s="18" customFormat="1" x14ac:dyDescent="0.3">
      <c r="B569" s="152" t="s">
        <v>160</v>
      </c>
      <c r="C569" s="20"/>
      <c r="D569" s="165">
        <f t="shared" ref="D569:L569" si="286">D452*21</f>
        <v>0</v>
      </c>
      <c r="E569" s="165">
        <f t="shared" si="286"/>
        <v>0</v>
      </c>
      <c r="F569" s="165">
        <f t="shared" si="286"/>
        <v>0</v>
      </c>
      <c r="G569" s="165">
        <f t="shared" si="286"/>
        <v>0</v>
      </c>
      <c r="H569" s="165">
        <f t="shared" si="286"/>
        <v>0</v>
      </c>
      <c r="I569" s="165">
        <f t="shared" si="286"/>
        <v>0</v>
      </c>
      <c r="J569" s="165">
        <f t="shared" si="286"/>
        <v>0</v>
      </c>
      <c r="K569" s="165">
        <f t="shared" si="286"/>
        <v>0</v>
      </c>
      <c r="L569" s="374">
        <f t="shared" si="286"/>
        <v>0</v>
      </c>
      <c r="M569" s="374">
        <f t="shared" ref="M569:Q569" si="287">M452*21</f>
        <v>0</v>
      </c>
      <c r="N569" s="165">
        <f t="shared" si="287"/>
        <v>0</v>
      </c>
      <c r="O569" s="165">
        <f t="shared" si="287"/>
        <v>0</v>
      </c>
      <c r="P569" s="165">
        <f t="shared" si="287"/>
        <v>0</v>
      </c>
      <c r="Q569" s="166">
        <f t="shared" si="287"/>
        <v>0</v>
      </c>
    </row>
    <row r="570" spans="2:17" s="18" customFormat="1" x14ac:dyDescent="0.3">
      <c r="B570" s="152" t="s">
        <v>161</v>
      </c>
      <c r="C570" s="20"/>
      <c r="D570" s="165">
        <f t="shared" ref="D570:L570" si="288">D453*21</f>
        <v>0</v>
      </c>
      <c r="E570" s="165">
        <f t="shared" si="288"/>
        <v>0</v>
      </c>
      <c r="F570" s="165">
        <f t="shared" si="288"/>
        <v>0</v>
      </c>
      <c r="G570" s="165">
        <f t="shared" si="288"/>
        <v>0</v>
      </c>
      <c r="H570" s="165">
        <f t="shared" si="288"/>
        <v>0</v>
      </c>
      <c r="I570" s="165">
        <f t="shared" si="288"/>
        <v>0</v>
      </c>
      <c r="J570" s="165">
        <f t="shared" si="288"/>
        <v>0</v>
      </c>
      <c r="K570" s="165">
        <f t="shared" si="288"/>
        <v>0</v>
      </c>
      <c r="L570" s="374">
        <f t="shared" si="288"/>
        <v>0</v>
      </c>
      <c r="M570" s="374">
        <f t="shared" ref="M570:Q570" si="289">M453*21</f>
        <v>0</v>
      </c>
      <c r="N570" s="165">
        <f t="shared" si="289"/>
        <v>0</v>
      </c>
      <c r="O570" s="165">
        <f t="shared" si="289"/>
        <v>0</v>
      </c>
      <c r="P570" s="165">
        <f t="shared" si="289"/>
        <v>0</v>
      </c>
      <c r="Q570" s="166">
        <f t="shared" si="289"/>
        <v>0</v>
      </c>
    </row>
    <row r="571" spans="2:17" s="18" customFormat="1" x14ac:dyDescent="0.3">
      <c r="B571" s="152" t="s">
        <v>162</v>
      </c>
      <c r="C571" s="20"/>
      <c r="D571" s="165">
        <f t="shared" ref="D571:L571" si="290">D454*21</f>
        <v>0</v>
      </c>
      <c r="E571" s="165">
        <f t="shared" si="290"/>
        <v>0</v>
      </c>
      <c r="F571" s="165">
        <f t="shared" si="290"/>
        <v>0</v>
      </c>
      <c r="G571" s="165">
        <f t="shared" si="290"/>
        <v>0</v>
      </c>
      <c r="H571" s="165">
        <f t="shared" si="290"/>
        <v>0</v>
      </c>
      <c r="I571" s="165">
        <f t="shared" si="290"/>
        <v>0</v>
      </c>
      <c r="J571" s="165">
        <f t="shared" si="290"/>
        <v>0</v>
      </c>
      <c r="K571" s="165">
        <f t="shared" si="290"/>
        <v>0</v>
      </c>
      <c r="L571" s="165">
        <f t="shared" si="290"/>
        <v>0</v>
      </c>
      <c r="M571" s="165">
        <f t="shared" ref="M571:Q571" si="291">M454*21</f>
        <v>0</v>
      </c>
      <c r="N571" s="165">
        <f t="shared" si="291"/>
        <v>0</v>
      </c>
      <c r="O571" s="165">
        <f t="shared" si="291"/>
        <v>0</v>
      </c>
      <c r="P571" s="165">
        <f t="shared" si="291"/>
        <v>0</v>
      </c>
      <c r="Q571" s="166">
        <f t="shared" si="291"/>
        <v>0</v>
      </c>
    </row>
    <row r="572" spans="2:17" s="18" customFormat="1" x14ac:dyDescent="0.3">
      <c r="B572" s="152" t="s">
        <v>182</v>
      </c>
      <c r="C572" s="20"/>
      <c r="D572" s="165">
        <f t="shared" ref="D572:L572" si="292">D455*21</f>
        <v>0</v>
      </c>
      <c r="E572" s="165">
        <f t="shared" si="292"/>
        <v>0</v>
      </c>
      <c r="F572" s="165">
        <f t="shared" si="292"/>
        <v>0</v>
      </c>
      <c r="G572" s="165">
        <f t="shared" si="292"/>
        <v>0</v>
      </c>
      <c r="H572" s="165">
        <f t="shared" si="292"/>
        <v>0</v>
      </c>
      <c r="I572" s="165">
        <f t="shared" si="292"/>
        <v>0</v>
      </c>
      <c r="J572" s="165">
        <f t="shared" si="292"/>
        <v>0</v>
      </c>
      <c r="K572" s="165">
        <f t="shared" si="292"/>
        <v>0</v>
      </c>
      <c r="L572" s="374">
        <f t="shared" si="292"/>
        <v>0</v>
      </c>
      <c r="M572" s="374">
        <f t="shared" ref="M572:Q572" si="293">M455*21</f>
        <v>0</v>
      </c>
      <c r="N572" s="165">
        <f t="shared" si="293"/>
        <v>0</v>
      </c>
      <c r="O572" s="165">
        <f t="shared" si="293"/>
        <v>0</v>
      </c>
      <c r="P572" s="165">
        <f t="shared" si="293"/>
        <v>0</v>
      </c>
      <c r="Q572" s="166">
        <f t="shared" si="293"/>
        <v>0</v>
      </c>
    </row>
    <row r="573" spans="2:17" s="18" customFormat="1" x14ac:dyDescent="0.3">
      <c r="B573" s="152" t="s">
        <v>163</v>
      </c>
      <c r="C573" s="20"/>
      <c r="D573" s="165">
        <f t="shared" ref="D573:L573" si="294">D456*21</f>
        <v>0</v>
      </c>
      <c r="E573" s="165">
        <f t="shared" si="294"/>
        <v>0</v>
      </c>
      <c r="F573" s="165">
        <f t="shared" si="294"/>
        <v>0</v>
      </c>
      <c r="G573" s="165">
        <f t="shared" si="294"/>
        <v>0</v>
      </c>
      <c r="H573" s="165">
        <f t="shared" si="294"/>
        <v>0</v>
      </c>
      <c r="I573" s="165">
        <f t="shared" si="294"/>
        <v>0</v>
      </c>
      <c r="J573" s="165">
        <f t="shared" si="294"/>
        <v>0</v>
      </c>
      <c r="K573" s="165">
        <f t="shared" si="294"/>
        <v>0</v>
      </c>
      <c r="L573" s="374">
        <f t="shared" si="294"/>
        <v>0</v>
      </c>
      <c r="M573" s="374">
        <f t="shared" ref="M573:Q573" si="295">M456*21</f>
        <v>0</v>
      </c>
      <c r="N573" s="165">
        <f t="shared" si="295"/>
        <v>0</v>
      </c>
      <c r="O573" s="165">
        <f t="shared" si="295"/>
        <v>0</v>
      </c>
      <c r="P573" s="165">
        <f t="shared" si="295"/>
        <v>0</v>
      </c>
      <c r="Q573" s="166">
        <f t="shared" si="295"/>
        <v>0</v>
      </c>
    </row>
    <row r="574" spans="2:17" s="18" customFormat="1" x14ac:dyDescent="0.3">
      <c r="B574" s="152" t="s">
        <v>164</v>
      </c>
      <c r="C574" s="20"/>
      <c r="D574" s="165">
        <f t="shared" ref="D574:L574" si="296">D457*21</f>
        <v>0</v>
      </c>
      <c r="E574" s="165">
        <f t="shared" si="296"/>
        <v>0</v>
      </c>
      <c r="F574" s="165">
        <f t="shared" si="296"/>
        <v>0</v>
      </c>
      <c r="G574" s="165">
        <f t="shared" si="296"/>
        <v>0</v>
      </c>
      <c r="H574" s="165">
        <f t="shared" si="296"/>
        <v>0</v>
      </c>
      <c r="I574" s="165">
        <f t="shared" si="296"/>
        <v>0</v>
      </c>
      <c r="J574" s="165">
        <f t="shared" si="296"/>
        <v>0</v>
      </c>
      <c r="K574" s="165">
        <f t="shared" si="296"/>
        <v>0</v>
      </c>
      <c r="L574" s="374">
        <f t="shared" si="296"/>
        <v>0</v>
      </c>
      <c r="M574" s="374">
        <f t="shared" ref="M574:Q574" si="297">M457*21</f>
        <v>0</v>
      </c>
      <c r="N574" s="165">
        <f t="shared" si="297"/>
        <v>0</v>
      </c>
      <c r="O574" s="165">
        <f t="shared" si="297"/>
        <v>0</v>
      </c>
      <c r="P574" s="165">
        <f t="shared" si="297"/>
        <v>0</v>
      </c>
      <c r="Q574" s="166">
        <f t="shared" si="297"/>
        <v>0</v>
      </c>
    </row>
    <row r="575" spans="2:17" s="18" customFormat="1" x14ac:dyDescent="0.3">
      <c r="B575" s="152" t="s">
        <v>165</v>
      </c>
      <c r="C575" s="20"/>
      <c r="D575" s="165">
        <f t="shared" ref="D575:L575" si="298">D458*21</f>
        <v>0</v>
      </c>
      <c r="E575" s="165">
        <f t="shared" si="298"/>
        <v>0</v>
      </c>
      <c r="F575" s="165">
        <f t="shared" si="298"/>
        <v>0</v>
      </c>
      <c r="G575" s="165">
        <f t="shared" si="298"/>
        <v>0</v>
      </c>
      <c r="H575" s="165">
        <f t="shared" si="298"/>
        <v>0</v>
      </c>
      <c r="I575" s="165">
        <f t="shared" si="298"/>
        <v>0</v>
      </c>
      <c r="J575" s="165">
        <f t="shared" si="298"/>
        <v>0</v>
      </c>
      <c r="K575" s="165">
        <f t="shared" si="298"/>
        <v>0</v>
      </c>
      <c r="L575" s="374">
        <f t="shared" si="298"/>
        <v>0</v>
      </c>
      <c r="M575" s="374">
        <f t="shared" ref="M575:Q575" si="299">M458*21</f>
        <v>0</v>
      </c>
      <c r="N575" s="165">
        <f t="shared" si="299"/>
        <v>0</v>
      </c>
      <c r="O575" s="165">
        <f t="shared" si="299"/>
        <v>0</v>
      </c>
      <c r="P575" s="165">
        <f t="shared" si="299"/>
        <v>0</v>
      </c>
      <c r="Q575" s="166">
        <f t="shared" si="299"/>
        <v>0</v>
      </c>
    </row>
    <row r="576" spans="2:17" s="18" customFormat="1" x14ac:dyDescent="0.3">
      <c r="B576" s="152" t="s">
        <v>166</v>
      </c>
      <c r="C576" s="20"/>
      <c r="D576" s="165">
        <f t="shared" ref="D576:L576" si="300">D459*21</f>
        <v>0</v>
      </c>
      <c r="E576" s="165">
        <f t="shared" si="300"/>
        <v>0</v>
      </c>
      <c r="F576" s="165">
        <f t="shared" si="300"/>
        <v>0</v>
      </c>
      <c r="G576" s="165">
        <f t="shared" si="300"/>
        <v>0</v>
      </c>
      <c r="H576" s="165">
        <f t="shared" si="300"/>
        <v>0</v>
      </c>
      <c r="I576" s="165">
        <f t="shared" si="300"/>
        <v>0</v>
      </c>
      <c r="J576" s="165">
        <f t="shared" si="300"/>
        <v>0</v>
      </c>
      <c r="K576" s="165">
        <f t="shared" si="300"/>
        <v>0</v>
      </c>
      <c r="L576" s="165">
        <f t="shared" si="300"/>
        <v>0</v>
      </c>
      <c r="M576" s="165">
        <f t="shared" ref="M576:Q576" si="301">M459*21</f>
        <v>0</v>
      </c>
      <c r="N576" s="165">
        <f t="shared" si="301"/>
        <v>0</v>
      </c>
      <c r="O576" s="165">
        <f t="shared" si="301"/>
        <v>0</v>
      </c>
      <c r="P576" s="165">
        <f t="shared" si="301"/>
        <v>0</v>
      </c>
      <c r="Q576" s="166">
        <f t="shared" si="301"/>
        <v>0</v>
      </c>
    </row>
    <row r="577" spans="2:17" s="18" customFormat="1" x14ac:dyDescent="0.3">
      <c r="B577" s="329" t="s">
        <v>533</v>
      </c>
      <c r="C577" s="20"/>
      <c r="D577" s="334">
        <f>SUM(D541:D576)</f>
        <v>0</v>
      </c>
      <c r="E577" s="334">
        <f t="shared" ref="E577" si="302">SUM(E541:E576)</f>
        <v>0</v>
      </c>
      <c r="F577" s="334">
        <f t="shared" ref="F577" si="303">SUM(F541:F576)</f>
        <v>0</v>
      </c>
      <c r="G577" s="334">
        <f t="shared" ref="G577" si="304">SUM(G541:G576)</f>
        <v>0</v>
      </c>
      <c r="H577" s="334">
        <f t="shared" ref="H577" si="305">SUM(H541:H576)</f>
        <v>0</v>
      </c>
      <c r="I577" s="334">
        <f t="shared" ref="I577" si="306">SUM(I541:I576)</f>
        <v>0</v>
      </c>
      <c r="J577" s="334">
        <f t="shared" ref="J577" si="307">SUM(J541:J576)</f>
        <v>0</v>
      </c>
      <c r="K577" s="334">
        <f t="shared" ref="K577" si="308">SUM(K541:K576)</f>
        <v>0</v>
      </c>
      <c r="L577" s="334">
        <f t="shared" ref="L577:Q577" si="309">SUM(L541:L576)</f>
        <v>0</v>
      </c>
      <c r="M577" s="334">
        <f t="shared" si="309"/>
        <v>0</v>
      </c>
      <c r="N577" s="334">
        <f t="shared" si="309"/>
        <v>0</v>
      </c>
      <c r="O577" s="334">
        <f t="shared" si="309"/>
        <v>0</v>
      </c>
      <c r="P577" s="334">
        <f t="shared" si="309"/>
        <v>0</v>
      </c>
      <c r="Q577" s="335">
        <f t="shared" si="309"/>
        <v>0</v>
      </c>
    </row>
    <row r="578" spans="2:17" s="67" customFormat="1" x14ac:dyDescent="0.3">
      <c r="B578" s="153" t="s">
        <v>16</v>
      </c>
      <c r="C578" s="27"/>
      <c r="D578" s="327"/>
      <c r="E578" s="327"/>
      <c r="F578" s="327"/>
      <c r="G578" s="327"/>
      <c r="H578" s="327"/>
      <c r="I578" s="327"/>
      <c r="J578" s="327"/>
      <c r="K578" s="328"/>
      <c r="L578" s="165"/>
      <c r="M578" s="165"/>
      <c r="N578" s="327"/>
      <c r="O578" s="199"/>
      <c r="Q578" s="420"/>
    </row>
    <row r="579" spans="2:17" s="18" customFormat="1" x14ac:dyDescent="0.3">
      <c r="B579" s="152" t="s">
        <v>132</v>
      </c>
      <c r="C579" s="20"/>
      <c r="D579" s="165">
        <f t="shared" ref="D579:K579" si="310">D462*21</f>
        <v>0</v>
      </c>
      <c r="E579" s="165">
        <f t="shared" si="310"/>
        <v>0</v>
      </c>
      <c r="F579" s="165">
        <f t="shared" si="310"/>
        <v>0</v>
      </c>
      <c r="G579" s="165">
        <f t="shared" si="310"/>
        <v>0</v>
      </c>
      <c r="H579" s="165">
        <f t="shared" si="310"/>
        <v>0</v>
      </c>
      <c r="I579" s="165">
        <f t="shared" si="310"/>
        <v>0</v>
      </c>
      <c r="J579" s="165">
        <f t="shared" si="310"/>
        <v>0</v>
      </c>
      <c r="K579" s="165">
        <f t="shared" si="310"/>
        <v>0</v>
      </c>
      <c r="L579" s="374">
        <f t="shared" ref="L579:Q614" si="311">L462*21</f>
        <v>0</v>
      </c>
      <c r="M579" s="374">
        <f t="shared" si="311"/>
        <v>0</v>
      </c>
      <c r="N579" s="165">
        <f t="shared" si="311"/>
        <v>0</v>
      </c>
      <c r="O579" s="165">
        <f t="shared" si="311"/>
        <v>0</v>
      </c>
      <c r="P579" s="165">
        <f t="shared" ref="P579:P612" si="312">P462*21</f>
        <v>0</v>
      </c>
      <c r="Q579" s="166">
        <f t="shared" si="311"/>
        <v>0</v>
      </c>
    </row>
    <row r="580" spans="2:17" s="18" customFormat="1" x14ac:dyDescent="0.3">
      <c r="B580" s="152" t="s">
        <v>133</v>
      </c>
      <c r="C580" s="20"/>
      <c r="D580" s="165">
        <f t="shared" ref="D580:K580" si="313">D463*21</f>
        <v>0</v>
      </c>
      <c r="E580" s="165">
        <f t="shared" si="313"/>
        <v>0</v>
      </c>
      <c r="F580" s="165">
        <f t="shared" si="313"/>
        <v>0</v>
      </c>
      <c r="G580" s="165">
        <f t="shared" si="313"/>
        <v>0</v>
      </c>
      <c r="H580" s="165">
        <f t="shared" si="313"/>
        <v>0</v>
      </c>
      <c r="I580" s="165">
        <f t="shared" si="313"/>
        <v>0</v>
      </c>
      <c r="J580" s="165">
        <f t="shared" si="313"/>
        <v>0</v>
      </c>
      <c r="K580" s="165">
        <f t="shared" si="313"/>
        <v>0</v>
      </c>
      <c r="L580" s="165">
        <f t="shared" si="311"/>
        <v>0</v>
      </c>
      <c r="M580" s="165">
        <f t="shared" si="311"/>
        <v>0</v>
      </c>
      <c r="N580" s="165">
        <f t="shared" si="311"/>
        <v>0</v>
      </c>
      <c r="O580" s="165">
        <f t="shared" ref="O580" si="314">O463*21</f>
        <v>0</v>
      </c>
      <c r="P580" s="165">
        <f t="shared" si="312"/>
        <v>0</v>
      </c>
      <c r="Q580" s="166">
        <f t="shared" ref="Q580" si="315">Q463*21</f>
        <v>0</v>
      </c>
    </row>
    <row r="581" spans="2:17" s="18" customFormat="1" x14ac:dyDescent="0.3">
      <c r="B581" s="152" t="s">
        <v>134</v>
      </c>
      <c r="C581" s="20"/>
      <c r="D581" s="165">
        <f t="shared" ref="D581:K581" si="316">D464*21</f>
        <v>0</v>
      </c>
      <c r="E581" s="165">
        <f t="shared" si="316"/>
        <v>0</v>
      </c>
      <c r="F581" s="165">
        <f t="shared" si="316"/>
        <v>0</v>
      </c>
      <c r="G581" s="165">
        <f t="shared" si="316"/>
        <v>0</v>
      </c>
      <c r="H581" s="165">
        <f t="shared" si="316"/>
        <v>0</v>
      </c>
      <c r="I581" s="165">
        <f t="shared" si="316"/>
        <v>0</v>
      </c>
      <c r="J581" s="165">
        <f t="shared" si="316"/>
        <v>0</v>
      </c>
      <c r="K581" s="165">
        <f t="shared" si="316"/>
        <v>0</v>
      </c>
      <c r="L581" s="374">
        <f t="shared" si="311"/>
        <v>0</v>
      </c>
      <c r="M581" s="374">
        <f t="shared" si="311"/>
        <v>0</v>
      </c>
      <c r="N581" s="165">
        <f t="shared" si="311"/>
        <v>0</v>
      </c>
      <c r="O581" s="165">
        <f t="shared" ref="O581" si="317">O464*21</f>
        <v>0</v>
      </c>
      <c r="P581" s="165">
        <f t="shared" si="312"/>
        <v>0</v>
      </c>
      <c r="Q581" s="166">
        <f t="shared" ref="Q581" si="318">Q464*21</f>
        <v>0</v>
      </c>
    </row>
    <row r="582" spans="2:17" s="18" customFormat="1" x14ac:dyDescent="0.3">
      <c r="B582" s="152" t="s">
        <v>135</v>
      </c>
      <c r="C582" s="20"/>
      <c r="D582" s="165">
        <f t="shared" ref="D582:K582" si="319">D465*21</f>
        <v>0</v>
      </c>
      <c r="E582" s="165">
        <f t="shared" si="319"/>
        <v>0</v>
      </c>
      <c r="F582" s="165">
        <f t="shared" si="319"/>
        <v>0</v>
      </c>
      <c r="G582" s="165">
        <f t="shared" si="319"/>
        <v>0</v>
      </c>
      <c r="H582" s="165">
        <f t="shared" si="319"/>
        <v>0</v>
      </c>
      <c r="I582" s="165">
        <f t="shared" si="319"/>
        <v>0</v>
      </c>
      <c r="J582" s="165">
        <f t="shared" si="319"/>
        <v>0</v>
      </c>
      <c r="K582" s="165">
        <f t="shared" si="319"/>
        <v>0</v>
      </c>
      <c r="L582" s="374">
        <f t="shared" si="311"/>
        <v>0</v>
      </c>
      <c r="M582" s="374">
        <f t="shared" si="311"/>
        <v>0</v>
      </c>
      <c r="N582" s="165">
        <f t="shared" si="311"/>
        <v>0</v>
      </c>
      <c r="O582" s="165">
        <f t="shared" ref="O582" si="320">O465*21</f>
        <v>0</v>
      </c>
      <c r="P582" s="165">
        <f t="shared" si="312"/>
        <v>0</v>
      </c>
      <c r="Q582" s="166">
        <f t="shared" ref="Q582" si="321">Q465*21</f>
        <v>0</v>
      </c>
    </row>
    <row r="583" spans="2:17" s="18" customFormat="1" x14ac:dyDescent="0.3">
      <c r="B583" s="152" t="s">
        <v>136</v>
      </c>
      <c r="C583" s="20"/>
      <c r="D583" s="165">
        <f t="shared" ref="D583:K583" si="322">D466*21</f>
        <v>0</v>
      </c>
      <c r="E583" s="165">
        <f t="shared" si="322"/>
        <v>0</v>
      </c>
      <c r="F583" s="165">
        <f t="shared" si="322"/>
        <v>0</v>
      </c>
      <c r="G583" s="165">
        <f t="shared" si="322"/>
        <v>0</v>
      </c>
      <c r="H583" s="165">
        <f t="shared" si="322"/>
        <v>0</v>
      </c>
      <c r="I583" s="165">
        <f t="shared" si="322"/>
        <v>0</v>
      </c>
      <c r="J583" s="165">
        <f t="shared" si="322"/>
        <v>0</v>
      </c>
      <c r="K583" s="165">
        <f t="shared" si="322"/>
        <v>0</v>
      </c>
      <c r="L583" s="374">
        <f t="shared" si="311"/>
        <v>0</v>
      </c>
      <c r="M583" s="374">
        <f t="shared" si="311"/>
        <v>0</v>
      </c>
      <c r="N583" s="165">
        <f t="shared" si="311"/>
        <v>0</v>
      </c>
      <c r="O583" s="165">
        <f t="shared" ref="O583" si="323">O466*21</f>
        <v>0</v>
      </c>
      <c r="P583" s="165">
        <f t="shared" si="312"/>
        <v>0</v>
      </c>
      <c r="Q583" s="166">
        <f t="shared" ref="Q583" si="324">Q466*21</f>
        <v>0</v>
      </c>
    </row>
    <row r="584" spans="2:17" s="18" customFormat="1" x14ac:dyDescent="0.3">
      <c r="B584" s="152" t="s">
        <v>137</v>
      </c>
      <c r="C584" s="20"/>
      <c r="D584" s="165">
        <f t="shared" ref="D584:K584" si="325">D467*21</f>
        <v>0</v>
      </c>
      <c r="E584" s="165">
        <f t="shared" si="325"/>
        <v>0</v>
      </c>
      <c r="F584" s="165">
        <f t="shared" si="325"/>
        <v>0</v>
      </c>
      <c r="G584" s="165">
        <f t="shared" si="325"/>
        <v>0</v>
      </c>
      <c r="H584" s="165">
        <f t="shared" si="325"/>
        <v>0</v>
      </c>
      <c r="I584" s="165">
        <f t="shared" si="325"/>
        <v>0</v>
      </c>
      <c r="J584" s="165">
        <f t="shared" si="325"/>
        <v>0</v>
      </c>
      <c r="K584" s="165">
        <f t="shared" si="325"/>
        <v>0</v>
      </c>
      <c r="L584" s="374">
        <f t="shared" si="311"/>
        <v>0</v>
      </c>
      <c r="M584" s="374">
        <f t="shared" si="311"/>
        <v>0</v>
      </c>
      <c r="N584" s="165">
        <f t="shared" si="311"/>
        <v>0</v>
      </c>
      <c r="O584" s="165">
        <f t="shared" ref="O584" si="326">O467*21</f>
        <v>0</v>
      </c>
      <c r="P584" s="165">
        <f t="shared" si="312"/>
        <v>0</v>
      </c>
      <c r="Q584" s="166">
        <f t="shared" ref="Q584" si="327">Q467*21</f>
        <v>0</v>
      </c>
    </row>
    <row r="585" spans="2:17" s="18" customFormat="1" x14ac:dyDescent="0.3">
      <c r="B585" s="152" t="s">
        <v>138</v>
      </c>
      <c r="C585" s="20"/>
      <c r="D585" s="165">
        <f t="shared" ref="D585:K585" si="328">D468*21</f>
        <v>0</v>
      </c>
      <c r="E585" s="165">
        <f t="shared" si="328"/>
        <v>0</v>
      </c>
      <c r="F585" s="165">
        <f t="shared" si="328"/>
        <v>0</v>
      </c>
      <c r="G585" s="165">
        <f t="shared" si="328"/>
        <v>0</v>
      </c>
      <c r="H585" s="165">
        <f t="shared" si="328"/>
        <v>0</v>
      </c>
      <c r="I585" s="165">
        <f t="shared" si="328"/>
        <v>0</v>
      </c>
      <c r="J585" s="165">
        <f t="shared" si="328"/>
        <v>0</v>
      </c>
      <c r="K585" s="165">
        <f t="shared" si="328"/>
        <v>0</v>
      </c>
      <c r="L585" s="165">
        <f t="shared" si="311"/>
        <v>0</v>
      </c>
      <c r="M585" s="165">
        <f t="shared" si="311"/>
        <v>0</v>
      </c>
      <c r="N585" s="165">
        <f t="shared" si="311"/>
        <v>0</v>
      </c>
      <c r="O585" s="165">
        <f t="shared" ref="O585" si="329">O468*21</f>
        <v>0</v>
      </c>
      <c r="P585" s="165">
        <f t="shared" si="312"/>
        <v>0</v>
      </c>
      <c r="Q585" s="166">
        <f t="shared" ref="Q585" si="330">Q468*21</f>
        <v>0</v>
      </c>
    </row>
    <row r="586" spans="2:17" s="18" customFormat="1" x14ac:dyDescent="0.3">
      <c r="B586" s="152" t="s">
        <v>139</v>
      </c>
      <c r="C586" s="20"/>
      <c r="D586" s="165">
        <f t="shared" ref="D586:K586" si="331">D469*21</f>
        <v>0</v>
      </c>
      <c r="E586" s="165">
        <f t="shared" si="331"/>
        <v>0</v>
      </c>
      <c r="F586" s="165">
        <f t="shared" si="331"/>
        <v>0</v>
      </c>
      <c r="G586" s="165">
        <f t="shared" si="331"/>
        <v>0</v>
      </c>
      <c r="H586" s="165">
        <f t="shared" si="331"/>
        <v>0</v>
      </c>
      <c r="I586" s="165">
        <f t="shared" si="331"/>
        <v>0</v>
      </c>
      <c r="J586" s="165">
        <f t="shared" si="331"/>
        <v>0</v>
      </c>
      <c r="K586" s="165">
        <f t="shared" si="331"/>
        <v>0</v>
      </c>
      <c r="L586" s="374">
        <f t="shared" si="311"/>
        <v>0</v>
      </c>
      <c r="M586" s="374">
        <f t="shared" si="311"/>
        <v>0</v>
      </c>
      <c r="N586" s="165">
        <f t="shared" si="311"/>
        <v>0</v>
      </c>
      <c r="O586" s="165">
        <f t="shared" ref="O586" si="332">O469*21</f>
        <v>0</v>
      </c>
      <c r="P586" s="165">
        <f t="shared" si="312"/>
        <v>0</v>
      </c>
      <c r="Q586" s="166">
        <f t="shared" ref="Q586" si="333">Q469*21</f>
        <v>0</v>
      </c>
    </row>
    <row r="587" spans="2:17" s="18" customFormat="1" x14ac:dyDescent="0.3">
      <c r="B587" s="152" t="s">
        <v>140</v>
      </c>
      <c r="C587" s="20"/>
      <c r="D587" s="165">
        <f t="shared" ref="D587:K587" si="334">D470*21</f>
        <v>0</v>
      </c>
      <c r="E587" s="165">
        <f t="shared" si="334"/>
        <v>0</v>
      </c>
      <c r="F587" s="165">
        <f t="shared" si="334"/>
        <v>0</v>
      </c>
      <c r="G587" s="165">
        <f t="shared" si="334"/>
        <v>0</v>
      </c>
      <c r="H587" s="165">
        <f t="shared" si="334"/>
        <v>0</v>
      </c>
      <c r="I587" s="165">
        <f t="shared" si="334"/>
        <v>0</v>
      </c>
      <c r="J587" s="165">
        <f t="shared" si="334"/>
        <v>0</v>
      </c>
      <c r="K587" s="165">
        <f t="shared" si="334"/>
        <v>0</v>
      </c>
      <c r="L587" s="374">
        <f t="shared" si="311"/>
        <v>0</v>
      </c>
      <c r="M587" s="374">
        <f t="shared" si="311"/>
        <v>0</v>
      </c>
      <c r="N587" s="165">
        <f t="shared" si="311"/>
        <v>0</v>
      </c>
      <c r="O587" s="165">
        <f t="shared" ref="O587" si="335">O470*21</f>
        <v>0</v>
      </c>
      <c r="P587" s="165">
        <f t="shared" si="312"/>
        <v>0</v>
      </c>
      <c r="Q587" s="166">
        <f t="shared" ref="Q587" si="336">Q470*21</f>
        <v>0</v>
      </c>
    </row>
    <row r="588" spans="2:17" s="18" customFormat="1" x14ac:dyDescent="0.3">
      <c r="B588" s="152" t="s">
        <v>141</v>
      </c>
      <c r="C588" s="20"/>
      <c r="D588" s="165">
        <f t="shared" ref="D588:K588" si="337">D471*21</f>
        <v>0</v>
      </c>
      <c r="E588" s="165">
        <f t="shared" si="337"/>
        <v>0</v>
      </c>
      <c r="F588" s="165">
        <f t="shared" si="337"/>
        <v>0</v>
      </c>
      <c r="G588" s="165">
        <f t="shared" si="337"/>
        <v>0</v>
      </c>
      <c r="H588" s="165">
        <f t="shared" si="337"/>
        <v>0</v>
      </c>
      <c r="I588" s="165">
        <f t="shared" si="337"/>
        <v>0</v>
      </c>
      <c r="J588" s="165">
        <f t="shared" si="337"/>
        <v>0</v>
      </c>
      <c r="K588" s="165">
        <f t="shared" si="337"/>
        <v>0</v>
      </c>
      <c r="L588" s="374">
        <f t="shared" si="311"/>
        <v>0</v>
      </c>
      <c r="M588" s="374">
        <f t="shared" si="311"/>
        <v>0</v>
      </c>
      <c r="N588" s="165">
        <f t="shared" si="311"/>
        <v>0</v>
      </c>
      <c r="O588" s="165">
        <f t="shared" ref="O588" si="338">O471*21</f>
        <v>0</v>
      </c>
      <c r="P588" s="165">
        <f t="shared" si="312"/>
        <v>0</v>
      </c>
      <c r="Q588" s="166">
        <f t="shared" ref="Q588" si="339">Q471*21</f>
        <v>0</v>
      </c>
    </row>
    <row r="589" spans="2:17" s="18" customFormat="1" x14ac:dyDescent="0.3">
      <c r="B589" s="152" t="s">
        <v>142</v>
      </c>
      <c r="C589" s="20"/>
      <c r="D589" s="165">
        <f t="shared" ref="D589:K589" si="340">D472*21</f>
        <v>0</v>
      </c>
      <c r="E589" s="165">
        <f t="shared" si="340"/>
        <v>0</v>
      </c>
      <c r="F589" s="165">
        <f t="shared" si="340"/>
        <v>0</v>
      </c>
      <c r="G589" s="165">
        <f t="shared" si="340"/>
        <v>0</v>
      </c>
      <c r="H589" s="165">
        <f t="shared" si="340"/>
        <v>0</v>
      </c>
      <c r="I589" s="165">
        <f t="shared" si="340"/>
        <v>0</v>
      </c>
      <c r="J589" s="165">
        <f t="shared" si="340"/>
        <v>0</v>
      </c>
      <c r="K589" s="165">
        <f t="shared" si="340"/>
        <v>0</v>
      </c>
      <c r="L589" s="165">
        <f t="shared" si="311"/>
        <v>0</v>
      </c>
      <c r="M589" s="165">
        <f t="shared" si="311"/>
        <v>0</v>
      </c>
      <c r="N589" s="165">
        <f t="shared" si="311"/>
        <v>0</v>
      </c>
      <c r="O589" s="165">
        <f t="shared" ref="O589" si="341">O472*21</f>
        <v>0</v>
      </c>
      <c r="P589" s="165">
        <f t="shared" si="312"/>
        <v>0</v>
      </c>
      <c r="Q589" s="166">
        <f t="shared" ref="Q589" si="342">Q472*21</f>
        <v>0</v>
      </c>
    </row>
    <row r="590" spans="2:17" s="18" customFormat="1" x14ac:dyDescent="0.3">
      <c r="B590" s="152" t="s">
        <v>143</v>
      </c>
      <c r="C590" s="20"/>
      <c r="D590" s="165">
        <f t="shared" ref="D590:K590" si="343">D473*21</f>
        <v>0</v>
      </c>
      <c r="E590" s="165">
        <f t="shared" si="343"/>
        <v>0</v>
      </c>
      <c r="F590" s="165">
        <f t="shared" si="343"/>
        <v>0</v>
      </c>
      <c r="G590" s="165">
        <f t="shared" si="343"/>
        <v>0</v>
      </c>
      <c r="H590" s="165">
        <f t="shared" si="343"/>
        <v>0</v>
      </c>
      <c r="I590" s="165">
        <f t="shared" si="343"/>
        <v>0</v>
      </c>
      <c r="J590" s="165">
        <f t="shared" si="343"/>
        <v>0</v>
      </c>
      <c r="K590" s="165">
        <f t="shared" si="343"/>
        <v>0</v>
      </c>
      <c r="L590" s="165">
        <f t="shared" si="311"/>
        <v>0</v>
      </c>
      <c r="M590" s="165">
        <f t="shared" si="311"/>
        <v>0</v>
      </c>
      <c r="N590" s="165">
        <f t="shared" si="311"/>
        <v>0</v>
      </c>
      <c r="O590" s="165">
        <f t="shared" ref="O590" si="344">O473*21</f>
        <v>0</v>
      </c>
      <c r="P590" s="165">
        <f t="shared" si="312"/>
        <v>0</v>
      </c>
      <c r="Q590" s="166">
        <f t="shared" ref="Q590" si="345">Q473*21</f>
        <v>0</v>
      </c>
    </row>
    <row r="591" spans="2:17" s="18" customFormat="1" x14ac:dyDescent="0.3">
      <c r="B591" s="152" t="s">
        <v>144</v>
      </c>
      <c r="C591" s="20"/>
      <c r="D591" s="165">
        <f t="shared" ref="D591:K591" si="346">D474*21</f>
        <v>0</v>
      </c>
      <c r="E591" s="165">
        <f t="shared" si="346"/>
        <v>0</v>
      </c>
      <c r="F591" s="165">
        <f t="shared" si="346"/>
        <v>0</v>
      </c>
      <c r="G591" s="165">
        <f t="shared" si="346"/>
        <v>0</v>
      </c>
      <c r="H591" s="165">
        <f t="shared" si="346"/>
        <v>0</v>
      </c>
      <c r="I591" s="165">
        <f t="shared" si="346"/>
        <v>0</v>
      </c>
      <c r="J591" s="165">
        <f t="shared" si="346"/>
        <v>0</v>
      </c>
      <c r="K591" s="165">
        <f t="shared" si="346"/>
        <v>0</v>
      </c>
      <c r="L591" s="374">
        <f t="shared" si="311"/>
        <v>0</v>
      </c>
      <c r="M591" s="374">
        <f t="shared" si="311"/>
        <v>0</v>
      </c>
      <c r="N591" s="165">
        <f t="shared" si="311"/>
        <v>0</v>
      </c>
      <c r="O591" s="165">
        <f t="shared" ref="O591" si="347">O474*21</f>
        <v>0</v>
      </c>
      <c r="P591" s="165">
        <f t="shared" si="312"/>
        <v>0</v>
      </c>
      <c r="Q591" s="166">
        <f t="shared" ref="Q591" si="348">Q474*21</f>
        <v>0</v>
      </c>
    </row>
    <row r="592" spans="2:17" s="18" customFormat="1" x14ac:dyDescent="0.3">
      <c r="B592" s="152" t="s">
        <v>145</v>
      </c>
      <c r="C592" s="20"/>
      <c r="D592" s="165">
        <f t="shared" ref="D592:K592" si="349">D475*21</f>
        <v>0</v>
      </c>
      <c r="E592" s="165">
        <f t="shared" si="349"/>
        <v>0</v>
      </c>
      <c r="F592" s="165">
        <f t="shared" si="349"/>
        <v>0</v>
      </c>
      <c r="G592" s="165">
        <f t="shared" si="349"/>
        <v>0</v>
      </c>
      <c r="H592" s="165">
        <f t="shared" si="349"/>
        <v>0</v>
      </c>
      <c r="I592" s="165">
        <f t="shared" si="349"/>
        <v>0</v>
      </c>
      <c r="J592" s="165">
        <f t="shared" si="349"/>
        <v>0</v>
      </c>
      <c r="K592" s="165">
        <f t="shared" si="349"/>
        <v>0</v>
      </c>
      <c r="L592" s="374">
        <f t="shared" si="311"/>
        <v>0</v>
      </c>
      <c r="M592" s="374">
        <f t="shared" si="311"/>
        <v>0</v>
      </c>
      <c r="N592" s="165">
        <f t="shared" si="311"/>
        <v>0</v>
      </c>
      <c r="O592" s="165">
        <f t="shared" ref="O592" si="350">O475*21</f>
        <v>0</v>
      </c>
      <c r="P592" s="165">
        <f t="shared" si="312"/>
        <v>0</v>
      </c>
      <c r="Q592" s="166">
        <f t="shared" ref="Q592" si="351">Q475*21</f>
        <v>0</v>
      </c>
    </row>
    <row r="593" spans="2:17" s="18" customFormat="1" x14ac:dyDescent="0.3">
      <c r="B593" s="152" t="s">
        <v>146</v>
      </c>
      <c r="C593" s="20"/>
      <c r="D593" s="165">
        <f t="shared" ref="D593:K593" si="352">D476*21</f>
        <v>0</v>
      </c>
      <c r="E593" s="165">
        <f t="shared" si="352"/>
        <v>0</v>
      </c>
      <c r="F593" s="165">
        <f t="shared" si="352"/>
        <v>0</v>
      </c>
      <c r="G593" s="165">
        <f t="shared" si="352"/>
        <v>0</v>
      </c>
      <c r="H593" s="165">
        <f t="shared" si="352"/>
        <v>0</v>
      </c>
      <c r="I593" s="165">
        <f t="shared" si="352"/>
        <v>0</v>
      </c>
      <c r="J593" s="165">
        <f t="shared" si="352"/>
        <v>0</v>
      </c>
      <c r="K593" s="165">
        <f t="shared" si="352"/>
        <v>0</v>
      </c>
      <c r="L593" s="374">
        <f t="shared" si="311"/>
        <v>0</v>
      </c>
      <c r="M593" s="374">
        <f t="shared" si="311"/>
        <v>0</v>
      </c>
      <c r="N593" s="165">
        <f t="shared" si="311"/>
        <v>0</v>
      </c>
      <c r="O593" s="165">
        <f t="shared" ref="O593" si="353">O476*21</f>
        <v>0</v>
      </c>
      <c r="P593" s="165">
        <f t="shared" si="312"/>
        <v>0</v>
      </c>
      <c r="Q593" s="166">
        <f t="shared" ref="Q593" si="354">Q476*21</f>
        <v>0</v>
      </c>
    </row>
    <row r="594" spans="2:17" s="18" customFormat="1" x14ac:dyDescent="0.3">
      <c r="B594" s="152" t="s">
        <v>147</v>
      </c>
      <c r="C594" s="20"/>
      <c r="D594" s="165">
        <f t="shared" ref="D594:K594" si="355">D477*21</f>
        <v>0</v>
      </c>
      <c r="E594" s="165">
        <f t="shared" si="355"/>
        <v>0</v>
      </c>
      <c r="F594" s="165">
        <f t="shared" si="355"/>
        <v>0</v>
      </c>
      <c r="G594" s="165">
        <f t="shared" si="355"/>
        <v>0</v>
      </c>
      <c r="H594" s="165">
        <f t="shared" si="355"/>
        <v>0</v>
      </c>
      <c r="I594" s="165">
        <f t="shared" si="355"/>
        <v>0</v>
      </c>
      <c r="J594" s="165">
        <f t="shared" si="355"/>
        <v>0</v>
      </c>
      <c r="K594" s="165">
        <f t="shared" si="355"/>
        <v>0</v>
      </c>
      <c r="L594" s="165">
        <f t="shared" si="311"/>
        <v>0</v>
      </c>
      <c r="M594" s="165">
        <f t="shared" si="311"/>
        <v>0</v>
      </c>
      <c r="N594" s="165">
        <f t="shared" si="311"/>
        <v>0</v>
      </c>
      <c r="O594" s="165">
        <f t="shared" ref="O594" si="356">O477*21</f>
        <v>0</v>
      </c>
      <c r="P594" s="165">
        <f t="shared" si="312"/>
        <v>0</v>
      </c>
      <c r="Q594" s="166">
        <f t="shared" ref="Q594" si="357">Q477*21</f>
        <v>0</v>
      </c>
    </row>
    <row r="595" spans="2:17" s="18" customFormat="1" x14ac:dyDescent="0.3">
      <c r="B595" s="152" t="s">
        <v>148</v>
      </c>
      <c r="C595" s="20"/>
      <c r="D595" s="165">
        <f t="shared" ref="D595:K595" si="358">D478*21</f>
        <v>0</v>
      </c>
      <c r="E595" s="165">
        <f t="shared" si="358"/>
        <v>0</v>
      </c>
      <c r="F595" s="165">
        <f t="shared" si="358"/>
        <v>0</v>
      </c>
      <c r="G595" s="165">
        <f t="shared" si="358"/>
        <v>0</v>
      </c>
      <c r="H595" s="165">
        <f t="shared" si="358"/>
        <v>0</v>
      </c>
      <c r="I595" s="165">
        <f t="shared" si="358"/>
        <v>0</v>
      </c>
      <c r="J595" s="165">
        <f t="shared" si="358"/>
        <v>0</v>
      </c>
      <c r="K595" s="165">
        <f t="shared" si="358"/>
        <v>0</v>
      </c>
      <c r="L595" s="165">
        <f t="shared" si="311"/>
        <v>0</v>
      </c>
      <c r="M595" s="165">
        <f t="shared" si="311"/>
        <v>0</v>
      </c>
      <c r="N595" s="165">
        <f t="shared" si="311"/>
        <v>0</v>
      </c>
      <c r="O595" s="165">
        <f t="shared" ref="O595" si="359">O478*21</f>
        <v>0</v>
      </c>
      <c r="P595" s="165">
        <f t="shared" si="312"/>
        <v>0</v>
      </c>
      <c r="Q595" s="166">
        <f t="shared" ref="Q595" si="360">Q478*21</f>
        <v>0</v>
      </c>
    </row>
    <row r="596" spans="2:17" s="18" customFormat="1" x14ac:dyDescent="0.3">
      <c r="B596" s="152" t="s">
        <v>149</v>
      </c>
      <c r="C596" s="20"/>
      <c r="D596" s="165">
        <f t="shared" ref="D596:K596" si="361">D479*21</f>
        <v>0</v>
      </c>
      <c r="E596" s="165">
        <f t="shared" si="361"/>
        <v>0</v>
      </c>
      <c r="F596" s="165">
        <f t="shared" si="361"/>
        <v>0</v>
      </c>
      <c r="G596" s="165">
        <f t="shared" si="361"/>
        <v>0</v>
      </c>
      <c r="H596" s="165">
        <f t="shared" si="361"/>
        <v>0</v>
      </c>
      <c r="I596" s="165">
        <f t="shared" si="361"/>
        <v>0</v>
      </c>
      <c r="J596" s="165">
        <f t="shared" si="361"/>
        <v>0</v>
      </c>
      <c r="K596" s="165">
        <f t="shared" si="361"/>
        <v>0</v>
      </c>
      <c r="L596" s="374">
        <f t="shared" si="311"/>
        <v>0</v>
      </c>
      <c r="M596" s="374">
        <f t="shared" si="311"/>
        <v>0</v>
      </c>
      <c r="N596" s="165">
        <f t="shared" si="311"/>
        <v>0</v>
      </c>
      <c r="O596" s="165">
        <f t="shared" ref="O596" si="362">O479*21</f>
        <v>0</v>
      </c>
      <c r="P596" s="165">
        <f t="shared" si="312"/>
        <v>0</v>
      </c>
      <c r="Q596" s="166">
        <f t="shared" ref="Q596" si="363">Q479*21</f>
        <v>0</v>
      </c>
    </row>
    <row r="597" spans="2:17" s="18" customFormat="1" x14ac:dyDescent="0.3">
      <c r="B597" s="152" t="s">
        <v>150</v>
      </c>
      <c r="C597" s="20"/>
      <c r="D597" s="165">
        <f t="shared" ref="D597:K597" si="364">D480*21</f>
        <v>0</v>
      </c>
      <c r="E597" s="165">
        <f t="shared" si="364"/>
        <v>0</v>
      </c>
      <c r="F597" s="165">
        <f t="shared" si="364"/>
        <v>0</v>
      </c>
      <c r="G597" s="165">
        <f t="shared" si="364"/>
        <v>0</v>
      </c>
      <c r="H597" s="165">
        <f t="shared" si="364"/>
        <v>0</v>
      </c>
      <c r="I597" s="165">
        <f t="shared" si="364"/>
        <v>0</v>
      </c>
      <c r="J597" s="165">
        <f t="shared" si="364"/>
        <v>0</v>
      </c>
      <c r="K597" s="165">
        <f t="shared" si="364"/>
        <v>0</v>
      </c>
      <c r="L597" s="374">
        <f t="shared" si="311"/>
        <v>0</v>
      </c>
      <c r="M597" s="374">
        <f t="shared" si="311"/>
        <v>0</v>
      </c>
      <c r="N597" s="165">
        <f t="shared" si="311"/>
        <v>0</v>
      </c>
      <c r="O597" s="165">
        <f t="shared" ref="O597" si="365">O480*21</f>
        <v>0</v>
      </c>
      <c r="P597" s="165">
        <f t="shared" si="312"/>
        <v>0</v>
      </c>
      <c r="Q597" s="166">
        <f t="shared" ref="Q597" si="366">Q480*21</f>
        <v>0</v>
      </c>
    </row>
    <row r="598" spans="2:17" s="18" customFormat="1" x14ac:dyDescent="0.3">
      <c r="B598" s="152" t="s">
        <v>151</v>
      </c>
      <c r="C598" s="20"/>
      <c r="D598" s="165">
        <f t="shared" ref="D598:K598" si="367">D481*21</f>
        <v>0</v>
      </c>
      <c r="E598" s="165">
        <f t="shared" si="367"/>
        <v>0</v>
      </c>
      <c r="F598" s="165">
        <f t="shared" si="367"/>
        <v>0</v>
      </c>
      <c r="G598" s="165">
        <f t="shared" si="367"/>
        <v>0</v>
      </c>
      <c r="H598" s="165">
        <f t="shared" si="367"/>
        <v>0</v>
      </c>
      <c r="I598" s="165">
        <f t="shared" si="367"/>
        <v>0</v>
      </c>
      <c r="J598" s="165">
        <f t="shared" si="367"/>
        <v>0</v>
      </c>
      <c r="K598" s="165">
        <f t="shared" si="367"/>
        <v>0</v>
      </c>
      <c r="L598" s="374">
        <f t="shared" si="311"/>
        <v>0</v>
      </c>
      <c r="M598" s="374">
        <f t="shared" si="311"/>
        <v>0</v>
      </c>
      <c r="N598" s="165">
        <f t="shared" si="311"/>
        <v>0</v>
      </c>
      <c r="O598" s="165">
        <f t="shared" ref="O598" si="368">O481*21</f>
        <v>0</v>
      </c>
      <c r="P598" s="165">
        <f t="shared" si="312"/>
        <v>0</v>
      </c>
      <c r="Q598" s="166">
        <f t="shared" ref="Q598" si="369">Q481*21</f>
        <v>0</v>
      </c>
    </row>
    <row r="599" spans="2:17" s="18" customFormat="1" x14ac:dyDescent="0.3">
      <c r="B599" s="152" t="s">
        <v>152</v>
      </c>
      <c r="C599" s="20"/>
      <c r="D599" s="165">
        <f t="shared" ref="D599:K599" si="370">D482*21</f>
        <v>0</v>
      </c>
      <c r="E599" s="165">
        <f t="shared" si="370"/>
        <v>0</v>
      </c>
      <c r="F599" s="165">
        <f t="shared" si="370"/>
        <v>0</v>
      </c>
      <c r="G599" s="165">
        <f t="shared" si="370"/>
        <v>0</v>
      </c>
      <c r="H599" s="165">
        <f t="shared" si="370"/>
        <v>0</v>
      </c>
      <c r="I599" s="165">
        <f t="shared" si="370"/>
        <v>0</v>
      </c>
      <c r="J599" s="165">
        <f t="shared" si="370"/>
        <v>0</v>
      </c>
      <c r="K599" s="165">
        <f t="shared" si="370"/>
        <v>0</v>
      </c>
      <c r="L599" s="165">
        <f t="shared" si="311"/>
        <v>0</v>
      </c>
      <c r="M599" s="165">
        <f t="shared" si="311"/>
        <v>0</v>
      </c>
      <c r="N599" s="165">
        <f t="shared" si="311"/>
        <v>0</v>
      </c>
      <c r="O599" s="165">
        <f t="shared" ref="O599" si="371">O482*21</f>
        <v>0</v>
      </c>
      <c r="P599" s="165">
        <f t="shared" si="312"/>
        <v>0</v>
      </c>
      <c r="Q599" s="166">
        <f t="shared" ref="Q599" si="372">Q482*21</f>
        <v>0</v>
      </c>
    </row>
    <row r="600" spans="2:17" s="18" customFormat="1" x14ac:dyDescent="0.3">
      <c r="B600" s="152" t="s">
        <v>153</v>
      </c>
      <c r="C600" s="20"/>
      <c r="D600" s="165">
        <f t="shared" ref="D600:K600" si="373">D483*21</f>
        <v>0</v>
      </c>
      <c r="E600" s="165">
        <f t="shared" si="373"/>
        <v>0</v>
      </c>
      <c r="F600" s="165">
        <f t="shared" si="373"/>
        <v>0</v>
      </c>
      <c r="G600" s="165">
        <f t="shared" si="373"/>
        <v>0</v>
      </c>
      <c r="H600" s="165">
        <f t="shared" si="373"/>
        <v>0</v>
      </c>
      <c r="I600" s="165">
        <f t="shared" si="373"/>
        <v>0</v>
      </c>
      <c r="J600" s="165">
        <f t="shared" si="373"/>
        <v>0</v>
      </c>
      <c r="K600" s="165">
        <f t="shared" si="373"/>
        <v>0</v>
      </c>
      <c r="L600" s="374">
        <f t="shared" si="311"/>
        <v>0</v>
      </c>
      <c r="M600" s="374">
        <f t="shared" si="311"/>
        <v>0</v>
      </c>
      <c r="N600" s="165">
        <f t="shared" si="311"/>
        <v>0</v>
      </c>
      <c r="O600" s="165">
        <f t="shared" ref="O600" si="374">O483*21</f>
        <v>0</v>
      </c>
      <c r="P600" s="165">
        <f t="shared" si="312"/>
        <v>0</v>
      </c>
      <c r="Q600" s="166">
        <f t="shared" ref="Q600" si="375">Q483*21</f>
        <v>0</v>
      </c>
    </row>
    <row r="601" spans="2:17" s="18" customFormat="1" x14ac:dyDescent="0.3">
      <c r="B601" s="152" t="s">
        <v>154</v>
      </c>
      <c r="C601" s="20"/>
      <c r="D601" s="165">
        <f t="shared" ref="D601:K601" si="376">D484*21</f>
        <v>0</v>
      </c>
      <c r="E601" s="165">
        <f t="shared" si="376"/>
        <v>0</v>
      </c>
      <c r="F601" s="165">
        <f t="shared" si="376"/>
        <v>0</v>
      </c>
      <c r="G601" s="165">
        <f t="shared" si="376"/>
        <v>0</v>
      </c>
      <c r="H601" s="165">
        <f t="shared" si="376"/>
        <v>0</v>
      </c>
      <c r="I601" s="165">
        <f t="shared" si="376"/>
        <v>0</v>
      </c>
      <c r="J601" s="165">
        <f t="shared" si="376"/>
        <v>0</v>
      </c>
      <c r="K601" s="165">
        <f t="shared" si="376"/>
        <v>0</v>
      </c>
      <c r="L601" s="374">
        <f t="shared" si="311"/>
        <v>0</v>
      </c>
      <c r="M601" s="374">
        <f t="shared" si="311"/>
        <v>0</v>
      </c>
      <c r="N601" s="165">
        <f t="shared" si="311"/>
        <v>0</v>
      </c>
      <c r="O601" s="165">
        <f t="shared" ref="O601" si="377">O484*21</f>
        <v>0</v>
      </c>
      <c r="P601" s="165">
        <f t="shared" si="312"/>
        <v>0</v>
      </c>
      <c r="Q601" s="166">
        <f t="shared" ref="Q601" si="378">Q484*21</f>
        <v>0</v>
      </c>
    </row>
    <row r="602" spans="2:17" s="18" customFormat="1" x14ac:dyDescent="0.3">
      <c r="B602" s="152" t="s">
        <v>155</v>
      </c>
      <c r="C602" s="20"/>
      <c r="D602" s="165">
        <f t="shared" ref="D602:K602" si="379">D485*21</f>
        <v>0</v>
      </c>
      <c r="E602" s="165">
        <f t="shared" si="379"/>
        <v>0</v>
      </c>
      <c r="F602" s="165">
        <f t="shared" si="379"/>
        <v>0</v>
      </c>
      <c r="G602" s="165">
        <f t="shared" si="379"/>
        <v>0</v>
      </c>
      <c r="H602" s="165">
        <f t="shared" si="379"/>
        <v>0</v>
      </c>
      <c r="I602" s="165">
        <f t="shared" si="379"/>
        <v>0</v>
      </c>
      <c r="J602" s="165">
        <f t="shared" si="379"/>
        <v>0</v>
      </c>
      <c r="K602" s="165">
        <f t="shared" si="379"/>
        <v>0</v>
      </c>
      <c r="L602" s="374">
        <f t="shared" si="311"/>
        <v>0</v>
      </c>
      <c r="M602" s="374">
        <f t="shared" si="311"/>
        <v>0</v>
      </c>
      <c r="N602" s="165">
        <f t="shared" si="311"/>
        <v>0</v>
      </c>
      <c r="O602" s="165">
        <f t="shared" ref="O602" si="380">O485*21</f>
        <v>0</v>
      </c>
      <c r="P602" s="165">
        <f t="shared" si="312"/>
        <v>0</v>
      </c>
      <c r="Q602" s="166">
        <f t="shared" ref="Q602" si="381">Q485*21</f>
        <v>0</v>
      </c>
    </row>
    <row r="603" spans="2:17" s="18" customFormat="1" x14ac:dyDescent="0.3">
      <c r="B603" s="152" t="s">
        <v>156</v>
      </c>
      <c r="C603" s="20"/>
      <c r="D603" s="165">
        <f t="shared" ref="D603:K603" si="382">D486*21</f>
        <v>0</v>
      </c>
      <c r="E603" s="165">
        <f t="shared" si="382"/>
        <v>0</v>
      </c>
      <c r="F603" s="165">
        <f t="shared" si="382"/>
        <v>0</v>
      </c>
      <c r="G603" s="165">
        <f t="shared" si="382"/>
        <v>0</v>
      </c>
      <c r="H603" s="165">
        <f t="shared" si="382"/>
        <v>0</v>
      </c>
      <c r="I603" s="165">
        <f t="shared" si="382"/>
        <v>0</v>
      </c>
      <c r="J603" s="165">
        <f t="shared" si="382"/>
        <v>0</v>
      </c>
      <c r="K603" s="165">
        <f t="shared" si="382"/>
        <v>0</v>
      </c>
      <c r="L603" s="374">
        <f t="shared" si="311"/>
        <v>0</v>
      </c>
      <c r="M603" s="374">
        <f t="shared" si="311"/>
        <v>0</v>
      </c>
      <c r="N603" s="165">
        <f t="shared" si="311"/>
        <v>0</v>
      </c>
      <c r="O603" s="165">
        <f t="shared" ref="O603" si="383">O486*21</f>
        <v>0</v>
      </c>
      <c r="P603" s="165">
        <f t="shared" si="312"/>
        <v>0</v>
      </c>
      <c r="Q603" s="166">
        <f t="shared" ref="Q603" si="384">Q486*21</f>
        <v>0</v>
      </c>
    </row>
    <row r="604" spans="2:17" s="18" customFormat="1" x14ac:dyDescent="0.3">
      <c r="B604" s="152" t="s">
        <v>157</v>
      </c>
      <c r="C604" s="20"/>
      <c r="D604" s="165">
        <f t="shared" ref="D604:K604" si="385">D487*21</f>
        <v>0</v>
      </c>
      <c r="E604" s="165">
        <f t="shared" si="385"/>
        <v>0</v>
      </c>
      <c r="F604" s="165">
        <f t="shared" si="385"/>
        <v>0</v>
      </c>
      <c r="G604" s="165">
        <f t="shared" si="385"/>
        <v>0</v>
      </c>
      <c r="H604" s="165">
        <f t="shared" si="385"/>
        <v>0</v>
      </c>
      <c r="I604" s="165">
        <f t="shared" si="385"/>
        <v>0</v>
      </c>
      <c r="J604" s="165">
        <f t="shared" si="385"/>
        <v>0</v>
      </c>
      <c r="K604" s="165">
        <f t="shared" si="385"/>
        <v>0</v>
      </c>
      <c r="L604" s="165">
        <f t="shared" si="311"/>
        <v>0</v>
      </c>
      <c r="M604" s="165">
        <f t="shared" si="311"/>
        <v>0</v>
      </c>
      <c r="N604" s="165">
        <f t="shared" si="311"/>
        <v>0</v>
      </c>
      <c r="O604" s="165">
        <f t="shared" ref="O604" si="386">O487*21</f>
        <v>0</v>
      </c>
      <c r="P604" s="165">
        <f t="shared" si="312"/>
        <v>0</v>
      </c>
      <c r="Q604" s="166">
        <f t="shared" ref="Q604" si="387">Q487*21</f>
        <v>0</v>
      </c>
    </row>
    <row r="605" spans="2:17" s="18" customFormat="1" x14ac:dyDescent="0.3">
      <c r="B605" s="152" t="s">
        <v>158</v>
      </c>
      <c r="C605" s="20"/>
      <c r="D605" s="165">
        <f t="shared" ref="D605:K605" si="388">D488*21</f>
        <v>0</v>
      </c>
      <c r="E605" s="165">
        <f t="shared" si="388"/>
        <v>0</v>
      </c>
      <c r="F605" s="165">
        <f t="shared" si="388"/>
        <v>0</v>
      </c>
      <c r="G605" s="165">
        <f t="shared" si="388"/>
        <v>0</v>
      </c>
      <c r="H605" s="165">
        <f t="shared" si="388"/>
        <v>0</v>
      </c>
      <c r="I605" s="165">
        <f t="shared" si="388"/>
        <v>0</v>
      </c>
      <c r="J605" s="165">
        <f t="shared" si="388"/>
        <v>0</v>
      </c>
      <c r="K605" s="165">
        <f t="shared" si="388"/>
        <v>0</v>
      </c>
      <c r="L605" s="374">
        <f t="shared" si="311"/>
        <v>0</v>
      </c>
      <c r="M605" s="374">
        <f t="shared" si="311"/>
        <v>0</v>
      </c>
      <c r="N605" s="165">
        <f t="shared" si="311"/>
        <v>0</v>
      </c>
      <c r="O605" s="165">
        <f t="shared" ref="O605" si="389">O488*21</f>
        <v>0</v>
      </c>
      <c r="P605" s="165">
        <f t="shared" si="312"/>
        <v>0</v>
      </c>
      <c r="Q605" s="166">
        <f t="shared" ref="Q605" si="390">Q488*21</f>
        <v>0</v>
      </c>
    </row>
    <row r="606" spans="2:17" s="18" customFormat="1" x14ac:dyDescent="0.3">
      <c r="B606" s="152" t="s">
        <v>159</v>
      </c>
      <c r="C606" s="20"/>
      <c r="D606" s="165">
        <f t="shared" ref="D606:K606" si="391">D489*21</f>
        <v>0</v>
      </c>
      <c r="E606" s="165">
        <f t="shared" si="391"/>
        <v>0</v>
      </c>
      <c r="F606" s="165">
        <f t="shared" si="391"/>
        <v>0</v>
      </c>
      <c r="G606" s="165">
        <f t="shared" si="391"/>
        <v>0</v>
      </c>
      <c r="H606" s="165">
        <f t="shared" si="391"/>
        <v>0</v>
      </c>
      <c r="I606" s="165">
        <f t="shared" si="391"/>
        <v>0</v>
      </c>
      <c r="J606" s="165">
        <f t="shared" si="391"/>
        <v>0</v>
      </c>
      <c r="K606" s="165">
        <f t="shared" si="391"/>
        <v>0</v>
      </c>
      <c r="L606" s="374">
        <f t="shared" si="311"/>
        <v>0</v>
      </c>
      <c r="M606" s="374">
        <f t="shared" si="311"/>
        <v>0</v>
      </c>
      <c r="N606" s="165">
        <f t="shared" si="311"/>
        <v>0</v>
      </c>
      <c r="O606" s="165">
        <f t="shared" ref="O606" si="392">O489*21</f>
        <v>0</v>
      </c>
      <c r="P606" s="165">
        <f t="shared" si="312"/>
        <v>0</v>
      </c>
      <c r="Q606" s="166">
        <f t="shared" ref="Q606" si="393">Q489*21</f>
        <v>0</v>
      </c>
    </row>
    <row r="607" spans="2:17" s="18" customFormat="1" x14ac:dyDescent="0.3">
      <c r="B607" s="152" t="s">
        <v>160</v>
      </c>
      <c r="C607" s="20"/>
      <c r="D607" s="165">
        <f t="shared" ref="D607:K607" si="394">D490*21</f>
        <v>0</v>
      </c>
      <c r="E607" s="165">
        <f t="shared" si="394"/>
        <v>0</v>
      </c>
      <c r="F607" s="165">
        <f t="shared" si="394"/>
        <v>0</v>
      </c>
      <c r="G607" s="165">
        <f t="shared" si="394"/>
        <v>0</v>
      </c>
      <c r="H607" s="165">
        <f t="shared" si="394"/>
        <v>0</v>
      </c>
      <c r="I607" s="165">
        <f t="shared" si="394"/>
        <v>0</v>
      </c>
      <c r="J607" s="165">
        <f t="shared" si="394"/>
        <v>0</v>
      </c>
      <c r="K607" s="165">
        <f t="shared" si="394"/>
        <v>0</v>
      </c>
      <c r="L607" s="374">
        <f t="shared" si="311"/>
        <v>0</v>
      </c>
      <c r="M607" s="374">
        <f t="shared" si="311"/>
        <v>0</v>
      </c>
      <c r="N607" s="165">
        <f t="shared" si="311"/>
        <v>0</v>
      </c>
      <c r="O607" s="165">
        <f t="shared" ref="O607" si="395">O490*21</f>
        <v>0</v>
      </c>
      <c r="P607" s="165">
        <f t="shared" si="312"/>
        <v>0</v>
      </c>
      <c r="Q607" s="166">
        <f t="shared" ref="Q607" si="396">Q490*21</f>
        <v>0</v>
      </c>
    </row>
    <row r="608" spans="2:17" s="18" customFormat="1" x14ac:dyDescent="0.3">
      <c r="B608" s="152" t="s">
        <v>161</v>
      </c>
      <c r="C608" s="20"/>
      <c r="D608" s="165">
        <f t="shared" ref="D608:K608" si="397">D491*21</f>
        <v>0</v>
      </c>
      <c r="E608" s="165">
        <f t="shared" si="397"/>
        <v>0</v>
      </c>
      <c r="F608" s="165">
        <f t="shared" si="397"/>
        <v>0</v>
      </c>
      <c r="G608" s="165">
        <f t="shared" si="397"/>
        <v>0</v>
      </c>
      <c r="H608" s="165">
        <f t="shared" si="397"/>
        <v>0</v>
      </c>
      <c r="I608" s="165">
        <f t="shared" si="397"/>
        <v>0</v>
      </c>
      <c r="J608" s="165">
        <f t="shared" si="397"/>
        <v>0</v>
      </c>
      <c r="K608" s="165">
        <f t="shared" si="397"/>
        <v>0</v>
      </c>
      <c r="L608" s="374">
        <f t="shared" si="311"/>
        <v>0</v>
      </c>
      <c r="M608" s="374">
        <f t="shared" si="311"/>
        <v>0</v>
      </c>
      <c r="N608" s="165">
        <f t="shared" si="311"/>
        <v>0</v>
      </c>
      <c r="O608" s="165">
        <f t="shared" ref="O608" si="398">O491*21</f>
        <v>0</v>
      </c>
      <c r="P608" s="165">
        <f t="shared" si="312"/>
        <v>0</v>
      </c>
      <c r="Q608" s="166">
        <f t="shared" ref="Q608" si="399">Q491*21</f>
        <v>0</v>
      </c>
    </row>
    <row r="609" spans="2:17" s="18" customFormat="1" x14ac:dyDescent="0.3">
      <c r="B609" s="152" t="s">
        <v>162</v>
      </c>
      <c r="C609" s="20"/>
      <c r="D609" s="165">
        <f t="shared" ref="D609:K609" si="400">D492*21</f>
        <v>0</v>
      </c>
      <c r="E609" s="165">
        <f t="shared" si="400"/>
        <v>0</v>
      </c>
      <c r="F609" s="165">
        <f t="shared" si="400"/>
        <v>0</v>
      </c>
      <c r="G609" s="165">
        <f t="shared" si="400"/>
        <v>0</v>
      </c>
      <c r="H609" s="165">
        <f t="shared" si="400"/>
        <v>0</v>
      </c>
      <c r="I609" s="165">
        <f t="shared" si="400"/>
        <v>0</v>
      </c>
      <c r="J609" s="165">
        <f t="shared" si="400"/>
        <v>0</v>
      </c>
      <c r="K609" s="165">
        <f t="shared" si="400"/>
        <v>0</v>
      </c>
      <c r="L609" s="165">
        <f t="shared" si="311"/>
        <v>0</v>
      </c>
      <c r="M609" s="165">
        <f t="shared" si="311"/>
        <v>0</v>
      </c>
      <c r="N609" s="165">
        <f t="shared" si="311"/>
        <v>0</v>
      </c>
      <c r="O609" s="165">
        <f t="shared" ref="O609" si="401">O492*21</f>
        <v>0</v>
      </c>
      <c r="P609" s="165">
        <f t="shared" si="312"/>
        <v>0</v>
      </c>
      <c r="Q609" s="166">
        <f t="shared" ref="Q609" si="402">Q492*21</f>
        <v>0</v>
      </c>
    </row>
    <row r="610" spans="2:17" s="18" customFormat="1" x14ac:dyDescent="0.3">
      <c r="B610" s="152" t="s">
        <v>182</v>
      </c>
      <c r="C610" s="20"/>
      <c r="D610" s="165">
        <f t="shared" ref="D610:K610" si="403">D493*21</f>
        <v>0</v>
      </c>
      <c r="E610" s="165">
        <f t="shared" si="403"/>
        <v>0</v>
      </c>
      <c r="F610" s="165">
        <f t="shared" si="403"/>
        <v>0</v>
      </c>
      <c r="G610" s="165">
        <f t="shared" si="403"/>
        <v>0</v>
      </c>
      <c r="H610" s="165">
        <f t="shared" si="403"/>
        <v>0</v>
      </c>
      <c r="I610" s="165">
        <f t="shared" si="403"/>
        <v>0</v>
      </c>
      <c r="J610" s="165">
        <f t="shared" si="403"/>
        <v>0</v>
      </c>
      <c r="K610" s="165">
        <f t="shared" si="403"/>
        <v>0</v>
      </c>
      <c r="L610" s="374">
        <f t="shared" si="311"/>
        <v>0</v>
      </c>
      <c r="M610" s="374">
        <f t="shared" si="311"/>
        <v>0</v>
      </c>
      <c r="N610" s="165">
        <f t="shared" si="311"/>
        <v>0</v>
      </c>
      <c r="O610" s="165">
        <f t="shared" ref="O610" si="404">O493*21</f>
        <v>0</v>
      </c>
      <c r="P610" s="165">
        <f t="shared" si="312"/>
        <v>0</v>
      </c>
      <c r="Q610" s="166">
        <f t="shared" ref="Q610" si="405">Q493*21</f>
        <v>0</v>
      </c>
    </row>
    <row r="611" spans="2:17" s="18" customFormat="1" x14ac:dyDescent="0.3">
      <c r="B611" s="152" t="s">
        <v>163</v>
      </c>
      <c r="C611" s="20"/>
      <c r="D611" s="165">
        <f t="shared" ref="D611:K611" si="406">D494*21</f>
        <v>0</v>
      </c>
      <c r="E611" s="165">
        <f t="shared" si="406"/>
        <v>0</v>
      </c>
      <c r="F611" s="165">
        <f t="shared" si="406"/>
        <v>0</v>
      </c>
      <c r="G611" s="165">
        <f t="shared" si="406"/>
        <v>0</v>
      </c>
      <c r="H611" s="165">
        <f t="shared" si="406"/>
        <v>0</v>
      </c>
      <c r="I611" s="165">
        <f t="shared" si="406"/>
        <v>0</v>
      </c>
      <c r="J611" s="165">
        <f t="shared" si="406"/>
        <v>0</v>
      </c>
      <c r="K611" s="165">
        <f t="shared" si="406"/>
        <v>0</v>
      </c>
      <c r="L611" s="374">
        <f t="shared" si="311"/>
        <v>0</v>
      </c>
      <c r="M611" s="374">
        <f t="shared" si="311"/>
        <v>0</v>
      </c>
      <c r="N611" s="165">
        <f t="shared" si="311"/>
        <v>0</v>
      </c>
      <c r="O611" s="165">
        <f t="shared" ref="O611" si="407">O494*21</f>
        <v>0</v>
      </c>
      <c r="P611" s="165">
        <f t="shared" si="312"/>
        <v>0</v>
      </c>
      <c r="Q611" s="166">
        <f t="shared" ref="Q611" si="408">Q494*21</f>
        <v>0</v>
      </c>
    </row>
    <row r="612" spans="2:17" s="18" customFormat="1" x14ac:dyDescent="0.3">
      <c r="B612" s="152" t="s">
        <v>164</v>
      </c>
      <c r="C612" s="20"/>
      <c r="D612" s="165">
        <f t="shared" ref="D612:K612" si="409">D495*21</f>
        <v>0</v>
      </c>
      <c r="E612" s="165">
        <f t="shared" si="409"/>
        <v>0</v>
      </c>
      <c r="F612" s="165">
        <f t="shared" si="409"/>
        <v>0</v>
      </c>
      <c r="G612" s="165">
        <f t="shared" si="409"/>
        <v>0</v>
      </c>
      <c r="H612" s="165">
        <f t="shared" si="409"/>
        <v>0</v>
      </c>
      <c r="I612" s="165">
        <f t="shared" si="409"/>
        <v>0</v>
      </c>
      <c r="J612" s="165">
        <f t="shared" si="409"/>
        <v>0</v>
      </c>
      <c r="K612" s="165">
        <f t="shared" si="409"/>
        <v>0</v>
      </c>
      <c r="L612" s="374">
        <f t="shared" si="311"/>
        <v>0</v>
      </c>
      <c r="M612" s="374">
        <f t="shared" si="311"/>
        <v>0</v>
      </c>
      <c r="N612" s="165">
        <f t="shared" si="311"/>
        <v>0</v>
      </c>
      <c r="O612" s="165">
        <f t="shared" ref="O612" si="410">O495*21</f>
        <v>0</v>
      </c>
      <c r="P612" s="165">
        <f t="shared" si="312"/>
        <v>0</v>
      </c>
      <c r="Q612" s="166">
        <f t="shared" ref="Q612" si="411">Q495*21</f>
        <v>0</v>
      </c>
    </row>
    <row r="613" spans="2:17" s="18" customFormat="1" x14ac:dyDescent="0.3">
      <c r="B613" s="152" t="s">
        <v>165</v>
      </c>
      <c r="C613" s="20"/>
      <c r="D613" s="165">
        <f t="shared" ref="D613:K613" si="412">D496*21</f>
        <v>0</v>
      </c>
      <c r="E613" s="165">
        <f t="shared" si="412"/>
        <v>0</v>
      </c>
      <c r="F613" s="165">
        <f t="shared" si="412"/>
        <v>0</v>
      </c>
      <c r="G613" s="165">
        <f t="shared" si="412"/>
        <v>0</v>
      </c>
      <c r="H613" s="165">
        <f t="shared" si="412"/>
        <v>0</v>
      </c>
      <c r="I613" s="165">
        <f t="shared" si="412"/>
        <v>0</v>
      </c>
      <c r="J613" s="165">
        <f t="shared" si="412"/>
        <v>0</v>
      </c>
      <c r="K613" s="165">
        <f t="shared" si="412"/>
        <v>0</v>
      </c>
      <c r="L613" s="374">
        <f t="shared" si="311"/>
        <v>0</v>
      </c>
      <c r="M613" s="374">
        <f t="shared" si="311"/>
        <v>0</v>
      </c>
      <c r="N613" s="165">
        <f t="shared" si="311"/>
        <v>0</v>
      </c>
      <c r="O613" s="165">
        <f t="shared" ref="O613:Q613" si="413">O496*21</f>
        <v>0</v>
      </c>
      <c r="P613" s="165">
        <f t="shared" si="413"/>
        <v>0</v>
      </c>
      <c r="Q613" s="166">
        <f t="shared" si="413"/>
        <v>0</v>
      </c>
    </row>
    <row r="614" spans="2:17" s="18" customFormat="1" x14ac:dyDescent="0.3">
      <c r="B614" s="152" t="s">
        <v>166</v>
      </c>
      <c r="C614" s="20"/>
      <c r="D614" s="165">
        <f t="shared" ref="D614:K614" si="414">D497*21</f>
        <v>0</v>
      </c>
      <c r="E614" s="165">
        <f t="shared" si="414"/>
        <v>0</v>
      </c>
      <c r="F614" s="165">
        <f t="shared" si="414"/>
        <v>0</v>
      </c>
      <c r="G614" s="165">
        <f t="shared" si="414"/>
        <v>0</v>
      </c>
      <c r="H614" s="165">
        <f t="shared" si="414"/>
        <v>0</v>
      </c>
      <c r="I614" s="165">
        <f t="shared" si="414"/>
        <v>0</v>
      </c>
      <c r="J614" s="165">
        <f t="shared" si="414"/>
        <v>0</v>
      </c>
      <c r="K614" s="165">
        <f t="shared" si="414"/>
        <v>0</v>
      </c>
      <c r="L614" s="165">
        <f t="shared" si="311"/>
        <v>0</v>
      </c>
      <c r="M614" s="165">
        <f t="shared" si="311"/>
        <v>0</v>
      </c>
      <c r="N614" s="165">
        <f t="shared" si="311"/>
        <v>0</v>
      </c>
      <c r="O614" s="165">
        <f t="shared" ref="O614:Q614" si="415">O497*21</f>
        <v>0</v>
      </c>
      <c r="P614" s="165">
        <f t="shared" si="415"/>
        <v>0</v>
      </c>
      <c r="Q614" s="166">
        <f t="shared" si="415"/>
        <v>0</v>
      </c>
    </row>
    <row r="615" spans="2:17" s="18" customFormat="1" x14ac:dyDescent="0.3">
      <c r="B615" s="329" t="s">
        <v>531</v>
      </c>
      <c r="C615" s="20"/>
      <c r="D615" s="334">
        <f>SUM(D579:D614)</f>
        <v>0</v>
      </c>
      <c r="E615" s="334">
        <f t="shared" ref="E615" si="416">SUM(E579:E614)</f>
        <v>0</v>
      </c>
      <c r="F615" s="334">
        <f t="shared" ref="F615" si="417">SUM(F579:F614)</f>
        <v>0</v>
      </c>
      <c r="G615" s="334">
        <f t="shared" ref="G615" si="418">SUM(G579:G614)</f>
        <v>0</v>
      </c>
      <c r="H615" s="334">
        <f t="shared" ref="H615" si="419">SUM(H579:H614)</f>
        <v>0</v>
      </c>
      <c r="I615" s="334">
        <f t="shared" ref="I615" si="420">SUM(I579:I614)</f>
        <v>0</v>
      </c>
      <c r="J615" s="334">
        <f t="shared" ref="J615" si="421">SUM(J579:J614)</f>
        <v>0</v>
      </c>
      <c r="K615" s="334">
        <f t="shared" ref="K615" si="422">SUM(K579:K614)</f>
        <v>0</v>
      </c>
      <c r="L615" s="334">
        <f t="shared" ref="L615:Q615" si="423">SUM(L579:L614)</f>
        <v>0</v>
      </c>
      <c r="M615" s="334">
        <f t="shared" si="423"/>
        <v>0</v>
      </c>
      <c r="N615" s="334">
        <f t="shared" si="423"/>
        <v>0</v>
      </c>
      <c r="O615" s="334">
        <f t="shared" si="423"/>
        <v>0</v>
      </c>
      <c r="P615" s="334">
        <f>SUM(P579:P614)</f>
        <v>0</v>
      </c>
      <c r="Q615" s="335">
        <f t="shared" si="423"/>
        <v>0</v>
      </c>
    </row>
    <row r="616" spans="2:17" s="67" customFormat="1" x14ac:dyDescent="0.3">
      <c r="B616" s="153" t="s">
        <v>17</v>
      </c>
      <c r="C616" s="27"/>
      <c r="D616" s="327"/>
      <c r="E616" s="327"/>
      <c r="F616" s="327"/>
      <c r="G616" s="327"/>
      <c r="H616" s="327"/>
      <c r="I616" s="327"/>
      <c r="J616" s="327"/>
      <c r="K616" s="328"/>
      <c r="L616" s="374"/>
      <c r="M616" s="374"/>
      <c r="N616" s="327"/>
      <c r="O616" s="199"/>
      <c r="Q616" s="420"/>
    </row>
    <row r="617" spans="2:17" s="18" customFormat="1" x14ac:dyDescent="0.3">
      <c r="B617" s="152" t="s">
        <v>132</v>
      </c>
      <c r="C617" s="20"/>
      <c r="D617" s="165">
        <f t="shared" ref="D617:L617" si="424">D500*21</f>
        <v>0</v>
      </c>
      <c r="E617" s="165">
        <f t="shared" si="424"/>
        <v>0</v>
      </c>
      <c r="F617" s="165">
        <f t="shared" si="424"/>
        <v>0</v>
      </c>
      <c r="G617" s="165">
        <f t="shared" si="424"/>
        <v>0</v>
      </c>
      <c r="H617" s="165">
        <f t="shared" si="424"/>
        <v>0</v>
      </c>
      <c r="I617" s="165">
        <f t="shared" si="424"/>
        <v>0</v>
      </c>
      <c r="J617" s="165">
        <f t="shared" si="424"/>
        <v>0</v>
      </c>
      <c r="K617" s="165">
        <f t="shared" si="424"/>
        <v>0</v>
      </c>
      <c r="L617" s="374">
        <f t="shared" si="424"/>
        <v>0</v>
      </c>
      <c r="M617" s="374">
        <f t="shared" ref="M617:Q617" si="425">M500*21</f>
        <v>0</v>
      </c>
      <c r="N617" s="165">
        <f t="shared" si="425"/>
        <v>0</v>
      </c>
      <c r="O617" s="165">
        <f t="shared" si="425"/>
        <v>0</v>
      </c>
      <c r="P617" s="165">
        <f t="shared" si="425"/>
        <v>0</v>
      </c>
      <c r="Q617" s="166">
        <f t="shared" si="425"/>
        <v>0</v>
      </c>
    </row>
    <row r="618" spans="2:17" s="18" customFormat="1" x14ac:dyDescent="0.3">
      <c r="B618" s="152" t="s">
        <v>133</v>
      </c>
      <c r="C618" s="20"/>
      <c r="D618" s="165">
        <f t="shared" ref="D618:L618" si="426">D501*21</f>
        <v>0</v>
      </c>
      <c r="E618" s="165">
        <f t="shared" si="426"/>
        <v>0</v>
      </c>
      <c r="F618" s="165">
        <f t="shared" si="426"/>
        <v>0</v>
      </c>
      <c r="G618" s="165">
        <f t="shared" si="426"/>
        <v>0</v>
      </c>
      <c r="H618" s="165">
        <f t="shared" si="426"/>
        <v>0</v>
      </c>
      <c r="I618" s="165">
        <f t="shared" si="426"/>
        <v>0</v>
      </c>
      <c r="J618" s="165">
        <f t="shared" si="426"/>
        <v>0</v>
      </c>
      <c r="K618" s="165">
        <f t="shared" si="426"/>
        <v>0</v>
      </c>
      <c r="L618" s="165">
        <f t="shared" si="426"/>
        <v>0</v>
      </c>
      <c r="M618" s="165">
        <f t="shared" ref="M618:Q618" si="427">M501*21</f>
        <v>0</v>
      </c>
      <c r="N618" s="165">
        <f t="shared" si="427"/>
        <v>0</v>
      </c>
      <c r="O618" s="165">
        <f t="shared" si="427"/>
        <v>0</v>
      </c>
      <c r="P618" s="165">
        <f t="shared" si="427"/>
        <v>0</v>
      </c>
      <c r="Q618" s="166">
        <f t="shared" si="427"/>
        <v>0</v>
      </c>
    </row>
    <row r="619" spans="2:17" s="18" customFormat="1" x14ac:dyDescent="0.3">
      <c r="B619" s="152" t="s">
        <v>134</v>
      </c>
      <c r="C619" s="20"/>
      <c r="D619" s="165">
        <f t="shared" ref="D619:L619" si="428">D502*21</f>
        <v>0</v>
      </c>
      <c r="E619" s="165">
        <f t="shared" si="428"/>
        <v>0</v>
      </c>
      <c r="F619" s="165">
        <f t="shared" si="428"/>
        <v>0</v>
      </c>
      <c r="G619" s="165">
        <f t="shared" si="428"/>
        <v>0</v>
      </c>
      <c r="H619" s="165">
        <f t="shared" si="428"/>
        <v>0</v>
      </c>
      <c r="I619" s="165">
        <f t="shared" si="428"/>
        <v>0</v>
      </c>
      <c r="J619" s="165">
        <f t="shared" si="428"/>
        <v>0</v>
      </c>
      <c r="K619" s="165">
        <f t="shared" si="428"/>
        <v>0</v>
      </c>
      <c r="L619" s="374">
        <f t="shared" si="428"/>
        <v>0</v>
      </c>
      <c r="M619" s="374">
        <f t="shared" ref="M619:Q619" si="429">M502*21</f>
        <v>0</v>
      </c>
      <c r="N619" s="165">
        <f t="shared" si="429"/>
        <v>0</v>
      </c>
      <c r="O619" s="165">
        <f t="shared" si="429"/>
        <v>0</v>
      </c>
      <c r="P619" s="165">
        <f t="shared" si="429"/>
        <v>0</v>
      </c>
      <c r="Q619" s="166">
        <f t="shared" si="429"/>
        <v>0</v>
      </c>
    </row>
    <row r="620" spans="2:17" s="18" customFormat="1" x14ac:dyDescent="0.3">
      <c r="B620" s="152" t="s">
        <v>135</v>
      </c>
      <c r="C620" s="20"/>
      <c r="D620" s="165">
        <f t="shared" ref="D620:L620" si="430">D503*21</f>
        <v>0</v>
      </c>
      <c r="E620" s="165">
        <f t="shared" si="430"/>
        <v>0</v>
      </c>
      <c r="F620" s="165">
        <f t="shared" si="430"/>
        <v>0</v>
      </c>
      <c r="G620" s="165">
        <f t="shared" si="430"/>
        <v>0</v>
      </c>
      <c r="H620" s="165">
        <f t="shared" si="430"/>
        <v>0</v>
      </c>
      <c r="I620" s="165">
        <f t="shared" si="430"/>
        <v>0</v>
      </c>
      <c r="J620" s="165">
        <f t="shared" si="430"/>
        <v>0</v>
      </c>
      <c r="K620" s="165">
        <f t="shared" si="430"/>
        <v>0</v>
      </c>
      <c r="L620" s="374">
        <f t="shared" si="430"/>
        <v>0</v>
      </c>
      <c r="M620" s="374">
        <f t="shared" ref="M620:Q620" si="431">M503*21</f>
        <v>0</v>
      </c>
      <c r="N620" s="165">
        <f t="shared" si="431"/>
        <v>0</v>
      </c>
      <c r="O620" s="165">
        <f t="shared" si="431"/>
        <v>0</v>
      </c>
      <c r="P620" s="165">
        <f t="shared" si="431"/>
        <v>0</v>
      </c>
      <c r="Q620" s="166">
        <f t="shared" si="431"/>
        <v>0</v>
      </c>
    </row>
    <row r="621" spans="2:17" s="18" customFormat="1" x14ac:dyDescent="0.3">
      <c r="B621" s="152" t="s">
        <v>136</v>
      </c>
      <c r="C621" s="20"/>
      <c r="D621" s="165">
        <f t="shared" ref="D621:L621" si="432">D504*21</f>
        <v>0</v>
      </c>
      <c r="E621" s="165">
        <f t="shared" si="432"/>
        <v>0</v>
      </c>
      <c r="F621" s="165">
        <f t="shared" si="432"/>
        <v>0</v>
      </c>
      <c r="G621" s="165">
        <f t="shared" si="432"/>
        <v>0</v>
      </c>
      <c r="H621" s="165">
        <f t="shared" si="432"/>
        <v>0</v>
      </c>
      <c r="I621" s="165">
        <f t="shared" si="432"/>
        <v>0</v>
      </c>
      <c r="J621" s="165">
        <f t="shared" si="432"/>
        <v>0</v>
      </c>
      <c r="K621" s="165">
        <f t="shared" si="432"/>
        <v>0</v>
      </c>
      <c r="L621" s="374">
        <f t="shared" si="432"/>
        <v>0</v>
      </c>
      <c r="M621" s="374">
        <f t="shared" ref="M621:Q621" si="433">M504*21</f>
        <v>0</v>
      </c>
      <c r="N621" s="165">
        <f t="shared" si="433"/>
        <v>0</v>
      </c>
      <c r="O621" s="165">
        <f t="shared" si="433"/>
        <v>0</v>
      </c>
      <c r="P621" s="165">
        <f t="shared" si="433"/>
        <v>0</v>
      </c>
      <c r="Q621" s="166">
        <f t="shared" si="433"/>
        <v>0</v>
      </c>
    </row>
    <row r="622" spans="2:17" s="18" customFormat="1" x14ac:dyDescent="0.3">
      <c r="B622" s="152" t="s">
        <v>137</v>
      </c>
      <c r="C622" s="20"/>
      <c r="D622" s="165">
        <f t="shared" ref="D622:L622" si="434">D505*21</f>
        <v>0</v>
      </c>
      <c r="E622" s="165">
        <f t="shared" si="434"/>
        <v>0</v>
      </c>
      <c r="F622" s="165">
        <f t="shared" si="434"/>
        <v>0</v>
      </c>
      <c r="G622" s="165">
        <f t="shared" si="434"/>
        <v>0</v>
      </c>
      <c r="H622" s="165">
        <f t="shared" si="434"/>
        <v>0</v>
      </c>
      <c r="I622" s="165">
        <f t="shared" si="434"/>
        <v>0</v>
      </c>
      <c r="J622" s="165">
        <f t="shared" si="434"/>
        <v>0</v>
      </c>
      <c r="K622" s="165">
        <f t="shared" si="434"/>
        <v>0</v>
      </c>
      <c r="L622" s="374">
        <f t="shared" si="434"/>
        <v>0</v>
      </c>
      <c r="M622" s="374">
        <f t="shared" ref="M622:Q622" si="435">M505*21</f>
        <v>0</v>
      </c>
      <c r="N622" s="165">
        <f t="shared" si="435"/>
        <v>0</v>
      </c>
      <c r="O622" s="165">
        <f t="shared" si="435"/>
        <v>0</v>
      </c>
      <c r="P622" s="165">
        <f t="shared" si="435"/>
        <v>0</v>
      </c>
      <c r="Q622" s="166">
        <f t="shared" si="435"/>
        <v>0</v>
      </c>
    </row>
    <row r="623" spans="2:17" s="18" customFormat="1" x14ac:dyDescent="0.3">
      <c r="B623" s="152" t="s">
        <v>138</v>
      </c>
      <c r="C623" s="20"/>
      <c r="D623" s="165">
        <f t="shared" ref="D623:L623" si="436">D506*21</f>
        <v>0</v>
      </c>
      <c r="E623" s="165">
        <f t="shared" si="436"/>
        <v>0</v>
      </c>
      <c r="F623" s="165">
        <f t="shared" si="436"/>
        <v>0</v>
      </c>
      <c r="G623" s="165">
        <f t="shared" si="436"/>
        <v>0</v>
      </c>
      <c r="H623" s="165">
        <f t="shared" si="436"/>
        <v>0</v>
      </c>
      <c r="I623" s="165">
        <f t="shared" si="436"/>
        <v>0</v>
      </c>
      <c r="J623" s="165">
        <f t="shared" si="436"/>
        <v>0</v>
      </c>
      <c r="K623" s="165">
        <f t="shared" si="436"/>
        <v>0</v>
      </c>
      <c r="L623" s="165">
        <f t="shared" si="436"/>
        <v>0</v>
      </c>
      <c r="M623" s="165">
        <f t="shared" ref="M623:Q623" si="437">M506*21</f>
        <v>0</v>
      </c>
      <c r="N623" s="165">
        <f t="shared" si="437"/>
        <v>0</v>
      </c>
      <c r="O623" s="165">
        <f t="shared" si="437"/>
        <v>0</v>
      </c>
      <c r="P623" s="165">
        <f t="shared" si="437"/>
        <v>0</v>
      </c>
      <c r="Q623" s="166">
        <f t="shared" si="437"/>
        <v>0</v>
      </c>
    </row>
    <row r="624" spans="2:17" s="18" customFormat="1" x14ac:dyDescent="0.3">
      <c r="B624" s="152" t="s">
        <v>139</v>
      </c>
      <c r="C624" s="20"/>
      <c r="D624" s="165">
        <f t="shared" ref="D624:L624" si="438">D507*21</f>
        <v>0</v>
      </c>
      <c r="E624" s="165">
        <f t="shared" si="438"/>
        <v>0</v>
      </c>
      <c r="F624" s="165">
        <f t="shared" si="438"/>
        <v>0</v>
      </c>
      <c r="G624" s="165">
        <f t="shared" si="438"/>
        <v>0</v>
      </c>
      <c r="H624" s="165">
        <f t="shared" si="438"/>
        <v>0</v>
      </c>
      <c r="I624" s="165">
        <f t="shared" si="438"/>
        <v>0</v>
      </c>
      <c r="J624" s="165">
        <f t="shared" si="438"/>
        <v>0</v>
      </c>
      <c r="K624" s="165">
        <f t="shared" si="438"/>
        <v>0</v>
      </c>
      <c r="L624" s="374">
        <f t="shared" si="438"/>
        <v>0</v>
      </c>
      <c r="M624" s="374">
        <f t="shared" ref="M624:Q624" si="439">M507*21</f>
        <v>0</v>
      </c>
      <c r="N624" s="165">
        <f t="shared" si="439"/>
        <v>0</v>
      </c>
      <c r="O624" s="165">
        <f t="shared" si="439"/>
        <v>0</v>
      </c>
      <c r="P624" s="165">
        <f t="shared" si="439"/>
        <v>0</v>
      </c>
      <c r="Q624" s="166">
        <f t="shared" si="439"/>
        <v>0</v>
      </c>
    </row>
    <row r="625" spans="2:17" s="18" customFormat="1" x14ac:dyDescent="0.3">
      <c r="B625" s="152" t="s">
        <v>140</v>
      </c>
      <c r="C625" s="20"/>
      <c r="D625" s="165">
        <f t="shared" ref="D625:L625" si="440">D508*21</f>
        <v>0</v>
      </c>
      <c r="E625" s="165">
        <f t="shared" si="440"/>
        <v>0</v>
      </c>
      <c r="F625" s="165">
        <f t="shared" si="440"/>
        <v>0</v>
      </c>
      <c r="G625" s="165">
        <f t="shared" si="440"/>
        <v>0</v>
      </c>
      <c r="H625" s="165">
        <f t="shared" si="440"/>
        <v>0</v>
      </c>
      <c r="I625" s="165">
        <f t="shared" si="440"/>
        <v>0</v>
      </c>
      <c r="J625" s="165">
        <f t="shared" si="440"/>
        <v>0</v>
      </c>
      <c r="K625" s="165">
        <f t="shared" si="440"/>
        <v>0</v>
      </c>
      <c r="L625" s="374">
        <f t="shared" si="440"/>
        <v>0</v>
      </c>
      <c r="M625" s="374">
        <f t="shared" ref="M625:Q625" si="441">M508*21</f>
        <v>0</v>
      </c>
      <c r="N625" s="165">
        <f t="shared" si="441"/>
        <v>0</v>
      </c>
      <c r="O625" s="165">
        <f t="shared" si="441"/>
        <v>0</v>
      </c>
      <c r="P625" s="165">
        <f t="shared" si="441"/>
        <v>0</v>
      </c>
      <c r="Q625" s="166">
        <f t="shared" si="441"/>
        <v>0</v>
      </c>
    </row>
    <row r="626" spans="2:17" s="18" customFormat="1" x14ac:dyDescent="0.3">
      <c r="B626" s="152" t="s">
        <v>141</v>
      </c>
      <c r="C626" s="20"/>
      <c r="D626" s="165">
        <f t="shared" ref="D626:L626" si="442">D509*21</f>
        <v>0</v>
      </c>
      <c r="E626" s="165">
        <f t="shared" si="442"/>
        <v>0</v>
      </c>
      <c r="F626" s="165">
        <f t="shared" si="442"/>
        <v>0</v>
      </c>
      <c r="G626" s="165">
        <f t="shared" si="442"/>
        <v>0</v>
      </c>
      <c r="H626" s="165">
        <f t="shared" si="442"/>
        <v>0</v>
      </c>
      <c r="I626" s="165">
        <f t="shared" si="442"/>
        <v>0</v>
      </c>
      <c r="J626" s="165">
        <f t="shared" si="442"/>
        <v>0</v>
      </c>
      <c r="K626" s="165">
        <f t="shared" si="442"/>
        <v>0</v>
      </c>
      <c r="L626" s="374">
        <f t="shared" si="442"/>
        <v>0</v>
      </c>
      <c r="M626" s="374">
        <f t="shared" ref="M626:Q626" si="443">M509*21</f>
        <v>0</v>
      </c>
      <c r="N626" s="165">
        <f t="shared" si="443"/>
        <v>0</v>
      </c>
      <c r="O626" s="165">
        <f t="shared" si="443"/>
        <v>0</v>
      </c>
      <c r="P626" s="165">
        <f t="shared" si="443"/>
        <v>0</v>
      </c>
      <c r="Q626" s="166">
        <f t="shared" si="443"/>
        <v>0</v>
      </c>
    </row>
    <row r="627" spans="2:17" s="18" customFormat="1" x14ac:dyDescent="0.3">
      <c r="B627" s="152" t="s">
        <v>142</v>
      </c>
      <c r="C627" s="20"/>
      <c r="D627" s="165">
        <f t="shared" ref="D627:L627" si="444">D510*21</f>
        <v>0</v>
      </c>
      <c r="E627" s="165">
        <f t="shared" si="444"/>
        <v>0</v>
      </c>
      <c r="F627" s="165">
        <f t="shared" si="444"/>
        <v>0</v>
      </c>
      <c r="G627" s="165">
        <f t="shared" si="444"/>
        <v>0</v>
      </c>
      <c r="H627" s="165">
        <f t="shared" si="444"/>
        <v>0</v>
      </c>
      <c r="I627" s="165">
        <f t="shared" si="444"/>
        <v>0</v>
      </c>
      <c r="J627" s="165">
        <f t="shared" si="444"/>
        <v>0</v>
      </c>
      <c r="K627" s="165">
        <f t="shared" si="444"/>
        <v>0</v>
      </c>
      <c r="L627" s="374">
        <f t="shared" si="444"/>
        <v>0</v>
      </c>
      <c r="M627" s="374">
        <f t="shared" ref="M627:Q627" si="445">M510*21</f>
        <v>0</v>
      </c>
      <c r="N627" s="165">
        <f t="shared" si="445"/>
        <v>0</v>
      </c>
      <c r="O627" s="165">
        <f t="shared" si="445"/>
        <v>0</v>
      </c>
      <c r="P627" s="165">
        <f t="shared" si="445"/>
        <v>0</v>
      </c>
      <c r="Q627" s="166">
        <f t="shared" si="445"/>
        <v>0</v>
      </c>
    </row>
    <row r="628" spans="2:17" s="18" customFormat="1" x14ac:dyDescent="0.3">
      <c r="B628" s="152" t="s">
        <v>143</v>
      </c>
      <c r="C628" s="20"/>
      <c r="D628" s="165">
        <f t="shared" ref="D628:L628" si="446">D511*21</f>
        <v>0</v>
      </c>
      <c r="E628" s="165">
        <f t="shared" si="446"/>
        <v>0</v>
      </c>
      <c r="F628" s="165">
        <f t="shared" si="446"/>
        <v>0</v>
      </c>
      <c r="G628" s="165">
        <f t="shared" si="446"/>
        <v>0</v>
      </c>
      <c r="H628" s="165">
        <f t="shared" si="446"/>
        <v>0</v>
      </c>
      <c r="I628" s="165">
        <f t="shared" si="446"/>
        <v>0</v>
      </c>
      <c r="J628" s="165">
        <f t="shared" si="446"/>
        <v>0</v>
      </c>
      <c r="K628" s="165">
        <f t="shared" si="446"/>
        <v>0</v>
      </c>
      <c r="L628" s="165">
        <f t="shared" si="446"/>
        <v>0</v>
      </c>
      <c r="M628" s="165">
        <f t="shared" ref="M628:Q628" si="447">M511*21</f>
        <v>0</v>
      </c>
      <c r="N628" s="165">
        <f t="shared" si="447"/>
        <v>0</v>
      </c>
      <c r="O628" s="165">
        <f t="shared" si="447"/>
        <v>0</v>
      </c>
      <c r="P628" s="165">
        <f t="shared" si="447"/>
        <v>0</v>
      </c>
      <c r="Q628" s="166">
        <f t="shared" si="447"/>
        <v>0</v>
      </c>
    </row>
    <row r="629" spans="2:17" s="18" customFormat="1" x14ac:dyDescent="0.3">
      <c r="B629" s="152" t="s">
        <v>144</v>
      </c>
      <c r="C629" s="20"/>
      <c r="D629" s="165">
        <f t="shared" ref="D629:L629" si="448">D512*21</f>
        <v>0</v>
      </c>
      <c r="E629" s="165">
        <f t="shared" si="448"/>
        <v>0</v>
      </c>
      <c r="F629" s="165">
        <f t="shared" si="448"/>
        <v>0</v>
      </c>
      <c r="G629" s="165">
        <f t="shared" si="448"/>
        <v>0</v>
      </c>
      <c r="H629" s="165">
        <f t="shared" si="448"/>
        <v>0</v>
      </c>
      <c r="I629" s="165">
        <f t="shared" si="448"/>
        <v>0</v>
      </c>
      <c r="J629" s="165">
        <f t="shared" si="448"/>
        <v>0</v>
      </c>
      <c r="K629" s="165">
        <f t="shared" si="448"/>
        <v>0</v>
      </c>
      <c r="L629" s="374">
        <f t="shared" si="448"/>
        <v>0</v>
      </c>
      <c r="M629" s="374">
        <f t="shared" ref="M629:Q629" si="449">M512*21</f>
        <v>0</v>
      </c>
      <c r="N629" s="165">
        <f t="shared" si="449"/>
        <v>0</v>
      </c>
      <c r="O629" s="165">
        <f t="shared" si="449"/>
        <v>0</v>
      </c>
      <c r="P629" s="165">
        <f t="shared" si="449"/>
        <v>0</v>
      </c>
      <c r="Q629" s="166">
        <f t="shared" si="449"/>
        <v>0</v>
      </c>
    </row>
    <row r="630" spans="2:17" s="18" customFormat="1" x14ac:dyDescent="0.3">
      <c r="B630" s="152" t="s">
        <v>145</v>
      </c>
      <c r="C630" s="20"/>
      <c r="D630" s="165">
        <f t="shared" ref="D630:L630" si="450">D513*21</f>
        <v>0</v>
      </c>
      <c r="E630" s="165">
        <f t="shared" si="450"/>
        <v>0</v>
      </c>
      <c r="F630" s="165">
        <f t="shared" si="450"/>
        <v>0</v>
      </c>
      <c r="G630" s="165">
        <f t="shared" si="450"/>
        <v>0</v>
      </c>
      <c r="H630" s="165">
        <f t="shared" si="450"/>
        <v>0</v>
      </c>
      <c r="I630" s="165">
        <f t="shared" si="450"/>
        <v>0</v>
      </c>
      <c r="J630" s="165">
        <f t="shared" si="450"/>
        <v>0</v>
      </c>
      <c r="K630" s="165">
        <f t="shared" si="450"/>
        <v>0</v>
      </c>
      <c r="L630" s="374">
        <f t="shared" si="450"/>
        <v>0</v>
      </c>
      <c r="M630" s="374">
        <f t="shared" ref="M630:Q630" si="451">M513*21</f>
        <v>0</v>
      </c>
      <c r="N630" s="165">
        <f t="shared" si="451"/>
        <v>0</v>
      </c>
      <c r="O630" s="165">
        <f t="shared" si="451"/>
        <v>0</v>
      </c>
      <c r="P630" s="165">
        <f t="shared" si="451"/>
        <v>0</v>
      </c>
      <c r="Q630" s="166">
        <f t="shared" si="451"/>
        <v>0</v>
      </c>
    </row>
    <row r="631" spans="2:17" s="18" customFormat="1" x14ac:dyDescent="0.3">
      <c r="B631" s="152" t="s">
        <v>146</v>
      </c>
      <c r="C631" s="20"/>
      <c r="D631" s="165">
        <f t="shared" ref="D631:L631" si="452">D514*21</f>
        <v>0</v>
      </c>
      <c r="E631" s="165">
        <f t="shared" si="452"/>
        <v>0</v>
      </c>
      <c r="F631" s="165">
        <f t="shared" si="452"/>
        <v>0</v>
      </c>
      <c r="G631" s="165">
        <f t="shared" si="452"/>
        <v>0</v>
      </c>
      <c r="H631" s="165">
        <f t="shared" si="452"/>
        <v>0</v>
      </c>
      <c r="I631" s="165">
        <f t="shared" si="452"/>
        <v>0</v>
      </c>
      <c r="J631" s="165">
        <f t="shared" si="452"/>
        <v>0</v>
      </c>
      <c r="K631" s="165">
        <f t="shared" si="452"/>
        <v>0</v>
      </c>
      <c r="L631" s="374">
        <f t="shared" si="452"/>
        <v>0</v>
      </c>
      <c r="M631" s="374">
        <f t="shared" ref="M631:Q631" si="453">M514*21</f>
        <v>0</v>
      </c>
      <c r="N631" s="165">
        <f t="shared" si="453"/>
        <v>0</v>
      </c>
      <c r="O631" s="165">
        <f t="shared" si="453"/>
        <v>0</v>
      </c>
      <c r="P631" s="165">
        <f t="shared" si="453"/>
        <v>0</v>
      </c>
      <c r="Q631" s="166">
        <f t="shared" si="453"/>
        <v>0</v>
      </c>
    </row>
    <row r="632" spans="2:17" s="18" customFormat="1" x14ac:dyDescent="0.3">
      <c r="B632" s="152" t="s">
        <v>147</v>
      </c>
      <c r="C632" s="20"/>
      <c r="D632" s="165">
        <f t="shared" ref="D632:L632" si="454">D515*21</f>
        <v>0</v>
      </c>
      <c r="E632" s="165">
        <f t="shared" si="454"/>
        <v>0</v>
      </c>
      <c r="F632" s="165">
        <f t="shared" si="454"/>
        <v>0</v>
      </c>
      <c r="G632" s="165">
        <f t="shared" si="454"/>
        <v>0</v>
      </c>
      <c r="H632" s="165">
        <f t="shared" si="454"/>
        <v>0</v>
      </c>
      <c r="I632" s="165">
        <f t="shared" si="454"/>
        <v>0</v>
      </c>
      <c r="J632" s="165">
        <f t="shared" si="454"/>
        <v>0</v>
      </c>
      <c r="K632" s="165">
        <f t="shared" si="454"/>
        <v>0</v>
      </c>
      <c r="L632" s="165">
        <f t="shared" si="454"/>
        <v>0</v>
      </c>
      <c r="M632" s="165">
        <f t="shared" ref="M632:Q632" si="455">M515*21</f>
        <v>0</v>
      </c>
      <c r="N632" s="165">
        <f t="shared" si="455"/>
        <v>0</v>
      </c>
      <c r="O632" s="165">
        <f t="shared" si="455"/>
        <v>0</v>
      </c>
      <c r="P632" s="165">
        <f t="shared" si="455"/>
        <v>0</v>
      </c>
      <c r="Q632" s="166">
        <f t="shared" si="455"/>
        <v>0</v>
      </c>
    </row>
    <row r="633" spans="2:17" s="18" customFormat="1" x14ac:dyDescent="0.3">
      <c r="B633" s="152" t="s">
        <v>148</v>
      </c>
      <c r="C633" s="20"/>
      <c r="D633" s="165">
        <f t="shared" ref="D633:L633" si="456">D516*21</f>
        <v>0</v>
      </c>
      <c r="E633" s="165">
        <f t="shared" si="456"/>
        <v>0</v>
      </c>
      <c r="F633" s="165">
        <f t="shared" si="456"/>
        <v>0</v>
      </c>
      <c r="G633" s="165">
        <f t="shared" si="456"/>
        <v>0</v>
      </c>
      <c r="H633" s="165">
        <f t="shared" si="456"/>
        <v>0</v>
      </c>
      <c r="I633" s="165">
        <f t="shared" si="456"/>
        <v>0</v>
      </c>
      <c r="J633" s="165">
        <f t="shared" si="456"/>
        <v>0</v>
      </c>
      <c r="K633" s="165">
        <f t="shared" si="456"/>
        <v>0</v>
      </c>
      <c r="L633" s="165">
        <f t="shared" si="456"/>
        <v>0</v>
      </c>
      <c r="M633" s="165">
        <f t="shared" ref="M633:Q633" si="457">M516*21</f>
        <v>0</v>
      </c>
      <c r="N633" s="165">
        <f t="shared" si="457"/>
        <v>0</v>
      </c>
      <c r="O633" s="165">
        <f t="shared" si="457"/>
        <v>0</v>
      </c>
      <c r="P633" s="165">
        <f t="shared" si="457"/>
        <v>0</v>
      </c>
      <c r="Q633" s="166">
        <f t="shared" si="457"/>
        <v>0</v>
      </c>
    </row>
    <row r="634" spans="2:17" s="18" customFormat="1" x14ac:dyDescent="0.3">
      <c r="B634" s="152" t="s">
        <v>149</v>
      </c>
      <c r="C634" s="20"/>
      <c r="D634" s="165">
        <f t="shared" ref="D634:L634" si="458">D517*21</f>
        <v>0</v>
      </c>
      <c r="E634" s="165">
        <f t="shared" si="458"/>
        <v>0</v>
      </c>
      <c r="F634" s="165">
        <f t="shared" si="458"/>
        <v>0</v>
      </c>
      <c r="G634" s="165">
        <f t="shared" si="458"/>
        <v>0</v>
      </c>
      <c r="H634" s="165">
        <f t="shared" si="458"/>
        <v>0</v>
      </c>
      <c r="I634" s="165">
        <f t="shared" si="458"/>
        <v>0</v>
      </c>
      <c r="J634" s="165">
        <f t="shared" si="458"/>
        <v>0</v>
      </c>
      <c r="K634" s="165">
        <f t="shared" si="458"/>
        <v>0</v>
      </c>
      <c r="L634" s="374">
        <f t="shared" si="458"/>
        <v>0</v>
      </c>
      <c r="M634" s="374">
        <f t="shared" ref="M634:Q634" si="459">M517*21</f>
        <v>0</v>
      </c>
      <c r="N634" s="165">
        <f t="shared" si="459"/>
        <v>0</v>
      </c>
      <c r="O634" s="165">
        <f t="shared" si="459"/>
        <v>0</v>
      </c>
      <c r="P634" s="165">
        <f t="shared" si="459"/>
        <v>0</v>
      </c>
      <c r="Q634" s="166">
        <f t="shared" si="459"/>
        <v>0</v>
      </c>
    </row>
    <row r="635" spans="2:17" s="18" customFormat="1" x14ac:dyDescent="0.3">
      <c r="B635" s="152" t="s">
        <v>150</v>
      </c>
      <c r="C635" s="20"/>
      <c r="D635" s="165">
        <f t="shared" ref="D635:L635" si="460">D518*21</f>
        <v>0</v>
      </c>
      <c r="E635" s="165">
        <f t="shared" si="460"/>
        <v>0</v>
      </c>
      <c r="F635" s="165">
        <f t="shared" si="460"/>
        <v>0</v>
      </c>
      <c r="G635" s="165">
        <f t="shared" si="460"/>
        <v>0</v>
      </c>
      <c r="H635" s="165">
        <f t="shared" si="460"/>
        <v>0</v>
      </c>
      <c r="I635" s="165">
        <f t="shared" si="460"/>
        <v>0</v>
      </c>
      <c r="J635" s="165">
        <f t="shared" si="460"/>
        <v>0</v>
      </c>
      <c r="K635" s="165">
        <f t="shared" si="460"/>
        <v>0</v>
      </c>
      <c r="L635" s="374">
        <f t="shared" si="460"/>
        <v>0</v>
      </c>
      <c r="M635" s="374">
        <f t="shared" ref="M635:Q635" si="461">M518*21</f>
        <v>0</v>
      </c>
      <c r="N635" s="165">
        <f t="shared" si="461"/>
        <v>0</v>
      </c>
      <c r="O635" s="165">
        <f t="shared" si="461"/>
        <v>0</v>
      </c>
      <c r="P635" s="165">
        <f t="shared" si="461"/>
        <v>0</v>
      </c>
      <c r="Q635" s="166">
        <f t="shared" si="461"/>
        <v>0</v>
      </c>
    </row>
    <row r="636" spans="2:17" s="18" customFormat="1" x14ac:dyDescent="0.3">
      <c r="B636" s="152" t="s">
        <v>151</v>
      </c>
      <c r="C636" s="20"/>
      <c r="D636" s="165">
        <f t="shared" ref="D636:L636" si="462">D519*21</f>
        <v>0</v>
      </c>
      <c r="E636" s="165">
        <f t="shared" si="462"/>
        <v>0</v>
      </c>
      <c r="F636" s="165">
        <f t="shared" si="462"/>
        <v>0</v>
      </c>
      <c r="G636" s="165">
        <f t="shared" si="462"/>
        <v>0</v>
      </c>
      <c r="H636" s="165">
        <f t="shared" si="462"/>
        <v>0</v>
      </c>
      <c r="I636" s="165">
        <f t="shared" si="462"/>
        <v>0</v>
      </c>
      <c r="J636" s="165">
        <f t="shared" si="462"/>
        <v>0</v>
      </c>
      <c r="K636" s="165">
        <f t="shared" si="462"/>
        <v>0</v>
      </c>
      <c r="L636" s="374">
        <f t="shared" si="462"/>
        <v>0</v>
      </c>
      <c r="M636" s="374">
        <f t="shared" ref="M636:Q636" si="463">M519*21</f>
        <v>0</v>
      </c>
      <c r="N636" s="165">
        <f t="shared" si="463"/>
        <v>0</v>
      </c>
      <c r="O636" s="165">
        <f t="shared" si="463"/>
        <v>0</v>
      </c>
      <c r="P636" s="165">
        <f t="shared" si="463"/>
        <v>0</v>
      </c>
      <c r="Q636" s="166">
        <f t="shared" si="463"/>
        <v>0</v>
      </c>
    </row>
    <row r="637" spans="2:17" s="18" customFormat="1" x14ac:dyDescent="0.3">
      <c r="B637" s="152" t="s">
        <v>152</v>
      </c>
      <c r="C637" s="20"/>
      <c r="D637" s="165">
        <f t="shared" ref="D637:L637" si="464">D520*21</f>
        <v>0</v>
      </c>
      <c r="E637" s="165">
        <f t="shared" si="464"/>
        <v>0</v>
      </c>
      <c r="F637" s="165">
        <f t="shared" si="464"/>
        <v>0</v>
      </c>
      <c r="G637" s="165">
        <f t="shared" si="464"/>
        <v>0</v>
      </c>
      <c r="H637" s="165">
        <f t="shared" si="464"/>
        <v>0</v>
      </c>
      <c r="I637" s="165">
        <f t="shared" si="464"/>
        <v>0</v>
      </c>
      <c r="J637" s="165">
        <f t="shared" si="464"/>
        <v>0</v>
      </c>
      <c r="K637" s="165">
        <f t="shared" si="464"/>
        <v>0</v>
      </c>
      <c r="L637" s="165">
        <f t="shared" si="464"/>
        <v>0</v>
      </c>
      <c r="M637" s="165">
        <f t="shared" ref="M637:Q637" si="465">M520*21</f>
        <v>0</v>
      </c>
      <c r="N637" s="165">
        <f t="shared" si="465"/>
        <v>0</v>
      </c>
      <c r="O637" s="165">
        <f t="shared" si="465"/>
        <v>0</v>
      </c>
      <c r="P637" s="165">
        <f t="shared" si="465"/>
        <v>0</v>
      </c>
      <c r="Q637" s="166">
        <f t="shared" si="465"/>
        <v>0</v>
      </c>
    </row>
    <row r="638" spans="2:17" s="18" customFormat="1" x14ac:dyDescent="0.3">
      <c r="B638" s="152" t="s">
        <v>153</v>
      </c>
      <c r="C638" s="20"/>
      <c r="D638" s="165">
        <f t="shared" ref="D638:L638" si="466">D521*21</f>
        <v>0</v>
      </c>
      <c r="E638" s="165">
        <f t="shared" si="466"/>
        <v>0</v>
      </c>
      <c r="F638" s="165">
        <f t="shared" si="466"/>
        <v>0</v>
      </c>
      <c r="G638" s="165">
        <f t="shared" si="466"/>
        <v>0</v>
      </c>
      <c r="H638" s="165">
        <f t="shared" si="466"/>
        <v>0</v>
      </c>
      <c r="I638" s="165">
        <f t="shared" si="466"/>
        <v>0</v>
      </c>
      <c r="J638" s="165">
        <f t="shared" si="466"/>
        <v>0</v>
      </c>
      <c r="K638" s="165">
        <f t="shared" si="466"/>
        <v>0</v>
      </c>
      <c r="L638" s="374">
        <f t="shared" si="466"/>
        <v>0</v>
      </c>
      <c r="M638" s="374">
        <f t="shared" ref="M638:Q638" si="467">M521*21</f>
        <v>0</v>
      </c>
      <c r="N638" s="165">
        <f t="shared" si="467"/>
        <v>0</v>
      </c>
      <c r="O638" s="165">
        <f t="shared" si="467"/>
        <v>0</v>
      </c>
      <c r="P638" s="165">
        <f t="shared" si="467"/>
        <v>0</v>
      </c>
      <c r="Q638" s="166">
        <f t="shared" si="467"/>
        <v>0</v>
      </c>
    </row>
    <row r="639" spans="2:17" s="18" customFormat="1" x14ac:dyDescent="0.3">
      <c r="B639" s="152" t="s">
        <v>154</v>
      </c>
      <c r="C639" s="20"/>
      <c r="D639" s="165">
        <f t="shared" ref="D639:L639" si="468">D522*21</f>
        <v>0</v>
      </c>
      <c r="E639" s="165">
        <f t="shared" si="468"/>
        <v>0</v>
      </c>
      <c r="F639" s="165">
        <f t="shared" si="468"/>
        <v>0</v>
      </c>
      <c r="G639" s="165">
        <f t="shared" si="468"/>
        <v>0</v>
      </c>
      <c r="H639" s="165">
        <f t="shared" si="468"/>
        <v>0</v>
      </c>
      <c r="I639" s="165">
        <f t="shared" si="468"/>
        <v>0</v>
      </c>
      <c r="J639" s="165">
        <f t="shared" si="468"/>
        <v>0</v>
      </c>
      <c r="K639" s="165">
        <f t="shared" si="468"/>
        <v>0</v>
      </c>
      <c r="L639" s="374">
        <f t="shared" si="468"/>
        <v>0</v>
      </c>
      <c r="M639" s="374">
        <f t="shared" ref="M639:Q639" si="469">M522*21</f>
        <v>0</v>
      </c>
      <c r="N639" s="165">
        <f t="shared" si="469"/>
        <v>0</v>
      </c>
      <c r="O639" s="165">
        <f t="shared" si="469"/>
        <v>0</v>
      </c>
      <c r="P639" s="165">
        <f t="shared" si="469"/>
        <v>0</v>
      </c>
      <c r="Q639" s="166">
        <f t="shared" si="469"/>
        <v>0</v>
      </c>
    </row>
    <row r="640" spans="2:17" s="18" customFormat="1" x14ac:dyDescent="0.3">
      <c r="B640" s="152" t="s">
        <v>155</v>
      </c>
      <c r="C640" s="20"/>
      <c r="D640" s="165">
        <f t="shared" ref="D640:L640" si="470">D523*21</f>
        <v>0</v>
      </c>
      <c r="E640" s="165">
        <f t="shared" si="470"/>
        <v>0</v>
      </c>
      <c r="F640" s="165">
        <f t="shared" si="470"/>
        <v>0</v>
      </c>
      <c r="G640" s="165">
        <f t="shared" si="470"/>
        <v>0</v>
      </c>
      <c r="H640" s="165">
        <f t="shared" si="470"/>
        <v>0</v>
      </c>
      <c r="I640" s="165">
        <f t="shared" si="470"/>
        <v>0</v>
      </c>
      <c r="J640" s="165">
        <f t="shared" si="470"/>
        <v>0</v>
      </c>
      <c r="K640" s="165">
        <f t="shared" si="470"/>
        <v>0</v>
      </c>
      <c r="L640" s="374">
        <f t="shared" si="470"/>
        <v>0</v>
      </c>
      <c r="M640" s="374">
        <f t="shared" ref="M640:Q640" si="471">M523*21</f>
        <v>0</v>
      </c>
      <c r="N640" s="165">
        <f t="shared" si="471"/>
        <v>0</v>
      </c>
      <c r="O640" s="165">
        <f t="shared" si="471"/>
        <v>0</v>
      </c>
      <c r="P640" s="165">
        <f t="shared" si="471"/>
        <v>0</v>
      </c>
      <c r="Q640" s="166">
        <f t="shared" si="471"/>
        <v>0</v>
      </c>
    </row>
    <row r="641" spans="2:17" s="18" customFormat="1" x14ac:dyDescent="0.3">
      <c r="B641" s="152" t="s">
        <v>156</v>
      </c>
      <c r="C641" s="20"/>
      <c r="D641" s="165">
        <f t="shared" ref="D641:L641" si="472">D524*21</f>
        <v>0</v>
      </c>
      <c r="E641" s="165">
        <f t="shared" si="472"/>
        <v>0</v>
      </c>
      <c r="F641" s="165">
        <f t="shared" si="472"/>
        <v>0</v>
      </c>
      <c r="G641" s="165">
        <f t="shared" si="472"/>
        <v>0</v>
      </c>
      <c r="H641" s="165">
        <f t="shared" si="472"/>
        <v>0</v>
      </c>
      <c r="I641" s="165">
        <f t="shared" si="472"/>
        <v>0</v>
      </c>
      <c r="J641" s="165">
        <f t="shared" si="472"/>
        <v>0</v>
      </c>
      <c r="K641" s="165">
        <f t="shared" si="472"/>
        <v>0</v>
      </c>
      <c r="L641" s="374">
        <f t="shared" si="472"/>
        <v>0</v>
      </c>
      <c r="M641" s="374">
        <f t="shared" ref="M641:Q641" si="473">M524*21</f>
        <v>0</v>
      </c>
      <c r="N641" s="165">
        <f t="shared" si="473"/>
        <v>0</v>
      </c>
      <c r="O641" s="165">
        <f t="shared" si="473"/>
        <v>0</v>
      </c>
      <c r="P641" s="165">
        <f t="shared" si="473"/>
        <v>0</v>
      </c>
      <c r="Q641" s="166">
        <f t="shared" si="473"/>
        <v>0</v>
      </c>
    </row>
    <row r="642" spans="2:17" s="18" customFormat="1" x14ac:dyDescent="0.3">
      <c r="B642" s="152" t="s">
        <v>157</v>
      </c>
      <c r="C642" s="20"/>
      <c r="D642" s="165">
        <f t="shared" ref="D642:L642" si="474">D525*21</f>
        <v>0</v>
      </c>
      <c r="E642" s="165">
        <f t="shared" si="474"/>
        <v>0</v>
      </c>
      <c r="F642" s="165">
        <f t="shared" si="474"/>
        <v>0</v>
      </c>
      <c r="G642" s="165">
        <f t="shared" si="474"/>
        <v>0</v>
      </c>
      <c r="H642" s="165">
        <f t="shared" si="474"/>
        <v>0</v>
      </c>
      <c r="I642" s="165">
        <f t="shared" si="474"/>
        <v>0</v>
      </c>
      <c r="J642" s="165">
        <f t="shared" si="474"/>
        <v>0</v>
      </c>
      <c r="K642" s="165">
        <f t="shared" si="474"/>
        <v>0</v>
      </c>
      <c r="L642" s="165">
        <f t="shared" si="474"/>
        <v>0</v>
      </c>
      <c r="M642" s="165">
        <f t="shared" ref="M642:Q642" si="475">M525*21</f>
        <v>0</v>
      </c>
      <c r="N642" s="165">
        <f t="shared" si="475"/>
        <v>0</v>
      </c>
      <c r="O642" s="165">
        <f t="shared" si="475"/>
        <v>0</v>
      </c>
      <c r="P642" s="165">
        <f t="shared" si="475"/>
        <v>0</v>
      </c>
      <c r="Q642" s="166">
        <f t="shared" si="475"/>
        <v>0</v>
      </c>
    </row>
    <row r="643" spans="2:17" s="18" customFormat="1" x14ac:dyDescent="0.3">
      <c r="B643" s="152" t="s">
        <v>158</v>
      </c>
      <c r="C643" s="20"/>
      <c r="D643" s="165">
        <f t="shared" ref="D643:L643" si="476">D526*21</f>
        <v>0</v>
      </c>
      <c r="E643" s="165">
        <f t="shared" si="476"/>
        <v>0</v>
      </c>
      <c r="F643" s="165">
        <f t="shared" si="476"/>
        <v>0</v>
      </c>
      <c r="G643" s="165">
        <f t="shared" si="476"/>
        <v>0</v>
      </c>
      <c r="H643" s="165">
        <f t="shared" si="476"/>
        <v>0</v>
      </c>
      <c r="I643" s="165">
        <f t="shared" si="476"/>
        <v>0</v>
      </c>
      <c r="J643" s="165">
        <f t="shared" si="476"/>
        <v>0</v>
      </c>
      <c r="K643" s="165">
        <f t="shared" si="476"/>
        <v>0</v>
      </c>
      <c r="L643" s="374">
        <f t="shared" si="476"/>
        <v>0</v>
      </c>
      <c r="M643" s="374">
        <f t="shared" ref="M643:Q643" si="477">M526*21</f>
        <v>0</v>
      </c>
      <c r="N643" s="165">
        <f t="shared" si="477"/>
        <v>0</v>
      </c>
      <c r="O643" s="165">
        <f t="shared" si="477"/>
        <v>0</v>
      </c>
      <c r="P643" s="165">
        <f t="shared" si="477"/>
        <v>0</v>
      </c>
      <c r="Q643" s="166">
        <f t="shared" si="477"/>
        <v>0</v>
      </c>
    </row>
    <row r="644" spans="2:17" s="18" customFormat="1" x14ac:dyDescent="0.3">
      <c r="B644" s="152" t="s">
        <v>159</v>
      </c>
      <c r="C644" s="20"/>
      <c r="D644" s="165">
        <f t="shared" ref="D644:L644" si="478">D527*21</f>
        <v>0</v>
      </c>
      <c r="E644" s="165">
        <f t="shared" si="478"/>
        <v>0</v>
      </c>
      <c r="F644" s="165">
        <f t="shared" si="478"/>
        <v>0</v>
      </c>
      <c r="G644" s="165">
        <f t="shared" si="478"/>
        <v>0</v>
      </c>
      <c r="H644" s="165">
        <f t="shared" si="478"/>
        <v>0</v>
      </c>
      <c r="I644" s="165">
        <f t="shared" si="478"/>
        <v>0</v>
      </c>
      <c r="J644" s="165">
        <f t="shared" si="478"/>
        <v>0</v>
      </c>
      <c r="K644" s="165">
        <f t="shared" si="478"/>
        <v>0</v>
      </c>
      <c r="L644" s="374">
        <f t="shared" si="478"/>
        <v>0</v>
      </c>
      <c r="M644" s="374">
        <f t="shared" ref="M644:Q644" si="479">M527*21</f>
        <v>0</v>
      </c>
      <c r="N644" s="165">
        <f t="shared" si="479"/>
        <v>0</v>
      </c>
      <c r="O644" s="165">
        <f t="shared" si="479"/>
        <v>0</v>
      </c>
      <c r="P644" s="165">
        <f t="shared" si="479"/>
        <v>0</v>
      </c>
      <c r="Q644" s="166">
        <f t="shared" si="479"/>
        <v>0</v>
      </c>
    </row>
    <row r="645" spans="2:17" s="18" customFormat="1" x14ac:dyDescent="0.3">
      <c r="B645" s="152" t="s">
        <v>160</v>
      </c>
      <c r="C645" s="20"/>
      <c r="D645" s="165">
        <f t="shared" ref="D645:L645" si="480">D528*21</f>
        <v>0</v>
      </c>
      <c r="E645" s="165">
        <f t="shared" si="480"/>
        <v>0</v>
      </c>
      <c r="F645" s="165">
        <f t="shared" si="480"/>
        <v>0</v>
      </c>
      <c r="G645" s="165">
        <f t="shared" si="480"/>
        <v>0</v>
      </c>
      <c r="H645" s="165">
        <f t="shared" si="480"/>
        <v>0</v>
      </c>
      <c r="I645" s="165">
        <f t="shared" si="480"/>
        <v>0</v>
      </c>
      <c r="J645" s="165">
        <f t="shared" si="480"/>
        <v>0</v>
      </c>
      <c r="K645" s="165">
        <f t="shared" si="480"/>
        <v>0</v>
      </c>
      <c r="L645" s="374">
        <f t="shared" si="480"/>
        <v>0</v>
      </c>
      <c r="M645" s="374">
        <f t="shared" ref="M645:Q645" si="481">M528*21</f>
        <v>0</v>
      </c>
      <c r="N645" s="165">
        <f t="shared" si="481"/>
        <v>0</v>
      </c>
      <c r="O645" s="165">
        <f t="shared" si="481"/>
        <v>0</v>
      </c>
      <c r="P645" s="165">
        <f t="shared" si="481"/>
        <v>0</v>
      </c>
      <c r="Q645" s="166">
        <f t="shared" si="481"/>
        <v>0</v>
      </c>
    </row>
    <row r="646" spans="2:17" s="18" customFormat="1" x14ac:dyDescent="0.3">
      <c r="B646" s="152" t="s">
        <v>161</v>
      </c>
      <c r="C646" s="20"/>
      <c r="D646" s="165">
        <f t="shared" ref="D646:L646" si="482">D529*21</f>
        <v>0</v>
      </c>
      <c r="E646" s="165">
        <f t="shared" si="482"/>
        <v>0</v>
      </c>
      <c r="F646" s="165">
        <f t="shared" si="482"/>
        <v>0</v>
      </c>
      <c r="G646" s="165">
        <f t="shared" si="482"/>
        <v>0</v>
      </c>
      <c r="H646" s="165">
        <f t="shared" si="482"/>
        <v>0</v>
      </c>
      <c r="I646" s="165">
        <f t="shared" si="482"/>
        <v>0</v>
      </c>
      <c r="J646" s="165">
        <f t="shared" si="482"/>
        <v>0</v>
      </c>
      <c r="K646" s="165">
        <f t="shared" si="482"/>
        <v>0</v>
      </c>
      <c r="L646" s="374">
        <f t="shared" si="482"/>
        <v>0</v>
      </c>
      <c r="M646" s="374">
        <f t="shared" ref="M646:Q646" si="483">M529*21</f>
        <v>0</v>
      </c>
      <c r="N646" s="165">
        <f t="shared" si="483"/>
        <v>0</v>
      </c>
      <c r="O646" s="165">
        <f t="shared" si="483"/>
        <v>0</v>
      </c>
      <c r="P646" s="165">
        <f t="shared" si="483"/>
        <v>0</v>
      </c>
      <c r="Q646" s="166">
        <f t="shared" si="483"/>
        <v>0</v>
      </c>
    </row>
    <row r="647" spans="2:17" s="18" customFormat="1" x14ac:dyDescent="0.3">
      <c r="B647" s="152" t="s">
        <v>162</v>
      </c>
      <c r="C647" s="20"/>
      <c r="D647" s="165">
        <f t="shared" ref="D647:L647" si="484">D530*21</f>
        <v>0</v>
      </c>
      <c r="E647" s="165">
        <f t="shared" si="484"/>
        <v>0</v>
      </c>
      <c r="F647" s="165">
        <f t="shared" si="484"/>
        <v>0</v>
      </c>
      <c r="G647" s="165">
        <f t="shared" si="484"/>
        <v>0</v>
      </c>
      <c r="H647" s="165">
        <f t="shared" si="484"/>
        <v>0</v>
      </c>
      <c r="I647" s="165">
        <f t="shared" si="484"/>
        <v>0</v>
      </c>
      <c r="J647" s="165">
        <f t="shared" si="484"/>
        <v>0</v>
      </c>
      <c r="K647" s="165">
        <f t="shared" si="484"/>
        <v>0</v>
      </c>
      <c r="L647" s="165">
        <f t="shared" si="484"/>
        <v>0</v>
      </c>
      <c r="M647" s="165">
        <f t="shared" ref="M647:Q647" si="485">M530*21</f>
        <v>0</v>
      </c>
      <c r="N647" s="165">
        <f t="shared" si="485"/>
        <v>0</v>
      </c>
      <c r="O647" s="165">
        <f t="shared" si="485"/>
        <v>0</v>
      </c>
      <c r="P647" s="165">
        <f t="shared" si="485"/>
        <v>0</v>
      </c>
      <c r="Q647" s="166">
        <f t="shared" si="485"/>
        <v>0</v>
      </c>
    </row>
    <row r="648" spans="2:17" s="18" customFormat="1" x14ac:dyDescent="0.3">
      <c r="B648" s="152" t="s">
        <v>182</v>
      </c>
      <c r="C648" s="20"/>
      <c r="D648" s="165">
        <f t="shared" ref="D648:L648" si="486">D531*21</f>
        <v>0</v>
      </c>
      <c r="E648" s="165">
        <f t="shared" si="486"/>
        <v>0</v>
      </c>
      <c r="F648" s="165">
        <f t="shared" si="486"/>
        <v>0</v>
      </c>
      <c r="G648" s="165">
        <f t="shared" si="486"/>
        <v>0</v>
      </c>
      <c r="H648" s="165">
        <f t="shared" si="486"/>
        <v>0</v>
      </c>
      <c r="I648" s="165">
        <f t="shared" si="486"/>
        <v>0</v>
      </c>
      <c r="J648" s="165">
        <f t="shared" si="486"/>
        <v>0</v>
      </c>
      <c r="K648" s="165">
        <f t="shared" si="486"/>
        <v>0</v>
      </c>
      <c r="L648" s="374">
        <f t="shared" si="486"/>
        <v>0</v>
      </c>
      <c r="M648" s="374">
        <f t="shared" ref="M648:Q648" si="487">M531*21</f>
        <v>0</v>
      </c>
      <c r="N648" s="165">
        <f t="shared" si="487"/>
        <v>0</v>
      </c>
      <c r="O648" s="165">
        <f t="shared" si="487"/>
        <v>0</v>
      </c>
      <c r="P648" s="165">
        <f t="shared" si="487"/>
        <v>0</v>
      </c>
      <c r="Q648" s="166">
        <f t="shared" si="487"/>
        <v>0</v>
      </c>
    </row>
    <row r="649" spans="2:17" s="18" customFormat="1" x14ac:dyDescent="0.3">
      <c r="B649" s="152" t="s">
        <v>163</v>
      </c>
      <c r="C649" s="20"/>
      <c r="D649" s="165">
        <f t="shared" ref="D649:L649" si="488">D532*21</f>
        <v>0</v>
      </c>
      <c r="E649" s="165">
        <f t="shared" si="488"/>
        <v>0</v>
      </c>
      <c r="F649" s="165">
        <f t="shared" si="488"/>
        <v>0</v>
      </c>
      <c r="G649" s="165">
        <f t="shared" si="488"/>
        <v>0</v>
      </c>
      <c r="H649" s="165">
        <f t="shared" si="488"/>
        <v>0</v>
      </c>
      <c r="I649" s="165">
        <f t="shared" si="488"/>
        <v>0</v>
      </c>
      <c r="J649" s="165">
        <f t="shared" si="488"/>
        <v>0</v>
      </c>
      <c r="K649" s="165">
        <f t="shared" si="488"/>
        <v>0</v>
      </c>
      <c r="L649" s="374">
        <f t="shared" si="488"/>
        <v>0</v>
      </c>
      <c r="M649" s="374">
        <f t="shared" ref="M649:Q649" si="489">M532*21</f>
        <v>0</v>
      </c>
      <c r="N649" s="165">
        <f t="shared" si="489"/>
        <v>0</v>
      </c>
      <c r="O649" s="165">
        <f t="shared" si="489"/>
        <v>0</v>
      </c>
      <c r="P649" s="165">
        <f t="shared" si="489"/>
        <v>0</v>
      </c>
      <c r="Q649" s="166">
        <f t="shared" si="489"/>
        <v>0</v>
      </c>
    </row>
    <row r="650" spans="2:17" s="18" customFormat="1" x14ac:dyDescent="0.3">
      <c r="B650" s="152" t="s">
        <v>164</v>
      </c>
      <c r="C650" s="20"/>
      <c r="D650" s="165">
        <f t="shared" ref="D650:L650" si="490">D533*21</f>
        <v>0</v>
      </c>
      <c r="E650" s="165">
        <f t="shared" si="490"/>
        <v>0</v>
      </c>
      <c r="F650" s="165">
        <f t="shared" si="490"/>
        <v>0</v>
      </c>
      <c r="G650" s="165">
        <f t="shared" si="490"/>
        <v>0</v>
      </c>
      <c r="H650" s="165">
        <f t="shared" si="490"/>
        <v>0</v>
      </c>
      <c r="I650" s="165">
        <f t="shared" si="490"/>
        <v>0</v>
      </c>
      <c r="J650" s="165">
        <f t="shared" si="490"/>
        <v>0</v>
      </c>
      <c r="K650" s="165">
        <f t="shared" si="490"/>
        <v>0</v>
      </c>
      <c r="L650" s="374">
        <f t="shared" si="490"/>
        <v>0</v>
      </c>
      <c r="M650" s="374">
        <f t="shared" ref="M650:Q650" si="491">M533*21</f>
        <v>0</v>
      </c>
      <c r="N650" s="165">
        <f t="shared" si="491"/>
        <v>0</v>
      </c>
      <c r="O650" s="165">
        <f t="shared" si="491"/>
        <v>0</v>
      </c>
      <c r="P650" s="165">
        <f t="shared" si="491"/>
        <v>0</v>
      </c>
      <c r="Q650" s="166">
        <f t="shared" si="491"/>
        <v>0</v>
      </c>
    </row>
    <row r="651" spans="2:17" s="18" customFormat="1" x14ac:dyDescent="0.3">
      <c r="B651" s="152" t="s">
        <v>165</v>
      </c>
      <c r="C651" s="20"/>
      <c r="D651" s="165">
        <f t="shared" ref="D651:L651" si="492">D534*21</f>
        <v>0</v>
      </c>
      <c r="E651" s="165">
        <f t="shared" si="492"/>
        <v>0</v>
      </c>
      <c r="F651" s="165">
        <f t="shared" si="492"/>
        <v>0</v>
      </c>
      <c r="G651" s="165">
        <f t="shared" si="492"/>
        <v>0</v>
      </c>
      <c r="H651" s="165">
        <f t="shared" si="492"/>
        <v>0</v>
      </c>
      <c r="I651" s="165">
        <f t="shared" si="492"/>
        <v>0</v>
      </c>
      <c r="J651" s="165">
        <f t="shared" si="492"/>
        <v>0</v>
      </c>
      <c r="K651" s="165">
        <f t="shared" si="492"/>
        <v>0</v>
      </c>
      <c r="L651" s="374">
        <f t="shared" si="492"/>
        <v>0</v>
      </c>
      <c r="M651" s="374">
        <f t="shared" ref="M651:Q651" si="493">M534*21</f>
        <v>0</v>
      </c>
      <c r="N651" s="165">
        <f t="shared" si="493"/>
        <v>0</v>
      </c>
      <c r="O651" s="165">
        <f t="shared" si="493"/>
        <v>0</v>
      </c>
      <c r="P651" s="165">
        <f t="shared" si="493"/>
        <v>0</v>
      </c>
      <c r="Q651" s="166">
        <f t="shared" si="493"/>
        <v>0</v>
      </c>
    </row>
    <row r="652" spans="2:17" s="18" customFormat="1" x14ac:dyDescent="0.3">
      <c r="B652" s="152" t="s">
        <v>166</v>
      </c>
      <c r="C652" s="20"/>
      <c r="D652" s="165">
        <f t="shared" ref="D652:L652" si="494">D535*21</f>
        <v>0</v>
      </c>
      <c r="E652" s="165">
        <f t="shared" si="494"/>
        <v>0</v>
      </c>
      <c r="F652" s="165">
        <f t="shared" si="494"/>
        <v>0</v>
      </c>
      <c r="G652" s="165">
        <f t="shared" si="494"/>
        <v>0</v>
      </c>
      <c r="H652" s="165">
        <f t="shared" si="494"/>
        <v>0</v>
      </c>
      <c r="I652" s="165">
        <f t="shared" si="494"/>
        <v>0</v>
      </c>
      <c r="J652" s="165">
        <f t="shared" si="494"/>
        <v>0</v>
      </c>
      <c r="K652" s="165">
        <f t="shared" si="494"/>
        <v>0</v>
      </c>
      <c r="L652" s="165">
        <f t="shared" si="494"/>
        <v>0</v>
      </c>
      <c r="M652" s="165">
        <f t="shared" ref="M652:Q652" si="495">M535*21</f>
        <v>0</v>
      </c>
      <c r="N652" s="165">
        <f t="shared" si="495"/>
        <v>0</v>
      </c>
      <c r="O652" s="165">
        <f t="shared" si="495"/>
        <v>0</v>
      </c>
      <c r="P652" s="165">
        <f t="shared" si="495"/>
        <v>0</v>
      </c>
      <c r="Q652" s="166">
        <f t="shared" si="495"/>
        <v>0</v>
      </c>
    </row>
    <row r="653" spans="2:17" s="18" customFormat="1" x14ac:dyDescent="0.3">
      <c r="B653" s="333" t="s">
        <v>535</v>
      </c>
      <c r="C653" s="156"/>
      <c r="D653" s="181">
        <f>SUM(D617:D652)</f>
        <v>0</v>
      </c>
      <c r="E653" s="181">
        <f t="shared" ref="E653" si="496">SUM(E617:E652)</f>
        <v>0</v>
      </c>
      <c r="F653" s="181">
        <f t="shared" ref="F653" si="497">SUM(F617:F652)</f>
        <v>0</v>
      </c>
      <c r="G653" s="181">
        <f t="shared" ref="G653" si="498">SUM(G617:G652)</f>
        <v>0</v>
      </c>
      <c r="H653" s="181">
        <f t="shared" ref="H653" si="499">SUM(H617:H652)</f>
        <v>0</v>
      </c>
      <c r="I653" s="181">
        <f t="shared" ref="I653" si="500">SUM(I617:I652)</f>
        <v>0</v>
      </c>
      <c r="J653" s="181">
        <f t="shared" ref="J653" si="501">SUM(J617:J652)</f>
        <v>0</v>
      </c>
      <c r="K653" s="181">
        <f t="shared" ref="K653" si="502">SUM(K617:K652)</f>
        <v>0</v>
      </c>
      <c r="L653" s="373">
        <f t="shared" ref="L653:Q653" si="503">SUM(L617:L652)</f>
        <v>0</v>
      </c>
      <c r="M653" s="373">
        <f t="shared" si="503"/>
        <v>0</v>
      </c>
      <c r="N653" s="181">
        <f t="shared" si="503"/>
        <v>0</v>
      </c>
      <c r="O653" s="181">
        <f t="shared" si="503"/>
        <v>0</v>
      </c>
      <c r="P653" s="181">
        <f t="shared" si="503"/>
        <v>0</v>
      </c>
      <c r="Q653" s="182">
        <f t="shared" si="503"/>
        <v>0</v>
      </c>
    </row>
  </sheetData>
  <mergeCells count="1">
    <mergeCell ref="B266:C266"/>
  </mergeCells>
  <pageMargins left="0.511811024" right="0.511811024" top="0.78740157499999996" bottom="0.78740157499999996" header="0.31496062000000002" footer="0.31496062000000002"/>
  <pageSetup paperSize="9" scale="57" fitToHeight="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N513"/>
  <sheetViews>
    <sheetView topLeftCell="A67" zoomScale="60" zoomScaleNormal="60" workbookViewId="0">
      <selection activeCell="A532" sqref="A532"/>
    </sheetView>
  </sheetViews>
  <sheetFormatPr defaultColWidth="9.109375" defaultRowHeight="15.6" x14ac:dyDescent="0.3"/>
  <cols>
    <col min="1" max="1" width="9.109375" style="2"/>
    <col min="2" max="2" width="35.88671875" style="2" customWidth="1"/>
    <col min="3" max="3" width="33" style="2" customWidth="1"/>
    <col min="4" max="4" width="26.6640625" style="2" customWidth="1"/>
    <col min="5" max="5" width="24.33203125" style="2" customWidth="1"/>
    <col min="6" max="6" width="26.44140625" style="2" customWidth="1"/>
    <col min="7" max="7" width="32.88671875" style="2" customWidth="1"/>
    <col min="8" max="8" width="34.88671875" style="2" customWidth="1"/>
    <col min="9" max="9" width="26.33203125" style="2" customWidth="1"/>
    <col min="10" max="10" width="23.5546875" style="2" customWidth="1"/>
    <col min="11" max="11" width="23.88671875" style="2" customWidth="1"/>
    <col min="12" max="12" width="21.109375" style="2" customWidth="1"/>
    <col min="13" max="13" width="23.109375" style="2" customWidth="1"/>
    <col min="14" max="14" width="26.44140625" style="2" customWidth="1"/>
    <col min="15" max="16" width="22" style="2" customWidth="1"/>
    <col min="17" max="17" width="23.6640625" style="2" customWidth="1"/>
    <col min="18" max="18" width="22.88671875" style="2" customWidth="1"/>
    <col min="19" max="19" width="21.6640625" style="2" customWidth="1"/>
    <col min="20" max="20" width="16.33203125" style="2" customWidth="1"/>
    <col min="21" max="21" width="15.88671875" style="2" customWidth="1"/>
    <col min="22" max="22" width="18.109375" style="2" customWidth="1"/>
    <col min="23" max="23" width="17.109375" style="2" customWidth="1"/>
    <col min="24" max="16384" width="9.109375" style="2"/>
  </cols>
  <sheetData>
    <row r="1" spans="2:18" x14ac:dyDescent="0.3">
      <c r="B1" s="187" t="s">
        <v>447</v>
      </c>
    </row>
    <row r="2" spans="2:18" x14ac:dyDescent="0.3">
      <c r="B2" s="1"/>
    </row>
    <row r="3" spans="2:18" x14ac:dyDescent="0.3">
      <c r="B3" s="187" t="s">
        <v>412</v>
      </c>
    </row>
    <row r="4" spans="2:18" x14ac:dyDescent="0.3">
      <c r="B4" s="270"/>
      <c r="C4" s="270"/>
      <c r="D4" s="270"/>
      <c r="E4" s="66"/>
      <c r="F4" s="271"/>
    </row>
    <row r="5" spans="2:18" x14ac:dyDescent="0.3">
      <c r="B5" s="676" t="s">
        <v>291</v>
      </c>
      <c r="C5" s="675" t="s">
        <v>91</v>
      </c>
      <c r="D5" s="675"/>
      <c r="E5" s="675"/>
      <c r="F5" s="675"/>
      <c r="G5" s="675"/>
      <c r="H5" s="675"/>
      <c r="I5" s="675"/>
      <c r="J5" s="675"/>
      <c r="K5" s="675"/>
      <c r="L5" s="675"/>
      <c r="M5" s="675"/>
      <c r="N5" s="675"/>
      <c r="O5" s="675"/>
      <c r="P5" s="675"/>
      <c r="Q5" s="675"/>
      <c r="R5" s="675"/>
    </row>
    <row r="6" spans="2:18" x14ac:dyDescent="0.3">
      <c r="B6" s="677"/>
      <c r="C6" s="399" t="s">
        <v>77</v>
      </c>
      <c r="D6" s="400" t="s">
        <v>87</v>
      </c>
      <c r="E6" s="400" t="s">
        <v>88</v>
      </c>
      <c r="F6" s="399" t="s">
        <v>78</v>
      </c>
      <c r="G6" s="399" t="s">
        <v>79</v>
      </c>
      <c r="H6" s="399" t="s">
        <v>80</v>
      </c>
      <c r="I6" s="399" t="s">
        <v>81</v>
      </c>
      <c r="J6" s="399" t="s">
        <v>82</v>
      </c>
      <c r="K6" s="399" t="s">
        <v>83</v>
      </c>
      <c r="L6" s="399" t="s">
        <v>84</v>
      </c>
      <c r="M6" s="399" t="s">
        <v>89</v>
      </c>
      <c r="N6" s="399" t="s">
        <v>584</v>
      </c>
      <c r="O6" s="399" t="s">
        <v>585</v>
      </c>
      <c r="P6" s="400" t="s">
        <v>846</v>
      </c>
      <c r="Q6" s="400" t="s">
        <v>847</v>
      </c>
      <c r="R6" s="400" t="s">
        <v>848</v>
      </c>
    </row>
    <row r="7" spans="2:18" x14ac:dyDescent="0.3">
      <c r="B7" s="272" t="s">
        <v>296</v>
      </c>
      <c r="C7" s="92" t="s">
        <v>86</v>
      </c>
      <c r="D7" s="538">
        <f>SUM(D8:D43)</f>
        <v>3228000</v>
      </c>
      <c r="E7" s="538">
        <f t="shared" ref="E7:R7" si="0">SUM(E8:E43)</f>
        <v>4695000</v>
      </c>
      <c r="F7" s="538">
        <f t="shared" si="0"/>
        <v>4992999.9999999991</v>
      </c>
      <c r="G7" s="538">
        <f t="shared" si="0"/>
        <v>5314000.0000000009</v>
      </c>
      <c r="H7" s="538">
        <f t="shared" si="0"/>
        <v>6206000</v>
      </c>
      <c r="I7" s="538">
        <f t="shared" si="0"/>
        <v>5884000</v>
      </c>
      <c r="J7" s="538">
        <f t="shared" si="0"/>
        <v>5683000</v>
      </c>
      <c r="K7" s="538">
        <f t="shared" si="0"/>
        <v>5371000</v>
      </c>
      <c r="L7" s="538">
        <f t="shared" si="0"/>
        <v>6870000</v>
      </c>
      <c r="M7" s="538">
        <f t="shared" si="0"/>
        <v>7950000</v>
      </c>
      <c r="N7" s="538">
        <f t="shared" si="0"/>
        <v>9694000</v>
      </c>
      <c r="O7" s="538">
        <f>SUM(O8:O43)</f>
        <v>9169348.1506616902</v>
      </c>
      <c r="P7" s="538">
        <f t="shared" si="0"/>
        <v>9327183.2371903621</v>
      </c>
      <c r="Q7" s="538">
        <f t="shared" si="0"/>
        <v>5691596.8781812005</v>
      </c>
      <c r="R7" s="538">
        <f t="shared" si="0"/>
        <v>6017884.2891075686</v>
      </c>
    </row>
    <row r="8" spans="2:18" x14ac:dyDescent="0.3">
      <c r="B8" s="273" t="s">
        <v>132</v>
      </c>
      <c r="C8" s="230" t="s">
        <v>86</v>
      </c>
      <c r="D8" s="539">
        <v>0</v>
      </c>
      <c r="E8" s="539">
        <v>0</v>
      </c>
      <c r="F8" s="539">
        <v>0</v>
      </c>
      <c r="G8" s="539">
        <v>0</v>
      </c>
      <c r="H8" s="539">
        <v>0</v>
      </c>
      <c r="I8" s="539">
        <v>0</v>
      </c>
      <c r="J8" s="539">
        <v>0</v>
      </c>
      <c r="K8" s="539">
        <v>0</v>
      </c>
      <c r="L8" s="539">
        <v>0</v>
      </c>
      <c r="M8" s="539">
        <v>0</v>
      </c>
      <c r="N8" s="539">
        <v>0</v>
      </c>
      <c r="O8" s="539">
        <v>0</v>
      </c>
      <c r="P8" s="539">
        <v>0</v>
      </c>
      <c r="Q8" s="539">
        <v>0</v>
      </c>
      <c r="R8" s="539">
        <v>0</v>
      </c>
    </row>
    <row r="9" spans="2:18" x14ac:dyDescent="0.3">
      <c r="B9" s="273" t="s">
        <v>133</v>
      </c>
      <c r="C9" s="230" t="s">
        <v>86</v>
      </c>
      <c r="D9" s="540">
        <f t="shared" ref="D9:N9" si="1">D51+D138</f>
        <v>424158.89580878639</v>
      </c>
      <c r="E9" s="540">
        <f t="shared" si="1"/>
        <v>653165.96532570268</v>
      </c>
      <c r="F9" s="540">
        <f t="shared" si="1"/>
        <v>592007.57448241033</v>
      </c>
      <c r="G9" s="540">
        <f t="shared" si="1"/>
        <v>749234.9772765527</v>
      </c>
      <c r="H9" s="540">
        <f t="shared" si="1"/>
        <v>648243.05672445707</v>
      </c>
      <c r="I9" s="540">
        <f t="shared" si="1"/>
        <v>707240.02693149308</v>
      </c>
      <c r="J9" s="540">
        <f t="shared" si="1"/>
        <v>614394.54637266451</v>
      </c>
      <c r="K9" s="540">
        <f t="shared" si="1"/>
        <v>677747.85389665037</v>
      </c>
      <c r="L9" s="540">
        <f t="shared" si="1"/>
        <v>852808.1131122706</v>
      </c>
      <c r="M9" s="540">
        <f t="shared" si="1"/>
        <v>756609.49335128767</v>
      </c>
      <c r="N9" s="540">
        <f t="shared" si="1"/>
        <v>722983.00786203402</v>
      </c>
      <c r="O9" s="540">
        <f>O51+O138</f>
        <v>1234606.0211891567</v>
      </c>
      <c r="P9" s="540">
        <f>P51+P138</f>
        <v>1310611.3561814276</v>
      </c>
      <c r="Q9" s="540">
        <f>Q51+Q138</f>
        <v>810321.68306752632</v>
      </c>
      <c r="R9" s="540">
        <f>R51+R138</f>
        <v>835147.89051012334</v>
      </c>
    </row>
    <row r="10" spans="2:18" x14ac:dyDescent="0.3">
      <c r="B10" s="273" t="s">
        <v>134</v>
      </c>
      <c r="C10" s="230" t="s">
        <v>86</v>
      </c>
      <c r="D10" s="527">
        <v>0</v>
      </c>
      <c r="E10" s="527">
        <v>0</v>
      </c>
      <c r="F10" s="527">
        <v>0</v>
      </c>
      <c r="G10" s="527">
        <v>0</v>
      </c>
      <c r="H10" s="527">
        <v>0</v>
      </c>
      <c r="I10" s="527">
        <v>0</v>
      </c>
      <c r="J10" s="527">
        <v>0</v>
      </c>
      <c r="K10" s="527">
        <v>0</v>
      </c>
      <c r="L10" s="527">
        <v>0</v>
      </c>
      <c r="M10" s="527">
        <v>0</v>
      </c>
      <c r="N10" s="527">
        <v>0</v>
      </c>
      <c r="O10" s="527">
        <v>0</v>
      </c>
      <c r="P10" s="527">
        <v>0</v>
      </c>
      <c r="Q10" s="527">
        <v>0</v>
      </c>
      <c r="R10" s="527">
        <v>0</v>
      </c>
    </row>
    <row r="11" spans="2:18" x14ac:dyDescent="0.3">
      <c r="B11" s="273" t="s">
        <v>135</v>
      </c>
      <c r="C11" s="230" t="s">
        <v>86</v>
      </c>
      <c r="D11" s="527">
        <v>0</v>
      </c>
      <c r="E11" s="527">
        <v>0</v>
      </c>
      <c r="F11" s="527">
        <v>0</v>
      </c>
      <c r="G11" s="527">
        <v>0</v>
      </c>
      <c r="H11" s="527">
        <v>0</v>
      </c>
      <c r="I11" s="527">
        <v>0</v>
      </c>
      <c r="J11" s="527">
        <v>0</v>
      </c>
      <c r="K11" s="527">
        <v>0</v>
      </c>
      <c r="L11" s="527">
        <v>0</v>
      </c>
      <c r="M11" s="527">
        <v>0</v>
      </c>
      <c r="N11" s="527">
        <v>0</v>
      </c>
      <c r="O11" s="527">
        <v>0</v>
      </c>
      <c r="P11" s="527">
        <v>0</v>
      </c>
      <c r="Q11" s="527">
        <v>0</v>
      </c>
      <c r="R11" s="527">
        <v>0</v>
      </c>
    </row>
    <row r="12" spans="2:18" x14ac:dyDescent="0.3">
      <c r="B12" s="273" t="s">
        <v>136</v>
      </c>
      <c r="C12" s="230" t="s">
        <v>86</v>
      </c>
      <c r="D12" s="527">
        <v>0</v>
      </c>
      <c r="E12" s="527">
        <v>0</v>
      </c>
      <c r="F12" s="527">
        <v>0</v>
      </c>
      <c r="G12" s="527">
        <v>0</v>
      </c>
      <c r="H12" s="527">
        <v>0</v>
      </c>
      <c r="I12" s="527">
        <v>0</v>
      </c>
      <c r="J12" s="527">
        <v>0</v>
      </c>
      <c r="K12" s="527">
        <v>0</v>
      </c>
      <c r="L12" s="527">
        <v>0</v>
      </c>
      <c r="M12" s="527">
        <v>0</v>
      </c>
      <c r="N12" s="527">
        <v>0</v>
      </c>
      <c r="O12" s="527">
        <v>0</v>
      </c>
      <c r="P12" s="527">
        <v>0</v>
      </c>
      <c r="Q12" s="527">
        <v>0</v>
      </c>
      <c r="R12" s="527">
        <v>0</v>
      </c>
    </row>
    <row r="13" spans="2:18" x14ac:dyDescent="0.3">
      <c r="B13" s="273" t="s">
        <v>137</v>
      </c>
      <c r="C13" s="230" t="s">
        <v>86</v>
      </c>
      <c r="D13" s="527">
        <v>0</v>
      </c>
      <c r="E13" s="527">
        <v>0</v>
      </c>
      <c r="F13" s="527">
        <v>0</v>
      </c>
      <c r="G13" s="527">
        <v>0</v>
      </c>
      <c r="H13" s="527">
        <v>0</v>
      </c>
      <c r="I13" s="527">
        <v>0</v>
      </c>
      <c r="J13" s="527">
        <v>0</v>
      </c>
      <c r="K13" s="527">
        <v>0</v>
      </c>
      <c r="L13" s="527">
        <v>0</v>
      </c>
      <c r="M13" s="527">
        <v>0</v>
      </c>
      <c r="N13" s="527">
        <v>0</v>
      </c>
      <c r="O13" s="527">
        <v>0</v>
      </c>
      <c r="P13" s="527">
        <v>0</v>
      </c>
      <c r="Q13" s="527">
        <v>0</v>
      </c>
      <c r="R13" s="527">
        <v>0</v>
      </c>
    </row>
    <row r="14" spans="2:18" x14ac:dyDescent="0.3">
      <c r="B14" s="273" t="s">
        <v>138</v>
      </c>
      <c r="C14" s="230" t="s">
        <v>86</v>
      </c>
      <c r="D14" s="540">
        <f>D52+D139</f>
        <v>338606.29523649218</v>
      </c>
      <c r="E14" s="540">
        <f t="shared" ref="E14:R14" si="2">E52+E139</f>
        <v>592578.18549065816</v>
      </c>
      <c r="F14" s="540">
        <f t="shared" si="2"/>
        <v>561755.59670089209</v>
      </c>
      <c r="G14" s="540">
        <f t="shared" si="2"/>
        <v>688684.73320989741</v>
      </c>
      <c r="H14" s="540">
        <f t="shared" si="2"/>
        <v>770224.03635751561</v>
      </c>
      <c r="I14" s="540">
        <f t="shared" si="2"/>
        <v>764521.79767715873</v>
      </c>
      <c r="J14" s="540">
        <f t="shared" si="2"/>
        <v>702335.97037535778</v>
      </c>
      <c r="K14" s="540">
        <f t="shared" si="2"/>
        <v>621669.24760141398</v>
      </c>
      <c r="L14" s="540">
        <f t="shared" si="2"/>
        <v>796191.55024406675</v>
      </c>
      <c r="M14" s="540">
        <f t="shared" si="2"/>
        <v>933933.68119845155</v>
      </c>
      <c r="N14" s="540">
        <f t="shared" si="2"/>
        <v>837453.46183109307</v>
      </c>
      <c r="O14" s="540">
        <f t="shared" si="2"/>
        <v>536482.4868981638</v>
      </c>
      <c r="P14" s="540">
        <f t="shared" si="2"/>
        <v>556628.20947856572</v>
      </c>
      <c r="Q14" s="540">
        <f t="shared" si="2"/>
        <v>338751.27248048858</v>
      </c>
      <c r="R14" s="540">
        <f t="shared" si="2"/>
        <v>412382.30969347357</v>
      </c>
    </row>
    <row r="15" spans="2:18" x14ac:dyDescent="0.3">
      <c r="B15" s="273" t="s">
        <v>139</v>
      </c>
      <c r="C15" s="230" t="s">
        <v>86</v>
      </c>
      <c r="D15" s="527">
        <v>0</v>
      </c>
      <c r="E15" s="527">
        <v>0</v>
      </c>
      <c r="F15" s="527">
        <v>0</v>
      </c>
      <c r="G15" s="527">
        <v>0</v>
      </c>
      <c r="H15" s="527">
        <v>0</v>
      </c>
      <c r="I15" s="527">
        <v>0</v>
      </c>
      <c r="J15" s="527">
        <v>0</v>
      </c>
      <c r="K15" s="527">
        <v>0</v>
      </c>
      <c r="L15" s="527">
        <v>0</v>
      </c>
      <c r="M15" s="527">
        <v>0</v>
      </c>
      <c r="N15" s="527">
        <v>0</v>
      </c>
      <c r="O15" s="527">
        <v>0</v>
      </c>
      <c r="P15" s="527">
        <v>0</v>
      </c>
      <c r="Q15" s="527">
        <v>0</v>
      </c>
      <c r="R15" s="527">
        <v>0</v>
      </c>
    </row>
    <row r="16" spans="2:18" x14ac:dyDescent="0.3">
      <c r="B16" s="273" t="s">
        <v>140</v>
      </c>
      <c r="C16" s="230" t="s">
        <v>86</v>
      </c>
      <c r="D16" s="527">
        <v>0</v>
      </c>
      <c r="E16" s="527">
        <v>0</v>
      </c>
      <c r="F16" s="527">
        <v>0</v>
      </c>
      <c r="G16" s="527">
        <v>0</v>
      </c>
      <c r="H16" s="527">
        <v>0</v>
      </c>
      <c r="I16" s="527">
        <v>0</v>
      </c>
      <c r="J16" s="527">
        <v>0</v>
      </c>
      <c r="K16" s="527">
        <v>0</v>
      </c>
      <c r="L16" s="527">
        <v>0</v>
      </c>
      <c r="M16" s="527">
        <v>0</v>
      </c>
      <c r="N16" s="527">
        <v>0</v>
      </c>
      <c r="O16" s="527">
        <v>0</v>
      </c>
      <c r="P16" s="527">
        <v>0</v>
      </c>
      <c r="Q16" s="527">
        <v>0</v>
      </c>
      <c r="R16" s="527">
        <v>0</v>
      </c>
    </row>
    <row r="17" spans="2:18" x14ac:dyDescent="0.3">
      <c r="B17" s="273" t="s">
        <v>141</v>
      </c>
      <c r="C17" s="230" t="s">
        <v>86</v>
      </c>
      <c r="D17" s="527">
        <v>0</v>
      </c>
      <c r="E17" s="527">
        <v>0</v>
      </c>
      <c r="F17" s="527">
        <v>0</v>
      </c>
      <c r="G17" s="527">
        <v>0</v>
      </c>
      <c r="H17" s="527">
        <v>0</v>
      </c>
      <c r="I17" s="527">
        <v>0</v>
      </c>
      <c r="J17" s="527">
        <v>0</v>
      </c>
      <c r="K17" s="527">
        <v>0</v>
      </c>
      <c r="L17" s="527">
        <v>0</v>
      </c>
      <c r="M17" s="527">
        <v>0</v>
      </c>
      <c r="N17" s="527">
        <v>0</v>
      </c>
      <c r="O17" s="527">
        <v>0</v>
      </c>
      <c r="P17" s="527">
        <v>0</v>
      </c>
      <c r="Q17" s="527">
        <v>0</v>
      </c>
      <c r="R17" s="527">
        <v>0</v>
      </c>
    </row>
    <row r="18" spans="2:18" x14ac:dyDescent="0.3">
      <c r="B18" s="273" t="s">
        <v>142</v>
      </c>
      <c r="C18" s="230" t="s">
        <v>86</v>
      </c>
      <c r="D18" s="540">
        <f>D53</f>
        <v>146777.4785389665</v>
      </c>
      <c r="E18" s="540">
        <f t="shared" ref="E18:R18" si="3">E53</f>
        <v>207958.25618582731</v>
      </c>
      <c r="F18" s="540">
        <f t="shared" si="3"/>
        <v>233050.83319306516</v>
      </c>
      <c r="G18" s="540">
        <f t="shared" si="3"/>
        <v>246865.84750042082</v>
      </c>
      <c r="H18" s="540">
        <f t="shared" si="3"/>
        <v>316786.73623969028</v>
      </c>
      <c r="I18" s="540">
        <f t="shared" si="3"/>
        <v>290566.40296246426</v>
      </c>
      <c r="J18" s="540">
        <f t="shared" si="3"/>
        <v>287803.40010099311</v>
      </c>
      <c r="K18" s="540">
        <f t="shared" si="3"/>
        <v>274552.26392863155</v>
      </c>
      <c r="L18" s="540">
        <f t="shared" si="3"/>
        <v>349378.89244234981</v>
      </c>
      <c r="M18" s="540">
        <f t="shared" si="3"/>
        <v>417157.04426864168</v>
      </c>
      <c r="N18" s="540">
        <f t="shared" si="3"/>
        <v>867831.60030433675</v>
      </c>
      <c r="O18" s="540">
        <f t="shared" si="3"/>
        <v>144449.91139765485</v>
      </c>
      <c r="P18" s="540">
        <f t="shared" si="3"/>
        <v>149874.22237303472</v>
      </c>
      <c r="Q18" s="540">
        <f t="shared" si="3"/>
        <v>91210.044112656935</v>
      </c>
      <c r="R18" s="540">
        <f t="shared" si="3"/>
        <v>92995.475624929313</v>
      </c>
    </row>
    <row r="19" spans="2:18" x14ac:dyDescent="0.3">
      <c r="B19" s="273" t="s">
        <v>143</v>
      </c>
      <c r="C19" s="230" t="s">
        <v>86</v>
      </c>
      <c r="D19" s="527">
        <f>D54</f>
        <v>0</v>
      </c>
      <c r="E19" s="527">
        <v>0</v>
      </c>
      <c r="F19" s="527">
        <v>0</v>
      </c>
      <c r="G19" s="527">
        <v>0</v>
      </c>
      <c r="H19" s="527">
        <v>0</v>
      </c>
      <c r="I19" s="527">
        <v>0</v>
      </c>
      <c r="J19" s="527">
        <v>0</v>
      </c>
      <c r="K19" s="527">
        <v>0</v>
      </c>
      <c r="L19" s="527">
        <v>0</v>
      </c>
      <c r="M19" s="527">
        <v>0</v>
      </c>
      <c r="N19" s="527">
        <v>0</v>
      </c>
      <c r="O19" s="527">
        <v>0</v>
      </c>
      <c r="P19" s="527">
        <v>0</v>
      </c>
      <c r="Q19" s="527">
        <v>0</v>
      </c>
      <c r="R19" s="527">
        <v>0</v>
      </c>
    </row>
    <row r="20" spans="2:18" x14ac:dyDescent="0.3">
      <c r="B20" s="273" t="s">
        <v>144</v>
      </c>
      <c r="C20" s="230" t="s">
        <v>86</v>
      </c>
      <c r="D20" s="527">
        <v>0</v>
      </c>
      <c r="E20" s="527">
        <v>0</v>
      </c>
      <c r="F20" s="527">
        <v>0</v>
      </c>
      <c r="G20" s="527">
        <v>0</v>
      </c>
      <c r="H20" s="527">
        <v>0</v>
      </c>
      <c r="I20" s="527">
        <v>0</v>
      </c>
      <c r="J20" s="527">
        <v>0</v>
      </c>
      <c r="K20" s="527">
        <v>0</v>
      </c>
      <c r="L20" s="527">
        <v>0</v>
      </c>
      <c r="M20" s="527">
        <v>0</v>
      </c>
      <c r="N20" s="527">
        <v>0</v>
      </c>
      <c r="O20" s="527">
        <v>0</v>
      </c>
      <c r="P20" s="527">
        <v>0</v>
      </c>
      <c r="Q20" s="527">
        <v>0</v>
      </c>
      <c r="R20" s="527">
        <v>0</v>
      </c>
    </row>
    <row r="21" spans="2:18" x14ac:dyDescent="0.3">
      <c r="B21" s="273" t="s">
        <v>145</v>
      </c>
      <c r="C21" s="230" t="s">
        <v>86</v>
      </c>
      <c r="D21" s="527">
        <v>0</v>
      </c>
      <c r="E21" s="527">
        <v>0</v>
      </c>
      <c r="F21" s="527">
        <v>0</v>
      </c>
      <c r="G21" s="527">
        <v>0</v>
      </c>
      <c r="H21" s="527">
        <v>0</v>
      </c>
      <c r="I21" s="527">
        <v>0</v>
      </c>
      <c r="J21" s="527">
        <v>0</v>
      </c>
      <c r="K21" s="527">
        <v>0</v>
      </c>
      <c r="L21" s="527">
        <v>0</v>
      </c>
      <c r="M21" s="527">
        <v>0</v>
      </c>
      <c r="N21" s="527">
        <v>0</v>
      </c>
      <c r="O21" s="527">
        <v>0</v>
      </c>
      <c r="P21" s="527">
        <v>0</v>
      </c>
      <c r="Q21" s="527">
        <v>0</v>
      </c>
      <c r="R21" s="527">
        <v>0</v>
      </c>
    </row>
    <row r="22" spans="2:18" x14ac:dyDescent="0.3">
      <c r="B22" s="273" t="s">
        <v>146</v>
      </c>
      <c r="C22" s="230" t="s">
        <v>86</v>
      </c>
      <c r="D22" s="527">
        <v>0</v>
      </c>
      <c r="E22" s="527">
        <v>0</v>
      </c>
      <c r="F22" s="527">
        <v>0</v>
      </c>
      <c r="G22" s="527">
        <v>0</v>
      </c>
      <c r="H22" s="527">
        <v>0</v>
      </c>
      <c r="I22" s="527">
        <v>0</v>
      </c>
      <c r="J22" s="527">
        <v>0</v>
      </c>
      <c r="K22" s="527">
        <v>0</v>
      </c>
      <c r="L22" s="527">
        <v>0</v>
      </c>
      <c r="M22" s="527">
        <v>0</v>
      </c>
      <c r="N22" s="527">
        <v>0</v>
      </c>
      <c r="O22" s="527">
        <v>0</v>
      </c>
      <c r="P22" s="527">
        <v>0</v>
      </c>
      <c r="Q22" s="527">
        <v>0</v>
      </c>
      <c r="R22" s="527">
        <v>0</v>
      </c>
    </row>
    <row r="23" spans="2:18" x14ac:dyDescent="0.3">
      <c r="B23" s="273" t="s">
        <v>147</v>
      </c>
      <c r="C23" s="230" t="s">
        <v>86</v>
      </c>
      <c r="D23" s="540">
        <f t="shared" ref="D23:R24" si="4">D55+D140</f>
        <v>122195.58996801884</v>
      </c>
      <c r="E23" s="540">
        <f t="shared" si="4"/>
        <v>234284.80053862988</v>
      </c>
      <c r="F23" s="540">
        <f t="shared" si="4"/>
        <v>236524.15418279753</v>
      </c>
      <c r="G23" s="540">
        <f t="shared" si="4"/>
        <v>179060.42753745161</v>
      </c>
      <c r="H23" s="540">
        <f t="shared" si="4"/>
        <v>182019.52533243562</v>
      </c>
      <c r="I23" s="540">
        <f t="shared" si="4"/>
        <v>206409.86365931662</v>
      </c>
      <c r="J23" s="540">
        <f t="shared" si="4"/>
        <v>237502.60898838582</v>
      </c>
      <c r="K23" s="540">
        <f t="shared" si="4"/>
        <v>116151.48964820738</v>
      </c>
      <c r="L23" s="540">
        <f t="shared" si="4"/>
        <v>198721.42736912979</v>
      </c>
      <c r="M23" s="540">
        <f t="shared" si="4"/>
        <v>176976.93990910621</v>
      </c>
      <c r="N23" s="540">
        <f t="shared" si="4"/>
        <v>227386.507735227</v>
      </c>
      <c r="O23" s="540">
        <f t="shared" si="4"/>
        <v>1056117.44523621</v>
      </c>
      <c r="P23" s="540">
        <f t="shared" si="4"/>
        <v>1087424.386381631</v>
      </c>
      <c r="Q23" s="540">
        <f t="shared" si="4"/>
        <v>702133.01662707841</v>
      </c>
      <c r="R23" s="540">
        <f t="shared" si="4"/>
        <v>742741.88440221688</v>
      </c>
    </row>
    <row r="24" spans="2:18" x14ac:dyDescent="0.3">
      <c r="B24" s="273" t="s">
        <v>148</v>
      </c>
      <c r="C24" s="230" t="s">
        <v>86</v>
      </c>
      <c r="D24" s="540">
        <f t="shared" si="4"/>
        <v>593651.23716546036</v>
      </c>
      <c r="E24" s="540">
        <f t="shared" si="4"/>
        <v>832347.58458172029</v>
      </c>
      <c r="F24" s="540">
        <f t="shared" si="4"/>
        <v>958246.0865174213</v>
      </c>
      <c r="G24" s="540">
        <f t="shared" si="4"/>
        <v>994145.26174044772</v>
      </c>
      <c r="H24" s="540">
        <f t="shared" si="4"/>
        <v>1244941.0873590305</v>
      </c>
      <c r="I24" s="540">
        <f t="shared" si="4"/>
        <v>1137642.6527520621</v>
      </c>
      <c r="J24" s="540">
        <f t="shared" si="4"/>
        <v>1125862.8177074566</v>
      </c>
      <c r="K24" s="540">
        <f t="shared" si="4"/>
        <v>1080163.608820064</v>
      </c>
      <c r="L24" s="540">
        <f t="shared" si="4"/>
        <v>1378099.1415586602</v>
      </c>
      <c r="M24" s="540">
        <f t="shared" si="4"/>
        <v>1632535.0951018347</v>
      </c>
      <c r="N24" s="540">
        <f t="shared" si="4"/>
        <v>1466174.2328176515</v>
      </c>
      <c r="O24" s="540">
        <f t="shared" si="4"/>
        <v>2276600.2714625043</v>
      </c>
      <c r="P24" s="540">
        <f t="shared" si="4"/>
        <v>2356789.6165592126</v>
      </c>
      <c r="Q24" s="540">
        <f t="shared" si="4"/>
        <v>1432462.8435697318</v>
      </c>
      <c r="R24" s="540">
        <f t="shared" si="4"/>
        <v>1460503.2236172378</v>
      </c>
    </row>
    <row r="25" spans="2:18" x14ac:dyDescent="0.3">
      <c r="B25" s="273" t="s">
        <v>149</v>
      </c>
      <c r="C25" s="230" t="s">
        <v>86</v>
      </c>
      <c r="D25" s="527">
        <v>0</v>
      </c>
      <c r="E25" s="527">
        <v>0</v>
      </c>
      <c r="F25" s="527">
        <v>0</v>
      </c>
      <c r="G25" s="527">
        <v>0</v>
      </c>
      <c r="H25" s="527">
        <v>0</v>
      </c>
      <c r="I25" s="527">
        <v>0</v>
      </c>
      <c r="J25" s="527">
        <v>0</v>
      </c>
      <c r="K25" s="527">
        <v>0</v>
      </c>
      <c r="L25" s="527">
        <v>0</v>
      </c>
      <c r="M25" s="527">
        <v>0</v>
      </c>
      <c r="N25" s="527">
        <v>0</v>
      </c>
      <c r="O25" s="527">
        <v>0</v>
      </c>
      <c r="P25" s="527">
        <v>0</v>
      </c>
      <c r="Q25" s="527">
        <v>0</v>
      </c>
      <c r="R25" s="527">
        <v>0</v>
      </c>
    </row>
    <row r="26" spans="2:18" x14ac:dyDescent="0.3">
      <c r="B26" s="273" t="s">
        <v>150</v>
      </c>
      <c r="C26" s="230" t="s">
        <v>86</v>
      </c>
      <c r="D26" s="527">
        <v>0</v>
      </c>
      <c r="E26" s="527">
        <v>0</v>
      </c>
      <c r="F26" s="527">
        <v>0</v>
      </c>
      <c r="G26" s="527">
        <v>0</v>
      </c>
      <c r="H26" s="527">
        <v>0</v>
      </c>
      <c r="I26" s="527">
        <v>0</v>
      </c>
      <c r="J26" s="527">
        <v>0</v>
      </c>
      <c r="K26" s="527">
        <v>0</v>
      </c>
      <c r="L26" s="527">
        <v>0</v>
      </c>
      <c r="M26" s="527">
        <v>0</v>
      </c>
      <c r="N26" s="527">
        <v>0</v>
      </c>
      <c r="O26" s="527">
        <v>0</v>
      </c>
      <c r="P26" s="527">
        <v>0</v>
      </c>
      <c r="Q26" s="527">
        <v>0</v>
      </c>
      <c r="R26" s="527">
        <v>0</v>
      </c>
    </row>
    <row r="27" spans="2:18" x14ac:dyDescent="0.3">
      <c r="B27" s="273" t="s">
        <v>151</v>
      </c>
      <c r="C27" s="230" t="s">
        <v>86</v>
      </c>
      <c r="D27" s="527">
        <v>0</v>
      </c>
      <c r="E27" s="527">
        <v>0</v>
      </c>
      <c r="F27" s="527">
        <v>0</v>
      </c>
      <c r="G27" s="527">
        <v>0</v>
      </c>
      <c r="H27" s="527">
        <v>0</v>
      </c>
      <c r="I27" s="527">
        <v>0</v>
      </c>
      <c r="J27" s="527">
        <v>0</v>
      </c>
      <c r="K27" s="527">
        <v>0</v>
      </c>
      <c r="L27" s="527">
        <v>0</v>
      </c>
      <c r="M27" s="527">
        <v>0</v>
      </c>
      <c r="N27" s="527">
        <v>0</v>
      </c>
      <c r="O27" s="527">
        <v>0</v>
      </c>
      <c r="P27" s="527">
        <v>0</v>
      </c>
      <c r="Q27" s="527">
        <v>0</v>
      </c>
      <c r="R27" s="527">
        <v>0</v>
      </c>
    </row>
    <row r="28" spans="2:18" x14ac:dyDescent="0.3">
      <c r="B28" s="273" t="s">
        <v>152</v>
      </c>
      <c r="C28" s="230" t="s">
        <v>86</v>
      </c>
      <c r="D28" s="540">
        <f>D57</f>
        <v>1145302.4743309207</v>
      </c>
      <c r="E28" s="540">
        <f t="shared" ref="E28:R28" si="5">E57</f>
        <v>1622695.1691634406</v>
      </c>
      <c r="F28" s="540">
        <f t="shared" si="5"/>
        <v>1818492.1730348426</v>
      </c>
      <c r="G28" s="540">
        <f t="shared" si="5"/>
        <v>1926290.5234808954</v>
      </c>
      <c r="H28" s="540">
        <f t="shared" si="5"/>
        <v>2471882.174718061</v>
      </c>
      <c r="I28" s="540">
        <f t="shared" si="5"/>
        <v>2267285.3055041241</v>
      </c>
      <c r="J28" s="540">
        <f t="shared" si="5"/>
        <v>2245725.6354149133</v>
      </c>
      <c r="K28" s="540">
        <f t="shared" si="5"/>
        <v>2142327.217640128</v>
      </c>
      <c r="L28" s="540">
        <f t="shared" si="5"/>
        <v>2726198.2831173204</v>
      </c>
      <c r="M28" s="540">
        <f t="shared" si="5"/>
        <v>3255070.1902036695</v>
      </c>
      <c r="N28" s="540">
        <f t="shared" si="5"/>
        <v>2908348.4656353029</v>
      </c>
      <c r="O28" s="540">
        <f t="shared" si="5"/>
        <v>901610.86604079476</v>
      </c>
      <c r="P28" s="540">
        <f t="shared" si="5"/>
        <v>935467.70727293286</v>
      </c>
      <c r="Q28" s="540">
        <f t="shared" si="5"/>
        <v>569304.37733288086</v>
      </c>
      <c r="R28" s="540">
        <f t="shared" si="5"/>
        <v>580448.47867888247</v>
      </c>
    </row>
    <row r="29" spans="2:18" x14ac:dyDescent="0.3">
      <c r="B29" s="273" t="s">
        <v>153</v>
      </c>
      <c r="C29" s="230" t="s">
        <v>86</v>
      </c>
      <c r="D29" s="527">
        <v>0</v>
      </c>
      <c r="E29" s="527">
        <v>0</v>
      </c>
      <c r="F29" s="527">
        <v>0</v>
      </c>
      <c r="G29" s="527">
        <v>0</v>
      </c>
      <c r="H29" s="527">
        <v>0</v>
      </c>
      <c r="I29" s="527">
        <v>0</v>
      </c>
      <c r="J29" s="527">
        <v>0</v>
      </c>
      <c r="K29" s="527">
        <v>0</v>
      </c>
      <c r="L29" s="527">
        <v>0</v>
      </c>
      <c r="M29" s="527">
        <v>0</v>
      </c>
      <c r="N29" s="527">
        <v>0</v>
      </c>
      <c r="O29" s="527">
        <v>0</v>
      </c>
      <c r="P29" s="527">
        <v>0</v>
      </c>
      <c r="Q29" s="527">
        <v>0</v>
      </c>
      <c r="R29" s="527">
        <v>0</v>
      </c>
    </row>
    <row r="30" spans="2:18" x14ac:dyDescent="0.3">
      <c r="B30" s="273" t="s">
        <v>154</v>
      </c>
      <c r="C30" s="230" t="s">
        <v>86</v>
      </c>
      <c r="D30" s="527">
        <v>0</v>
      </c>
      <c r="E30" s="527">
        <v>0</v>
      </c>
      <c r="F30" s="527">
        <v>0</v>
      </c>
      <c r="G30" s="527">
        <v>0</v>
      </c>
      <c r="H30" s="527">
        <v>0</v>
      </c>
      <c r="I30" s="527">
        <v>0</v>
      </c>
      <c r="J30" s="527">
        <v>0</v>
      </c>
      <c r="K30" s="527">
        <v>0</v>
      </c>
      <c r="L30" s="527">
        <v>0</v>
      </c>
      <c r="M30" s="527">
        <v>0</v>
      </c>
      <c r="N30" s="527">
        <v>0</v>
      </c>
      <c r="O30" s="527">
        <v>0</v>
      </c>
      <c r="P30" s="527">
        <v>0</v>
      </c>
      <c r="Q30" s="527">
        <v>0</v>
      </c>
      <c r="R30" s="527">
        <v>0</v>
      </c>
    </row>
    <row r="31" spans="2:18" x14ac:dyDescent="0.3">
      <c r="B31" s="273" t="s">
        <v>155</v>
      </c>
      <c r="C31" s="230" t="s">
        <v>86</v>
      </c>
      <c r="D31" s="527">
        <v>0</v>
      </c>
      <c r="E31" s="527">
        <v>0</v>
      </c>
      <c r="F31" s="527">
        <v>0</v>
      </c>
      <c r="G31" s="527">
        <v>0</v>
      </c>
      <c r="H31" s="527">
        <v>0</v>
      </c>
      <c r="I31" s="527">
        <v>0</v>
      </c>
      <c r="J31" s="527">
        <v>0</v>
      </c>
      <c r="K31" s="527">
        <v>0</v>
      </c>
      <c r="L31" s="527">
        <v>0</v>
      </c>
      <c r="M31" s="527">
        <v>0</v>
      </c>
      <c r="N31" s="527">
        <v>0</v>
      </c>
      <c r="O31" s="527">
        <v>0</v>
      </c>
      <c r="P31" s="527">
        <v>0</v>
      </c>
      <c r="Q31" s="527">
        <v>0</v>
      </c>
      <c r="R31" s="527">
        <v>0</v>
      </c>
    </row>
    <row r="32" spans="2:18" x14ac:dyDescent="0.3">
      <c r="B32" s="273" t="s">
        <v>156</v>
      </c>
      <c r="C32" s="230" t="s">
        <v>86</v>
      </c>
      <c r="D32" s="527">
        <v>0</v>
      </c>
      <c r="E32" s="527">
        <v>0</v>
      </c>
      <c r="F32" s="527">
        <v>0</v>
      </c>
      <c r="G32" s="527">
        <v>0</v>
      </c>
      <c r="H32" s="527">
        <v>0</v>
      </c>
      <c r="I32" s="527">
        <v>0</v>
      </c>
      <c r="J32" s="527">
        <v>0</v>
      </c>
      <c r="K32" s="527">
        <v>0</v>
      </c>
      <c r="L32" s="527">
        <v>0</v>
      </c>
      <c r="M32" s="527">
        <v>0</v>
      </c>
      <c r="N32" s="527">
        <v>0</v>
      </c>
      <c r="O32" s="527">
        <v>0</v>
      </c>
      <c r="P32" s="527">
        <v>0</v>
      </c>
      <c r="Q32" s="527">
        <v>0</v>
      </c>
      <c r="R32" s="527">
        <v>0</v>
      </c>
    </row>
    <row r="33" spans="2:18" x14ac:dyDescent="0.3">
      <c r="B33" s="273" t="s">
        <v>157</v>
      </c>
      <c r="C33" s="230" t="s">
        <v>86</v>
      </c>
      <c r="D33" s="540">
        <f t="shared" ref="D33:R33" si="6">D58+D142</f>
        <v>83484.093586938223</v>
      </c>
      <c r="E33" s="540">
        <f t="shared" si="6"/>
        <v>120531.05537788251</v>
      </c>
      <c r="F33" s="540">
        <f t="shared" si="6"/>
        <v>162264.6019188689</v>
      </c>
      <c r="G33" s="540">
        <f t="shared" si="6"/>
        <v>151275.20619424339</v>
      </c>
      <c r="H33" s="540">
        <f t="shared" si="6"/>
        <v>161757.44824103688</v>
      </c>
      <c r="I33" s="540">
        <f t="shared" si="6"/>
        <v>163451.60747348933</v>
      </c>
      <c r="J33" s="540">
        <f t="shared" si="6"/>
        <v>161049.4866184144</v>
      </c>
      <c r="K33" s="540">
        <f t="shared" si="6"/>
        <v>148325.02945632048</v>
      </c>
      <c r="L33" s="540">
        <f t="shared" si="6"/>
        <v>177296.75138865513</v>
      </c>
      <c r="M33" s="540">
        <f t="shared" si="6"/>
        <v>298691.63440498232</v>
      </c>
      <c r="N33" s="540">
        <f t="shared" si="6"/>
        <v>1294545.7773269087</v>
      </c>
      <c r="O33" s="540">
        <f t="shared" si="6"/>
        <v>1217417.0719752668</v>
      </c>
      <c r="P33" s="540">
        <f t="shared" si="6"/>
        <v>1182213.6636127136</v>
      </c>
      <c r="Q33" s="540">
        <f t="shared" si="6"/>
        <v>720996.606718697</v>
      </c>
      <c r="R33" s="540">
        <f t="shared" si="6"/>
        <v>847424.95192851499</v>
      </c>
    </row>
    <row r="34" spans="2:18" x14ac:dyDescent="0.3">
      <c r="B34" s="273" t="s">
        <v>158</v>
      </c>
      <c r="C34" s="230" t="s">
        <v>86</v>
      </c>
      <c r="D34" s="527">
        <v>0</v>
      </c>
      <c r="E34" s="527">
        <v>0</v>
      </c>
      <c r="F34" s="527">
        <v>0</v>
      </c>
      <c r="G34" s="527">
        <v>0</v>
      </c>
      <c r="H34" s="527">
        <v>0</v>
      </c>
      <c r="I34" s="527">
        <v>0</v>
      </c>
      <c r="J34" s="527">
        <v>0</v>
      </c>
      <c r="K34" s="527">
        <v>0</v>
      </c>
      <c r="L34" s="527">
        <v>0</v>
      </c>
      <c r="M34" s="527">
        <v>0</v>
      </c>
      <c r="N34" s="527">
        <v>0</v>
      </c>
      <c r="O34" s="527">
        <v>0</v>
      </c>
      <c r="P34" s="527">
        <v>0</v>
      </c>
      <c r="Q34" s="527">
        <v>0</v>
      </c>
      <c r="R34" s="527">
        <v>0</v>
      </c>
    </row>
    <row r="35" spans="2:18" x14ac:dyDescent="0.3">
      <c r="B35" s="273" t="s">
        <v>159</v>
      </c>
      <c r="C35" s="230" t="s">
        <v>86</v>
      </c>
      <c r="D35" s="527">
        <v>0</v>
      </c>
      <c r="E35" s="527">
        <v>0</v>
      </c>
      <c r="F35" s="527">
        <v>0</v>
      </c>
      <c r="G35" s="527">
        <v>0</v>
      </c>
      <c r="H35" s="527">
        <v>0</v>
      </c>
      <c r="I35" s="527">
        <v>0</v>
      </c>
      <c r="J35" s="527">
        <v>0</v>
      </c>
      <c r="K35" s="527">
        <v>0</v>
      </c>
      <c r="L35" s="527">
        <v>0</v>
      </c>
      <c r="M35" s="527">
        <v>0</v>
      </c>
      <c r="N35" s="527">
        <v>0</v>
      </c>
      <c r="O35" s="527">
        <v>0</v>
      </c>
      <c r="P35" s="527">
        <v>0</v>
      </c>
      <c r="Q35" s="527">
        <v>0</v>
      </c>
      <c r="R35" s="527">
        <v>0</v>
      </c>
    </row>
    <row r="36" spans="2:18" x14ac:dyDescent="0.3">
      <c r="B36" s="273" t="s">
        <v>160</v>
      </c>
      <c r="C36" s="230" t="s">
        <v>86</v>
      </c>
      <c r="D36" s="527">
        <v>0</v>
      </c>
      <c r="E36" s="527">
        <v>0</v>
      </c>
      <c r="F36" s="527">
        <v>0</v>
      </c>
      <c r="G36" s="527">
        <v>0</v>
      </c>
      <c r="H36" s="527">
        <v>0</v>
      </c>
      <c r="I36" s="527">
        <v>0</v>
      </c>
      <c r="J36" s="527">
        <v>0</v>
      </c>
      <c r="K36" s="527">
        <v>0</v>
      </c>
      <c r="L36" s="527">
        <v>0</v>
      </c>
      <c r="M36" s="527">
        <v>0</v>
      </c>
      <c r="N36" s="527">
        <v>0</v>
      </c>
      <c r="O36" s="527">
        <v>0</v>
      </c>
      <c r="P36" s="527">
        <v>0</v>
      </c>
      <c r="Q36" s="527">
        <v>0</v>
      </c>
      <c r="R36" s="527">
        <v>0</v>
      </c>
    </row>
    <row r="37" spans="2:18" x14ac:dyDescent="0.3">
      <c r="B37" s="273" t="s">
        <v>161</v>
      </c>
      <c r="C37" s="230" t="s">
        <v>86</v>
      </c>
      <c r="D37" s="527">
        <v>0</v>
      </c>
      <c r="E37" s="527">
        <v>0</v>
      </c>
      <c r="F37" s="527">
        <v>0</v>
      </c>
      <c r="G37" s="527">
        <v>0</v>
      </c>
      <c r="H37" s="527">
        <v>0</v>
      </c>
      <c r="I37" s="527">
        <v>0</v>
      </c>
      <c r="J37" s="527">
        <v>0</v>
      </c>
      <c r="K37" s="527">
        <v>0</v>
      </c>
      <c r="L37" s="527">
        <v>0</v>
      </c>
      <c r="M37" s="527">
        <v>0</v>
      </c>
      <c r="N37" s="527">
        <v>0</v>
      </c>
      <c r="O37" s="527">
        <v>0</v>
      </c>
      <c r="P37" s="527">
        <v>0</v>
      </c>
      <c r="Q37" s="527">
        <v>0</v>
      </c>
      <c r="R37" s="527">
        <v>0</v>
      </c>
    </row>
    <row r="38" spans="2:18" x14ac:dyDescent="0.3">
      <c r="B38" s="624" t="s">
        <v>162</v>
      </c>
      <c r="C38" s="288" t="s">
        <v>86</v>
      </c>
      <c r="D38" s="527">
        <f>D59</f>
        <v>0</v>
      </c>
      <c r="E38" s="527">
        <f t="shared" ref="E38:R38" si="7">E59</f>
        <v>0</v>
      </c>
      <c r="F38" s="527">
        <f t="shared" si="7"/>
        <v>0</v>
      </c>
      <c r="G38" s="527">
        <f t="shared" si="7"/>
        <v>0</v>
      </c>
      <c r="H38" s="527">
        <f t="shared" si="7"/>
        <v>0</v>
      </c>
      <c r="I38" s="527">
        <f t="shared" si="7"/>
        <v>0</v>
      </c>
      <c r="J38" s="527">
        <f t="shared" si="7"/>
        <v>0</v>
      </c>
      <c r="K38" s="527">
        <f t="shared" si="7"/>
        <v>0</v>
      </c>
      <c r="L38" s="527">
        <f t="shared" si="7"/>
        <v>0</v>
      </c>
      <c r="M38" s="527">
        <f t="shared" si="7"/>
        <v>0</v>
      </c>
      <c r="N38" s="527">
        <f t="shared" si="7"/>
        <v>0</v>
      </c>
      <c r="O38" s="527">
        <f t="shared" si="7"/>
        <v>160144.02593975043</v>
      </c>
      <c r="P38" s="527">
        <f t="shared" si="7"/>
        <v>166157.67447121369</v>
      </c>
      <c r="Q38" s="527">
        <f t="shared" si="7"/>
        <v>101119.78282999662</v>
      </c>
      <c r="R38" s="527">
        <f t="shared" si="7"/>
        <v>103099.19692342496</v>
      </c>
    </row>
    <row r="39" spans="2:18" x14ac:dyDescent="0.3">
      <c r="B39" s="273" t="s">
        <v>182</v>
      </c>
      <c r="C39" s="230" t="s">
        <v>86</v>
      </c>
      <c r="D39" s="527">
        <v>0</v>
      </c>
      <c r="E39" s="527">
        <v>0</v>
      </c>
      <c r="F39" s="527">
        <v>0</v>
      </c>
      <c r="G39" s="527">
        <v>0</v>
      </c>
      <c r="H39" s="527">
        <v>0</v>
      </c>
      <c r="I39" s="527">
        <v>0</v>
      </c>
      <c r="J39" s="527">
        <v>0</v>
      </c>
      <c r="K39" s="527">
        <v>0</v>
      </c>
      <c r="L39" s="527">
        <v>0</v>
      </c>
      <c r="M39" s="527">
        <v>0</v>
      </c>
      <c r="N39" s="527">
        <v>0</v>
      </c>
      <c r="O39" s="527">
        <v>0</v>
      </c>
      <c r="P39" s="527">
        <v>0</v>
      </c>
      <c r="Q39" s="527">
        <v>0</v>
      </c>
      <c r="R39" s="527">
        <v>0</v>
      </c>
    </row>
    <row r="40" spans="2:18" x14ac:dyDescent="0.3">
      <c r="B40" s="273" t="s">
        <v>163</v>
      </c>
      <c r="C40" s="230" t="s">
        <v>86</v>
      </c>
      <c r="D40" s="527">
        <v>0</v>
      </c>
      <c r="E40" s="527">
        <v>0</v>
      </c>
      <c r="F40" s="527">
        <v>0</v>
      </c>
      <c r="G40" s="527">
        <v>0</v>
      </c>
      <c r="H40" s="527">
        <v>0</v>
      </c>
      <c r="I40" s="527">
        <v>0</v>
      </c>
      <c r="J40" s="527">
        <v>0</v>
      </c>
      <c r="K40" s="527">
        <v>0</v>
      </c>
      <c r="L40" s="527">
        <v>0</v>
      </c>
      <c r="M40" s="527">
        <v>0</v>
      </c>
      <c r="N40" s="527">
        <v>0</v>
      </c>
      <c r="O40" s="527">
        <v>0</v>
      </c>
      <c r="P40" s="527">
        <v>0</v>
      </c>
      <c r="Q40" s="527">
        <v>0</v>
      </c>
      <c r="R40" s="527">
        <v>0</v>
      </c>
    </row>
    <row r="41" spans="2:18" x14ac:dyDescent="0.3">
      <c r="B41" s="273" t="s">
        <v>164</v>
      </c>
      <c r="C41" s="230" t="s">
        <v>86</v>
      </c>
      <c r="D41" s="527">
        <v>0</v>
      </c>
      <c r="E41" s="527">
        <v>0</v>
      </c>
      <c r="F41" s="527">
        <v>0</v>
      </c>
      <c r="G41" s="527">
        <v>0</v>
      </c>
      <c r="H41" s="527">
        <v>0</v>
      </c>
      <c r="I41" s="527">
        <v>0</v>
      </c>
      <c r="J41" s="527">
        <v>0</v>
      </c>
      <c r="K41" s="527">
        <v>0</v>
      </c>
      <c r="L41" s="527">
        <v>0</v>
      </c>
      <c r="M41" s="527">
        <v>0</v>
      </c>
      <c r="N41" s="527">
        <v>0</v>
      </c>
      <c r="O41" s="527">
        <v>0</v>
      </c>
      <c r="P41" s="527">
        <v>0</v>
      </c>
      <c r="Q41" s="527">
        <v>0</v>
      </c>
      <c r="R41" s="527">
        <v>0</v>
      </c>
    </row>
    <row r="42" spans="2:18" x14ac:dyDescent="0.3">
      <c r="B42" s="273" t="s">
        <v>293</v>
      </c>
      <c r="C42" s="230" t="s">
        <v>86</v>
      </c>
      <c r="D42" s="527">
        <v>0</v>
      </c>
      <c r="E42" s="527">
        <v>0</v>
      </c>
      <c r="F42" s="527">
        <v>0</v>
      </c>
      <c r="G42" s="527">
        <v>0</v>
      </c>
      <c r="H42" s="527">
        <v>0</v>
      </c>
      <c r="I42" s="527">
        <v>0</v>
      </c>
      <c r="J42" s="527">
        <v>0</v>
      </c>
      <c r="K42" s="527">
        <v>0</v>
      </c>
      <c r="L42" s="527">
        <v>0</v>
      </c>
      <c r="M42" s="527">
        <v>0</v>
      </c>
      <c r="N42" s="527">
        <v>0</v>
      </c>
      <c r="O42" s="527">
        <v>0</v>
      </c>
      <c r="P42" s="527">
        <v>0</v>
      </c>
      <c r="Q42" s="527">
        <v>0</v>
      </c>
      <c r="R42" s="527">
        <v>0</v>
      </c>
    </row>
    <row r="43" spans="2:18" x14ac:dyDescent="0.3">
      <c r="B43" s="273" t="s">
        <v>166</v>
      </c>
      <c r="C43" s="230" t="s">
        <v>86</v>
      </c>
      <c r="D43" s="540">
        <f t="shared" ref="D43:R43" si="8">D60+D143</f>
        <v>373823.9353644168</v>
      </c>
      <c r="E43" s="540">
        <f t="shared" si="8"/>
        <v>431438.98333613871</v>
      </c>
      <c r="F43" s="540">
        <f t="shared" si="8"/>
        <v>430658.97996970208</v>
      </c>
      <c r="G43" s="540">
        <f t="shared" si="8"/>
        <v>378443.0230600909</v>
      </c>
      <c r="H43" s="540">
        <f t="shared" si="8"/>
        <v>410145.93502777314</v>
      </c>
      <c r="I43" s="540">
        <f t="shared" si="8"/>
        <v>346882.34303989226</v>
      </c>
      <c r="J43" s="540">
        <f t="shared" si="8"/>
        <v>308325.53442181455</v>
      </c>
      <c r="K43" s="540">
        <f t="shared" si="8"/>
        <v>310063.28900858446</v>
      </c>
      <c r="L43" s="540">
        <f t="shared" si="8"/>
        <v>391305.84076754755</v>
      </c>
      <c r="M43" s="540">
        <f t="shared" si="8"/>
        <v>479025.9215620266</v>
      </c>
      <c r="N43" s="540">
        <f t="shared" si="8"/>
        <v>1369276.9464874461</v>
      </c>
      <c r="O43" s="540">
        <f t="shared" si="8"/>
        <v>1641920.0505221884</v>
      </c>
      <c r="P43" s="540">
        <f t="shared" si="8"/>
        <v>1582016.4008596314</v>
      </c>
      <c r="Q43" s="540">
        <f t="shared" si="8"/>
        <v>925297.25144214462</v>
      </c>
      <c r="R43" s="540">
        <f t="shared" si="8"/>
        <v>943140.87772876373</v>
      </c>
    </row>
    <row r="44" spans="2:18" x14ac:dyDescent="0.3">
      <c r="C44" s="305"/>
      <c r="D44" s="541"/>
      <c r="E44" s="541"/>
      <c r="F44" s="541"/>
      <c r="G44" s="541"/>
      <c r="H44" s="541"/>
      <c r="I44" s="541"/>
      <c r="J44" s="541"/>
      <c r="K44" s="541"/>
      <c r="L44" s="541"/>
      <c r="M44" s="541"/>
    </row>
    <row r="45" spans="2:18" x14ac:dyDescent="0.3">
      <c r="B45" s="1" t="s">
        <v>185</v>
      </c>
      <c r="C45" s="66"/>
      <c r="D45" s="542"/>
      <c r="E45" s="542"/>
      <c r="F45" s="542"/>
      <c r="G45" s="542"/>
      <c r="H45" s="542"/>
      <c r="I45" s="542"/>
      <c r="J45" s="542"/>
      <c r="K45" s="542"/>
      <c r="L45" s="542"/>
      <c r="M45" s="542"/>
    </row>
    <row r="46" spans="2:18" ht="18" customHeight="1" x14ac:dyDescent="0.3">
      <c r="B46" s="275" t="s">
        <v>488</v>
      </c>
      <c r="C46" s="278"/>
      <c r="D46" s="278"/>
      <c r="E46" s="278"/>
      <c r="F46" s="278"/>
      <c r="G46" s="278"/>
      <c r="H46" s="278"/>
      <c r="I46" s="278"/>
      <c r="J46" s="278"/>
      <c r="K46" s="278"/>
      <c r="L46" s="278"/>
      <c r="M46" s="278"/>
    </row>
    <row r="47" spans="2:18" x14ac:dyDescent="0.3">
      <c r="B47" s="275"/>
      <c r="C47" s="66"/>
      <c r="D47" s="274"/>
      <c r="E47" s="274"/>
      <c r="F47" s="274"/>
      <c r="G47" s="274"/>
      <c r="H47" s="274"/>
      <c r="I47" s="274"/>
      <c r="J47" s="274"/>
      <c r="K47" s="274"/>
      <c r="L47" s="274"/>
      <c r="M47" s="274"/>
    </row>
    <row r="48" spans="2:18" x14ac:dyDescent="0.3">
      <c r="B48" s="296" t="s">
        <v>477</v>
      </c>
    </row>
    <row r="49" spans="2:18" x14ac:dyDescent="0.3">
      <c r="B49" s="276"/>
    </row>
    <row r="50" spans="2:18" ht="50.25" customHeight="1" x14ac:dyDescent="0.3">
      <c r="B50" s="399" t="s">
        <v>183</v>
      </c>
      <c r="C50" s="399" t="s">
        <v>298</v>
      </c>
      <c r="D50" s="400" t="s">
        <v>87</v>
      </c>
      <c r="E50" s="400" t="s">
        <v>88</v>
      </c>
      <c r="F50" s="399" t="s">
        <v>78</v>
      </c>
      <c r="G50" s="399" t="s">
        <v>79</v>
      </c>
      <c r="H50" s="399" t="s">
        <v>80</v>
      </c>
      <c r="I50" s="399" t="s">
        <v>81</v>
      </c>
      <c r="J50" s="399" t="s">
        <v>82</v>
      </c>
      <c r="K50" s="399" t="s">
        <v>83</v>
      </c>
      <c r="L50" s="399" t="s">
        <v>84</v>
      </c>
      <c r="M50" s="399" t="s">
        <v>89</v>
      </c>
      <c r="N50" s="399" t="s">
        <v>584</v>
      </c>
      <c r="O50" s="399" t="s">
        <v>585</v>
      </c>
      <c r="P50" s="400" t="s">
        <v>846</v>
      </c>
      <c r="Q50" s="400" t="s">
        <v>847</v>
      </c>
      <c r="R50" s="400" t="s">
        <v>848</v>
      </c>
    </row>
    <row r="51" spans="2:18" x14ac:dyDescent="0.3">
      <c r="B51" s="95" t="s">
        <v>133</v>
      </c>
      <c r="C51" s="230" t="s">
        <v>86</v>
      </c>
      <c r="D51" s="431">
        <f t="shared" ref="D51:M60" si="9">D$61*$Q73</f>
        <v>151158.89580878639</v>
      </c>
      <c r="E51" s="431">
        <f t="shared" si="9"/>
        <v>214165.96532570274</v>
      </c>
      <c r="F51" s="431">
        <f t="shared" si="9"/>
        <v>240007.57448241036</v>
      </c>
      <c r="G51" s="431">
        <f t="shared" si="9"/>
        <v>254234.97727655276</v>
      </c>
      <c r="H51" s="431">
        <f t="shared" si="9"/>
        <v>326243.05672445713</v>
      </c>
      <c r="I51" s="431">
        <f t="shared" si="9"/>
        <v>299240.02693149302</v>
      </c>
      <c r="J51" s="431">
        <f t="shared" si="9"/>
        <v>296394.54637266451</v>
      </c>
      <c r="K51" s="431">
        <f t="shared" si="9"/>
        <v>282747.85389665037</v>
      </c>
      <c r="L51" s="431">
        <f t="shared" si="9"/>
        <v>359808.11311227066</v>
      </c>
      <c r="M51" s="431">
        <f t="shared" si="9"/>
        <v>429609.49335128762</v>
      </c>
      <c r="N51" s="431">
        <f t="shared" ref="N51:O60" si="10">N$61*R73</f>
        <v>483983.00786203396</v>
      </c>
      <c r="O51" s="431">
        <f t="shared" si="10"/>
        <v>1118606.0211891567</v>
      </c>
      <c r="P51" s="431">
        <f>P$61*$T$73</f>
        <v>1160611.3561814276</v>
      </c>
      <c r="Q51" s="431">
        <f t="shared" ref="Q51" si="11">Q$61*$T$73</f>
        <v>706321.68306752632</v>
      </c>
      <c r="R51" s="431">
        <f>R$61*$T$73</f>
        <v>720147.89051012334</v>
      </c>
    </row>
    <row r="52" spans="2:18" x14ac:dyDescent="0.3">
      <c r="B52" s="95" t="s">
        <v>356</v>
      </c>
      <c r="C52" s="230" t="s">
        <v>86</v>
      </c>
      <c r="D52" s="431">
        <f t="shared" si="9"/>
        <v>328606.29523649218</v>
      </c>
      <c r="E52" s="431">
        <f t="shared" si="9"/>
        <v>465578.18549065816</v>
      </c>
      <c r="F52" s="431">
        <f t="shared" si="9"/>
        <v>521755.59670089214</v>
      </c>
      <c r="G52" s="431">
        <f t="shared" si="9"/>
        <v>552684.73320989741</v>
      </c>
      <c r="H52" s="431">
        <f t="shared" si="9"/>
        <v>709224.03635751561</v>
      </c>
      <c r="I52" s="431">
        <f t="shared" si="9"/>
        <v>650521.79767715873</v>
      </c>
      <c r="J52" s="431">
        <f t="shared" si="9"/>
        <v>644335.97037535778</v>
      </c>
      <c r="K52" s="431">
        <f t="shared" si="9"/>
        <v>614669.24760141398</v>
      </c>
      <c r="L52" s="431">
        <f t="shared" si="9"/>
        <v>782191.55024406675</v>
      </c>
      <c r="M52" s="431">
        <f t="shared" si="9"/>
        <v>933933.68119845155</v>
      </c>
      <c r="N52" s="431">
        <f t="shared" si="10"/>
        <v>834453.46183109307</v>
      </c>
      <c r="O52" s="431">
        <f t="shared" si="10"/>
        <v>536482.4868981638</v>
      </c>
      <c r="P52" s="431">
        <f>P$61*$T$74</f>
        <v>556628.20947856572</v>
      </c>
      <c r="Q52" s="431">
        <f t="shared" ref="Q52:R52" si="12">Q$61*$T$74</f>
        <v>338751.27248048858</v>
      </c>
      <c r="R52" s="431">
        <f t="shared" si="12"/>
        <v>345382.30969347357</v>
      </c>
    </row>
    <row r="53" spans="2:18" x14ac:dyDescent="0.3">
      <c r="B53" s="95" t="s">
        <v>142</v>
      </c>
      <c r="C53" s="230" t="s">
        <v>86</v>
      </c>
      <c r="D53" s="431">
        <f t="shared" si="9"/>
        <v>146777.4785389665</v>
      </c>
      <c r="E53" s="431">
        <f t="shared" si="9"/>
        <v>207958.25618582731</v>
      </c>
      <c r="F53" s="431">
        <f t="shared" si="9"/>
        <v>233050.83319306516</v>
      </c>
      <c r="G53" s="431">
        <f t="shared" si="9"/>
        <v>246865.84750042082</v>
      </c>
      <c r="H53" s="431">
        <f t="shared" si="9"/>
        <v>316786.73623969028</v>
      </c>
      <c r="I53" s="431">
        <f t="shared" si="9"/>
        <v>290566.40296246426</v>
      </c>
      <c r="J53" s="431">
        <f t="shared" si="9"/>
        <v>287803.40010099311</v>
      </c>
      <c r="K53" s="431">
        <f t="shared" si="9"/>
        <v>274552.26392863155</v>
      </c>
      <c r="L53" s="431">
        <f t="shared" si="9"/>
        <v>349378.89244234981</v>
      </c>
      <c r="M53" s="431">
        <f t="shared" si="9"/>
        <v>417157.04426864168</v>
      </c>
      <c r="N53" s="431">
        <f t="shared" si="10"/>
        <v>867831.60030433675</v>
      </c>
      <c r="O53" s="431">
        <f t="shared" si="10"/>
        <v>144449.91139765485</v>
      </c>
      <c r="P53" s="431">
        <f>P$61*$T$75</f>
        <v>149874.22237303472</v>
      </c>
      <c r="Q53" s="431">
        <f t="shared" ref="Q53:R53" si="13">Q$61*$T$75</f>
        <v>91210.044112656935</v>
      </c>
      <c r="R53" s="431">
        <f t="shared" si="13"/>
        <v>92995.475624929313</v>
      </c>
    </row>
    <row r="54" spans="2:18" x14ac:dyDescent="0.3">
      <c r="B54" s="95" t="s">
        <v>143</v>
      </c>
      <c r="C54" s="230" t="s">
        <v>86</v>
      </c>
      <c r="D54" s="431">
        <f t="shared" si="9"/>
        <v>0</v>
      </c>
      <c r="E54" s="431">
        <f t="shared" si="9"/>
        <v>0</v>
      </c>
      <c r="F54" s="431">
        <f t="shared" si="9"/>
        <v>0</v>
      </c>
      <c r="G54" s="431">
        <f t="shared" si="9"/>
        <v>0</v>
      </c>
      <c r="H54" s="431">
        <f t="shared" si="9"/>
        <v>0</v>
      </c>
      <c r="I54" s="431">
        <f t="shared" si="9"/>
        <v>0</v>
      </c>
      <c r="J54" s="431">
        <f t="shared" si="9"/>
        <v>0</v>
      </c>
      <c r="K54" s="431">
        <f t="shared" si="9"/>
        <v>0</v>
      </c>
      <c r="L54" s="431">
        <f t="shared" si="9"/>
        <v>0</v>
      </c>
      <c r="M54" s="431">
        <f t="shared" si="9"/>
        <v>0</v>
      </c>
      <c r="N54" s="431">
        <f t="shared" si="10"/>
        <v>0</v>
      </c>
      <c r="O54" s="431">
        <f t="shared" si="10"/>
        <v>57651.849338310145</v>
      </c>
      <c r="P54" s="431">
        <f>P$61*$T$76</f>
        <v>59816.762809636915</v>
      </c>
      <c r="Q54" s="431">
        <f t="shared" ref="Q54:R54" si="14">Q$61*$T$76</f>
        <v>36403.121818798776</v>
      </c>
      <c r="R54" s="431">
        <f t="shared" si="14"/>
        <v>37115.71089243298</v>
      </c>
    </row>
    <row r="55" spans="2:18" x14ac:dyDescent="0.3">
      <c r="B55" s="95" t="s">
        <v>147</v>
      </c>
      <c r="C55" s="230" t="s">
        <v>86</v>
      </c>
      <c r="D55" s="431">
        <f t="shared" si="9"/>
        <v>48195.589968018852</v>
      </c>
      <c r="E55" s="431">
        <f t="shared" si="9"/>
        <v>68284.800538629861</v>
      </c>
      <c r="F55" s="431">
        <f t="shared" si="9"/>
        <v>76524.154182797516</v>
      </c>
      <c r="G55" s="431">
        <f t="shared" si="9"/>
        <v>81060.427537451615</v>
      </c>
      <c r="H55" s="431">
        <f t="shared" si="9"/>
        <v>104019.52533243563</v>
      </c>
      <c r="I55" s="431">
        <f t="shared" si="9"/>
        <v>95409.863659316616</v>
      </c>
      <c r="J55" s="431">
        <f t="shared" si="9"/>
        <v>94502.608988385808</v>
      </c>
      <c r="K55" s="431">
        <f t="shared" si="9"/>
        <v>90151.489648207382</v>
      </c>
      <c r="L55" s="431">
        <f t="shared" si="9"/>
        <v>114721.42736912979</v>
      </c>
      <c r="M55" s="431">
        <f t="shared" si="9"/>
        <v>136976.93990910621</v>
      </c>
      <c r="N55" s="431">
        <f t="shared" si="10"/>
        <v>122386.507735227</v>
      </c>
      <c r="O55" s="431">
        <f t="shared" si="10"/>
        <v>1020117.44523621</v>
      </c>
      <c r="P55" s="431">
        <f>P$61*$T$77</f>
        <v>1058424.386381631</v>
      </c>
      <c r="Q55" s="431">
        <f t="shared" ref="Q55:R55" si="15">Q$61*$T$77</f>
        <v>644133.01662707841</v>
      </c>
      <c r="R55" s="431">
        <f t="shared" si="15"/>
        <v>656741.88440221688</v>
      </c>
    </row>
    <row r="56" spans="2:18" x14ac:dyDescent="0.3">
      <c r="B56" s="95" t="s">
        <v>148</v>
      </c>
      <c r="C56" s="230" t="s">
        <v>86</v>
      </c>
      <c r="D56" s="431">
        <f t="shared" si="9"/>
        <v>572651.23716546036</v>
      </c>
      <c r="E56" s="431">
        <f t="shared" si="9"/>
        <v>811347.58458172029</v>
      </c>
      <c r="F56" s="431">
        <f t="shared" si="9"/>
        <v>909246.0865174213</v>
      </c>
      <c r="G56" s="431">
        <f t="shared" si="9"/>
        <v>963145.26174044772</v>
      </c>
      <c r="H56" s="431">
        <f t="shared" si="9"/>
        <v>1235941.0873590305</v>
      </c>
      <c r="I56" s="431">
        <f t="shared" si="9"/>
        <v>1133642.6527520621</v>
      </c>
      <c r="J56" s="431">
        <f t="shared" si="9"/>
        <v>1122862.8177074566</v>
      </c>
      <c r="K56" s="431">
        <f t="shared" si="9"/>
        <v>1071163.608820064</v>
      </c>
      <c r="L56" s="431">
        <f t="shared" si="9"/>
        <v>1363099.1415586602</v>
      </c>
      <c r="M56" s="431">
        <f t="shared" si="9"/>
        <v>1627535.0951018347</v>
      </c>
      <c r="N56" s="431">
        <f t="shared" si="10"/>
        <v>1454174.2328176515</v>
      </c>
      <c r="O56" s="431">
        <f t="shared" si="10"/>
        <v>2268600.2714625043</v>
      </c>
      <c r="P56" s="431">
        <f>P$61*$T$78</f>
        <v>2353789.6165592126</v>
      </c>
      <c r="Q56" s="431">
        <f t="shared" ref="Q56:R56" si="16">Q$61*$T$78</f>
        <v>1432462.8435697318</v>
      </c>
      <c r="R56" s="431">
        <f t="shared" si="16"/>
        <v>1460503.2236172378</v>
      </c>
    </row>
    <row r="57" spans="2:18" x14ac:dyDescent="0.3">
      <c r="B57" s="95" t="s">
        <v>152</v>
      </c>
      <c r="C57" s="230" t="s">
        <v>86</v>
      </c>
      <c r="D57" s="431">
        <f t="shared" si="9"/>
        <v>1145302.4743309207</v>
      </c>
      <c r="E57" s="431">
        <f t="shared" si="9"/>
        <v>1622695.1691634406</v>
      </c>
      <c r="F57" s="431">
        <f t="shared" si="9"/>
        <v>1818492.1730348426</v>
      </c>
      <c r="G57" s="431">
        <f t="shared" si="9"/>
        <v>1926290.5234808954</v>
      </c>
      <c r="H57" s="431">
        <f t="shared" si="9"/>
        <v>2471882.174718061</v>
      </c>
      <c r="I57" s="431">
        <f t="shared" si="9"/>
        <v>2267285.3055041241</v>
      </c>
      <c r="J57" s="431">
        <f t="shared" si="9"/>
        <v>2245725.6354149133</v>
      </c>
      <c r="K57" s="431">
        <f t="shared" si="9"/>
        <v>2142327.217640128</v>
      </c>
      <c r="L57" s="431">
        <f t="shared" si="9"/>
        <v>2726198.2831173204</v>
      </c>
      <c r="M57" s="431">
        <f t="shared" si="9"/>
        <v>3255070.1902036695</v>
      </c>
      <c r="N57" s="431">
        <f t="shared" si="10"/>
        <v>2908348.4656353029</v>
      </c>
      <c r="O57" s="431">
        <f t="shared" si="10"/>
        <v>901610.86604079476</v>
      </c>
      <c r="P57" s="431">
        <f>P$61*$T$79</f>
        <v>935467.70727293286</v>
      </c>
      <c r="Q57" s="431">
        <f t="shared" ref="Q57:R57" si="17">Q$61*$T$79</f>
        <v>569304.37733288086</v>
      </c>
      <c r="R57" s="431">
        <f t="shared" si="17"/>
        <v>580448.47867888247</v>
      </c>
    </row>
    <row r="58" spans="2:18" x14ac:dyDescent="0.3">
      <c r="B58" s="95" t="s">
        <v>157</v>
      </c>
      <c r="C58" s="230" t="s">
        <v>86</v>
      </c>
      <c r="D58" s="431">
        <f t="shared" si="9"/>
        <v>74484.093586938223</v>
      </c>
      <c r="E58" s="431">
        <f t="shared" si="9"/>
        <v>105531.05537788251</v>
      </c>
      <c r="F58" s="431">
        <f t="shared" si="9"/>
        <v>118264.60191886888</v>
      </c>
      <c r="G58" s="431">
        <f t="shared" si="9"/>
        <v>125275.20619424339</v>
      </c>
      <c r="H58" s="431">
        <f t="shared" si="9"/>
        <v>160757.44824103688</v>
      </c>
      <c r="I58" s="431">
        <f t="shared" si="9"/>
        <v>147451.60747348933</v>
      </c>
      <c r="J58" s="431">
        <f t="shared" si="9"/>
        <v>146049.4866184144</v>
      </c>
      <c r="K58" s="431">
        <f t="shared" si="9"/>
        <v>139325.02945632048</v>
      </c>
      <c r="L58" s="431">
        <f t="shared" si="9"/>
        <v>177296.75138865513</v>
      </c>
      <c r="M58" s="431">
        <f t="shared" si="9"/>
        <v>211691.63440498232</v>
      </c>
      <c r="N58" s="431">
        <f t="shared" si="10"/>
        <v>1151545.7773269087</v>
      </c>
      <c r="O58" s="431">
        <f t="shared" si="10"/>
        <v>1086417.0719752668</v>
      </c>
      <c r="P58" s="431">
        <f>P$61*$T$80</f>
        <v>1127213.6636127136</v>
      </c>
      <c r="Q58" s="431">
        <f t="shared" ref="Q58:R58" si="18">Q$61*$T$80</f>
        <v>685996.606718697</v>
      </c>
      <c r="R58" s="431">
        <f t="shared" si="18"/>
        <v>699424.95192851499</v>
      </c>
    </row>
    <row r="59" spans="2:18" x14ac:dyDescent="0.3">
      <c r="B59" s="95" t="s">
        <v>162</v>
      </c>
      <c r="C59" s="230" t="s">
        <v>86</v>
      </c>
      <c r="D59" s="431">
        <f t="shared" si="9"/>
        <v>0</v>
      </c>
      <c r="E59" s="431">
        <f t="shared" si="9"/>
        <v>0</v>
      </c>
      <c r="F59" s="431">
        <f t="shared" si="9"/>
        <v>0</v>
      </c>
      <c r="G59" s="431">
        <f t="shared" si="9"/>
        <v>0</v>
      </c>
      <c r="H59" s="431">
        <f t="shared" si="9"/>
        <v>0</v>
      </c>
      <c r="I59" s="431">
        <f t="shared" si="9"/>
        <v>0</v>
      </c>
      <c r="J59" s="431">
        <f t="shared" si="9"/>
        <v>0</v>
      </c>
      <c r="K59" s="431">
        <f t="shared" si="9"/>
        <v>0</v>
      </c>
      <c r="L59" s="431">
        <f t="shared" si="9"/>
        <v>0</v>
      </c>
      <c r="M59" s="431">
        <f t="shared" si="9"/>
        <v>0</v>
      </c>
      <c r="N59" s="431">
        <f t="shared" si="10"/>
        <v>0</v>
      </c>
      <c r="O59" s="431">
        <f t="shared" si="10"/>
        <v>160144.02593975043</v>
      </c>
      <c r="P59" s="431">
        <f>P$61*$T$81</f>
        <v>166157.67447121369</v>
      </c>
      <c r="Q59" s="431">
        <f t="shared" ref="Q59:R59" si="19">Q$61*$T$81</f>
        <v>101119.78282999662</v>
      </c>
      <c r="R59" s="431">
        <f t="shared" si="19"/>
        <v>103099.19692342496</v>
      </c>
    </row>
    <row r="60" spans="2:18" x14ac:dyDescent="0.3">
      <c r="B60" s="95" t="s">
        <v>166</v>
      </c>
      <c r="C60" s="230" t="s">
        <v>86</v>
      </c>
      <c r="D60" s="431">
        <f t="shared" si="9"/>
        <v>135823.93536441677</v>
      </c>
      <c r="E60" s="431">
        <f t="shared" si="9"/>
        <v>192438.98333613871</v>
      </c>
      <c r="F60" s="431">
        <f t="shared" si="9"/>
        <v>215658.97996970208</v>
      </c>
      <c r="G60" s="431">
        <f t="shared" si="9"/>
        <v>228443.0230600909</v>
      </c>
      <c r="H60" s="431">
        <f t="shared" si="9"/>
        <v>293145.93502777314</v>
      </c>
      <c r="I60" s="431">
        <f t="shared" si="9"/>
        <v>268882.34303989226</v>
      </c>
      <c r="J60" s="431">
        <f t="shared" si="9"/>
        <v>266325.53442181455</v>
      </c>
      <c r="K60" s="431">
        <f t="shared" si="9"/>
        <v>254063.28900858443</v>
      </c>
      <c r="L60" s="431">
        <f t="shared" si="9"/>
        <v>323305.84076754755</v>
      </c>
      <c r="M60" s="431">
        <f t="shared" si="9"/>
        <v>386025.9215620266</v>
      </c>
      <c r="N60" s="431">
        <f t="shared" si="10"/>
        <v>951276.94648744608</v>
      </c>
      <c r="O60" s="431">
        <f t="shared" si="10"/>
        <v>1200920.0505221884</v>
      </c>
      <c r="P60" s="431">
        <f>P$61*$T$82</f>
        <v>1246016.4008596314</v>
      </c>
      <c r="Q60" s="431">
        <f t="shared" ref="Q60:R60" si="20">Q$61*$T$82</f>
        <v>758297.25144214462</v>
      </c>
      <c r="R60" s="431">
        <f t="shared" si="20"/>
        <v>773140.87772876373</v>
      </c>
    </row>
    <row r="61" spans="2:18" x14ac:dyDescent="0.3">
      <c r="B61" s="200" t="s">
        <v>10</v>
      </c>
      <c r="C61" s="230" t="s">
        <v>86</v>
      </c>
      <c r="D61" s="501">
        <f>2603000</f>
        <v>2603000</v>
      </c>
      <c r="E61" s="501">
        <f>3688000</f>
        <v>3688000</v>
      </c>
      <c r="F61" s="501">
        <f>4133000</f>
        <v>4133000</v>
      </c>
      <c r="G61" s="501">
        <v>4378000</v>
      </c>
      <c r="H61" s="501">
        <v>5618000</v>
      </c>
      <c r="I61" s="501">
        <v>5153000</v>
      </c>
      <c r="J61" s="501">
        <v>5104000</v>
      </c>
      <c r="K61" s="501">
        <v>4869000</v>
      </c>
      <c r="L61" s="501">
        <v>6196000</v>
      </c>
      <c r="M61" s="501">
        <v>7398000</v>
      </c>
      <c r="N61" s="501">
        <v>8774000</v>
      </c>
      <c r="O61" s="501">
        <v>8495000</v>
      </c>
      <c r="P61" s="501">
        <v>8814000</v>
      </c>
      <c r="Q61" s="501">
        <v>5364000</v>
      </c>
      <c r="R61" s="501">
        <v>5469000</v>
      </c>
    </row>
    <row r="62" spans="2:18" x14ac:dyDescent="0.3">
      <c r="B62" s="312"/>
      <c r="C62" s="305"/>
      <c r="D62" s="543"/>
      <c r="E62" s="543"/>
      <c r="F62" s="543"/>
      <c r="G62" s="543"/>
      <c r="H62" s="543"/>
      <c r="I62" s="543"/>
      <c r="J62" s="543"/>
      <c r="K62" s="543"/>
      <c r="L62" s="543"/>
      <c r="M62" s="543"/>
    </row>
    <row r="63" spans="2:18" x14ac:dyDescent="0.3">
      <c r="B63" s="201" t="s">
        <v>185</v>
      </c>
      <c r="C63" s="66"/>
      <c r="D63" s="518"/>
      <c r="E63" s="518"/>
      <c r="F63" s="518"/>
      <c r="G63" s="518"/>
      <c r="H63" s="518"/>
      <c r="I63" s="518"/>
      <c r="J63" s="518"/>
      <c r="K63" s="518"/>
      <c r="L63" s="518"/>
      <c r="M63" s="518"/>
    </row>
    <row r="64" spans="2:18" x14ac:dyDescent="0.3">
      <c r="B64" s="678" t="s">
        <v>487</v>
      </c>
      <c r="C64" s="678"/>
      <c r="D64" s="678"/>
      <c r="E64" s="678"/>
      <c r="F64" s="678"/>
      <c r="G64" s="678"/>
      <c r="H64" s="678"/>
      <c r="I64" s="678"/>
      <c r="J64" s="678"/>
      <c r="K64" s="306"/>
      <c r="L64" s="306"/>
      <c r="M64" s="306"/>
    </row>
    <row r="65" spans="2:20" ht="35.25" customHeight="1" x14ac:dyDescent="0.3">
      <c r="B65" s="678"/>
      <c r="C65" s="678"/>
      <c r="D65" s="678"/>
      <c r="E65" s="678"/>
      <c r="F65" s="678"/>
      <c r="G65" s="678"/>
      <c r="H65" s="678"/>
      <c r="I65" s="678"/>
      <c r="J65" s="678"/>
      <c r="K65" s="306"/>
      <c r="L65" s="306"/>
      <c r="M65" s="306"/>
    </row>
    <row r="66" spans="2:20" x14ac:dyDescent="0.3">
      <c r="B66" s="13"/>
    </row>
    <row r="67" spans="2:20" x14ac:dyDescent="0.3">
      <c r="B67" s="187" t="s">
        <v>482</v>
      </c>
      <c r="C67" s="1"/>
    </row>
    <row r="68" spans="2:20" x14ac:dyDescent="0.3">
      <c r="B68" s="1"/>
      <c r="C68" s="1"/>
    </row>
    <row r="69" spans="2:20" ht="31.5" customHeight="1" x14ac:dyDescent="0.3">
      <c r="B69" s="674" t="s">
        <v>240</v>
      </c>
      <c r="C69" s="674" t="s">
        <v>308</v>
      </c>
      <c r="D69" s="679" t="s">
        <v>445</v>
      </c>
      <c r="E69" s="679"/>
      <c r="F69" s="679"/>
      <c r="G69" s="679"/>
      <c r="H69" s="679"/>
      <c r="I69" s="679"/>
      <c r="K69" s="187" t="s">
        <v>825</v>
      </c>
    </row>
    <row r="70" spans="2:20" x14ac:dyDescent="0.3">
      <c r="B70" s="674"/>
      <c r="C70" s="674"/>
      <c r="D70" s="399" t="s">
        <v>619</v>
      </c>
      <c r="E70" s="399" t="s">
        <v>584</v>
      </c>
      <c r="F70" s="399" t="s">
        <v>585</v>
      </c>
      <c r="G70" s="400" t="s">
        <v>846</v>
      </c>
      <c r="H70" s="400" t="s">
        <v>847</v>
      </c>
      <c r="I70" s="400" t="s">
        <v>848</v>
      </c>
      <c r="K70" s="1"/>
    </row>
    <row r="71" spans="2:20" ht="31.2" x14ac:dyDescent="0.3">
      <c r="B71" s="102" t="s">
        <v>587</v>
      </c>
      <c r="C71" s="101" t="s">
        <v>414</v>
      </c>
      <c r="D71" s="527">
        <v>225000</v>
      </c>
      <c r="E71" s="527">
        <v>225000</v>
      </c>
      <c r="F71" s="431">
        <v>275000</v>
      </c>
      <c r="G71" s="431">
        <v>275000</v>
      </c>
      <c r="H71" s="431">
        <v>275000</v>
      </c>
      <c r="I71" s="431">
        <v>275000</v>
      </c>
      <c r="K71" s="674" t="s">
        <v>291</v>
      </c>
      <c r="L71" s="674" t="s">
        <v>77</v>
      </c>
      <c r="M71" s="679" t="s">
        <v>445</v>
      </c>
      <c r="N71" s="679"/>
      <c r="O71" s="679"/>
      <c r="P71" s="679"/>
      <c r="Q71" s="679" t="s">
        <v>626</v>
      </c>
      <c r="R71" s="679"/>
      <c r="S71" s="679"/>
      <c r="T71" s="679"/>
    </row>
    <row r="72" spans="2:20" ht="33" customHeight="1" x14ac:dyDescent="0.3">
      <c r="B72" s="101" t="s">
        <v>415</v>
      </c>
      <c r="C72" s="101" t="s">
        <v>416</v>
      </c>
      <c r="D72" s="527">
        <v>120000</v>
      </c>
      <c r="E72" s="527">
        <v>210000</v>
      </c>
      <c r="F72" s="431">
        <v>210000</v>
      </c>
      <c r="G72" s="431">
        <v>210000</v>
      </c>
      <c r="H72" s="431">
        <v>210000</v>
      </c>
      <c r="I72" s="431">
        <v>210000</v>
      </c>
      <c r="K72" s="674"/>
      <c r="L72" s="674"/>
      <c r="M72" s="400" t="s">
        <v>619</v>
      </c>
      <c r="N72" s="399" t="s">
        <v>584</v>
      </c>
      <c r="O72" s="399" t="s">
        <v>585</v>
      </c>
      <c r="P72" s="400" t="s">
        <v>896</v>
      </c>
      <c r="Q72" s="544" t="s">
        <v>619</v>
      </c>
      <c r="R72" s="403" t="s">
        <v>584</v>
      </c>
      <c r="S72" s="403" t="s">
        <v>585</v>
      </c>
      <c r="T72" s="400" t="s">
        <v>896</v>
      </c>
    </row>
    <row r="73" spans="2:20" x14ac:dyDescent="0.3">
      <c r="B73" s="101" t="s">
        <v>417</v>
      </c>
      <c r="C73" s="101" t="s">
        <v>309</v>
      </c>
      <c r="D73" s="527">
        <v>750000</v>
      </c>
      <c r="E73" s="527">
        <v>750000</v>
      </c>
      <c r="F73" s="431">
        <v>650000</v>
      </c>
      <c r="G73" s="431">
        <v>650000</v>
      </c>
      <c r="H73" s="431">
        <v>650000</v>
      </c>
      <c r="I73" s="431">
        <v>650000</v>
      </c>
      <c r="K73" s="101" t="s">
        <v>133</v>
      </c>
      <c r="L73" s="288" t="s">
        <v>86</v>
      </c>
      <c r="M73" s="354">
        <f>D71+D72+D98</f>
        <v>345000</v>
      </c>
      <c r="N73" s="354">
        <f>E71+E72+E98</f>
        <v>435000</v>
      </c>
      <c r="O73" s="354">
        <f>F71+F72+F98</f>
        <v>6985000</v>
      </c>
      <c r="P73" s="354">
        <f>G71+G72+G98</f>
        <v>6985000</v>
      </c>
      <c r="Q73" s="292">
        <f t="shared" ref="Q73:Q82" si="21">M73/SUM($M$73:$M$82)</f>
        <v>5.8071031812826121E-2</v>
      </c>
      <c r="R73" s="292">
        <f t="shared" ref="R73:R82" si="22">N73/SUM($N$73:$N$82)</f>
        <v>5.5161044889677907E-2</v>
      </c>
      <c r="S73" s="292">
        <f t="shared" ref="S73:T82" si="23">O73/SUM($O$73:$O$82)</f>
        <v>0.13167816611997135</v>
      </c>
      <c r="T73" s="292">
        <f t="shared" si="23"/>
        <v>0.13167816611997135</v>
      </c>
    </row>
    <row r="74" spans="2:20" ht="28.5" customHeight="1" x14ac:dyDescent="0.3">
      <c r="B74" s="102" t="s">
        <v>615</v>
      </c>
      <c r="C74" s="101" t="s">
        <v>418</v>
      </c>
      <c r="D74" s="527">
        <v>180000</v>
      </c>
      <c r="E74" s="527">
        <v>625000</v>
      </c>
      <c r="F74" s="431">
        <v>742000</v>
      </c>
      <c r="G74" s="431">
        <v>742000</v>
      </c>
      <c r="H74" s="431">
        <v>742000</v>
      </c>
      <c r="I74" s="431">
        <v>742000</v>
      </c>
      <c r="K74" s="95" t="s">
        <v>356</v>
      </c>
      <c r="L74" s="288" t="s">
        <v>86</v>
      </c>
      <c r="M74" s="354">
        <f>D73+D99+D104</f>
        <v>750000</v>
      </c>
      <c r="N74" s="354">
        <f>E73+E99+E104</f>
        <v>750000</v>
      </c>
      <c r="O74" s="354">
        <f>F73+F99+F104</f>
        <v>3350000</v>
      </c>
      <c r="P74" s="354">
        <f>G73+G99+G104</f>
        <v>3350000</v>
      </c>
      <c r="Q74" s="292">
        <f t="shared" si="21"/>
        <v>0.12624137350614376</v>
      </c>
      <c r="R74" s="292">
        <f t="shared" si="22"/>
        <v>9.5105249809789502E-2</v>
      </c>
      <c r="S74" s="292">
        <f t="shared" si="23"/>
        <v>6.3152735361761483E-2</v>
      </c>
      <c r="T74" s="292">
        <f t="shared" si="23"/>
        <v>6.3152735361761483E-2</v>
      </c>
    </row>
    <row r="75" spans="2:20" x14ac:dyDescent="0.3">
      <c r="B75" s="101" t="s">
        <v>419</v>
      </c>
      <c r="C75" s="101" t="s">
        <v>420</v>
      </c>
      <c r="D75" s="527">
        <v>110000.00000000001</v>
      </c>
      <c r="E75" s="527">
        <v>110000.00000000001</v>
      </c>
      <c r="F75" s="431">
        <v>600000</v>
      </c>
      <c r="G75" s="431">
        <v>600000</v>
      </c>
      <c r="H75" s="431">
        <v>600000</v>
      </c>
      <c r="I75" s="431">
        <v>600000</v>
      </c>
      <c r="K75" s="101" t="s">
        <v>142</v>
      </c>
      <c r="L75" s="288" t="s">
        <v>86</v>
      </c>
      <c r="M75" s="354">
        <f>D74+D87</f>
        <v>335000</v>
      </c>
      <c r="N75" s="354">
        <f>E74+E87</f>
        <v>780000</v>
      </c>
      <c r="O75" s="354">
        <f>F74+F87</f>
        <v>902000</v>
      </c>
      <c r="P75" s="354">
        <f>G74+G87</f>
        <v>902000</v>
      </c>
      <c r="Q75" s="292">
        <f t="shared" si="21"/>
        <v>5.6387813499410876E-2</v>
      </c>
      <c r="R75" s="292">
        <f t="shared" si="22"/>
        <v>9.8909459802181077E-2</v>
      </c>
      <c r="S75" s="292">
        <f t="shared" si="23"/>
        <v>1.7004109640689213E-2</v>
      </c>
      <c r="T75" s="292">
        <f t="shared" si="23"/>
        <v>1.7004109640689213E-2</v>
      </c>
    </row>
    <row r="76" spans="2:20" x14ac:dyDescent="0.3">
      <c r="B76" s="101" t="s">
        <v>421</v>
      </c>
      <c r="C76" s="101" t="s">
        <v>422</v>
      </c>
      <c r="D76" s="527">
        <v>720000</v>
      </c>
      <c r="E76" s="527">
        <v>720000</v>
      </c>
      <c r="F76" s="527">
        <v>0</v>
      </c>
      <c r="G76" s="527">
        <v>0</v>
      </c>
      <c r="H76" s="527">
        <v>0</v>
      </c>
      <c r="I76" s="527">
        <v>0</v>
      </c>
      <c r="K76" s="95" t="s">
        <v>143</v>
      </c>
      <c r="L76" s="288" t="s">
        <v>86</v>
      </c>
      <c r="M76" s="354">
        <f>D106</f>
        <v>0</v>
      </c>
      <c r="N76" s="354">
        <f>E106</f>
        <v>0</v>
      </c>
      <c r="O76" s="354">
        <f>F106</f>
        <v>360000</v>
      </c>
      <c r="P76" s="354">
        <f>G106</f>
        <v>360000</v>
      </c>
      <c r="Q76" s="292">
        <f t="shared" si="21"/>
        <v>0</v>
      </c>
      <c r="R76" s="292">
        <f t="shared" si="22"/>
        <v>0</v>
      </c>
      <c r="S76" s="292">
        <f t="shared" si="23"/>
        <v>6.7865626060400405E-3</v>
      </c>
      <c r="T76" s="292">
        <f t="shared" si="23"/>
        <v>6.7865626060400405E-3</v>
      </c>
    </row>
    <row r="77" spans="2:20" x14ac:dyDescent="0.3">
      <c r="B77" s="101" t="s">
        <v>423</v>
      </c>
      <c r="C77" s="101" t="s">
        <v>424</v>
      </c>
      <c r="D77" s="527">
        <v>120000</v>
      </c>
      <c r="E77" s="527">
        <v>120000</v>
      </c>
      <c r="F77" s="527">
        <v>0</v>
      </c>
      <c r="G77" s="527">
        <v>0</v>
      </c>
      <c r="H77" s="527">
        <v>0</v>
      </c>
      <c r="I77" s="527">
        <v>0</v>
      </c>
      <c r="K77" s="101" t="s">
        <v>147</v>
      </c>
      <c r="L77" s="288" t="s">
        <v>86</v>
      </c>
      <c r="M77" s="307">
        <f>D75+D93</f>
        <v>110000.00000000001</v>
      </c>
      <c r="N77" s="307">
        <f>E75+E93</f>
        <v>110000.00000000001</v>
      </c>
      <c r="O77" s="307">
        <f>F75+F93</f>
        <v>6370000</v>
      </c>
      <c r="P77" s="307">
        <f>G75+G93</f>
        <v>6370000</v>
      </c>
      <c r="Q77" s="292">
        <f t="shared" si="21"/>
        <v>1.8515401447567751E-2</v>
      </c>
      <c r="R77" s="292">
        <f t="shared" si="22"/>
        <v>1.3948769972102463E-2</v>
      </c>
      <c r="S77" s="292">
        <f t="shared" si="23"/>
        <v>0.1200844550013196</v>
      </c>
      <c r="T77" s="292">
        <f t="shared" si="23"/>
        <v>0.1200844550013196</v>
      </c>
    </row>
    <row r="78" spans="2:20" x14ac:dyDescent="0.3">
      <c r="B78" s="101" t="s">
        <v>425</v>
      </c>
      <c r="C78" s="101" t="s">
        <v>424</v>
      </c>
      <c r="D78" s="527">
        <v>240000</v>
      </c>
      <c r="E78" s="527">
        <v>240000</v>
      </c>
      <c r="F78" s="431">
        <v>360000</v>
      </c>
      <c r="G78" s="431">
        <v>360000</v>
      </c>
      <c r="H78" s="431">
        <v>360000</v>
      </c>
      <c r="I78" s="431">
        <v>360000</v>
      </c>
      <c r="K78" s="101" t="s">
        <v>148</v>
      </c>
      <c r="L78" s="288" t="s">
        <v>86</v>
      </c>
      <c r="M78" s="307">
        <f>D76+D77+D78+D79+D89+D91+D97+D102+D105+D109</f>
        <v>1307000</v>
      </c>
      <c r="N78" s="307">
        <f>E76+E77+E78+E79+E89+E91+E97+E102+E105+E109</f>
        <v>1307000</v>
      </c>
      <c r="O78" s="307">
        <f>F76+F77+F78+F79+F89+F91+F97+F102+F105+F109</f>
        <v>14166000</v>
      </c>
      <c r="P78" s="307">
        <f>G76+G77+G78+G79+G89+G91+G97+G102+G105+G109</f>
        <v>14166000</v>
      </c>
      <c r="Q78" s="292">
        <f t="shared" si="21"/>
        <v>0.21999663356337318</v>
      </c>
      <c r="R78" s="292">
        <f t="shared" si="22"/>
        <v>0.1657367486685265</v>
      </c>
      <c r="S78" s="292">
        <f t="shared" si="23"/>
        <v>0.2670512385476756</v>
      </c>
      <c r="T78" s="292">
        <f t="shared" si="23"/>
        <v>0.2670512385476756</v>
      </c>
    </row>
    <row r="79" spans="2:20" x14ac:dyDescent="0.3">
      <c r="B79" s="101" t="s">
        <v>426</v>
      </c>
      <c r="C79" s="101" t="s">
        <v>427</v>
      </c>
      <c r="D79" s="527">
        <v>227000</v>
      </c>
      <c r="E79" s="527">
        <v>227000</v>
      </c>
      <c r="F79" s="431">
        <v>216000</v>
      </c>
      <c r="G79" s="431">
        <v>216000</v>
      </c>
      <c r="H79" s="431">
        <v>216000</v>
      </c>
      <c r="I79" s="431">
        <v>216000</v>
      </c>
      <c r="K79" s="101" t="s">
        <v>152</v>
      </c>
      <c r="L79" s="288" t="s">
        <v>86</v>
      </c>
      <c r="M79" s="307">
        <f>D80+D81+D86</f>
        <v>2614000</v>
      </c>
      <c r="N79" s="307">
        <f>E80+E81+E86</f>
        <v>2614000</v>
      </c>
      <c r="O79" s="307">
        <f>F80+F81+F86</f>
        <v>5630000</v>
      </c>
      <c r="P79" s="307">
        <f>G80+G81+G86</f>
        <v>5630000</v>
      </c>
      <c r="Q79" s="292">
        <f t="shared" si="21"/>
        <v>0.43999326712674636</v>
      </c>
      <c r="R79" s="292">
        <f t="shared" si="22"/>
        <v>0.331473497337053</v>
      </c>
      <c r="S79" s="292">
        <f t="shared" si="23"/>
        <v>0.10613429853334841</v>
      </c>
      <c r="T79" s="292">
        <f t="shared" si="23"/>
        <v>0.10613429853334841</v>
      </c>
    </row>
    <row r="80" spans="2:20" ht="31.2" x14ac:dyDescent="0.3">
      <c r="B80" s="102" t="s">
        <v>616</v>
      </c>
      <c r="C80" s="101" t="s">
        <v>428</v>
      </c>
      <c r="D80" s="527">
        <v>300000</v>
      </c>
      <c r="E80" s="527">
        <v>300000</v>
      </c>
      <c r="F80" s="431">
        <v>316000</v>
      </c>
      <c r="G80" s="431">
        <v>316000</v>
      </c>
      <c r="H80" s="431">
        <v>316000</v>
      </c>
      <c r="I80" s="431">
        <v>316000</v>
      </c>
      <c r="K80" s="95" t="s">
        <v>157</v>
      </c>
      <c r="L80" s="288" t="s">
        <v>86</v>
      </c>
      <c r="M80" s="307">
        <f>D82+D88+D96+D100+D108+D110</f>
        <v>170000</v>
      </c>
      <c r="N80" s="307">
        <f>E82+E88+E96+E100+E108+E110</f>
        <v>1035000.0000000001</v>
      </c>
      <c r="O80" s="307">
        <f>F82+F88+F96+F100+F108+F110</f>
        <v>6784000</v>
      </c>
      <c r="P80" s="307">
        <f>G82+G88+G96+G100+G108+G110</f>
        <v>6784000</v>
      </c>
      <c r="Q80" s="292">
        <f t="shared" si="21"/>
        <v>2.8614711328059251E-2</v>
      </c>
      <c r="R80" s="292">
        <f t="shared" si="22"/>
        <v>0.13124524473750954</v>
      </c>
      <c r="S80" s="292">
        <f t="shared" si="23"/>
        <v>0.12788900199826567</v>
      </c>
      <c r="T80" s="292">
        <f t="shared" si="23"/>
        <v>0.12788900199826567</v>
      </c>
    </row>
    <row r="81" spans="2:20" x14ac:dyDescent="0.3">
      <c r="B81" s="101" t="s">
        <v>429</v>
      </c>
      <c r="C81" s="101" t="s">
        <v>430</v>
      </c>
      <c r="D81" s="527">
        <v>2000000</v>
      </c>
      <c r="E81" s="527">
        <v>2000000</v>
      </c>
      <c r="F81" s="527">
        <v>5000000</v>
      </c>
      <c r="G81" s="527">
        <v>5000000</v>
      </c>
      <c r="H81" s="527">
        <v>5000000</v>
      </c>
      <c r="I81" s="527">
        <v>5000000</v>
      </c>
      <c r="K81" s="95" t="s">
        <v>162</v>
      </c>
      <c r="L81" s="288" t="s">
        <v>86</v>
      </c>
      <c r="M81" s="354">
        <f>D90</f>
        <v>0</v>
      </c>
      <c r="N81" s="354">
        <f>E90</f>
        <v>0</v>
      </c>
      <c r="O81" s="354">
        <f>F90</f>
        <v>1000000</v>
      </c>
      <c r="P81" s="354">
        <f>G90</f>
        <v>1000000</v>
      </c>
      <c r="Q81" s="292">
        <f t="shared" si="21"/>
        <v>0</v>
      </c>
      <c r="R81" s="292">
        <f t="shared" si="22"/>
        <v>0</v>
      </c>
      <c r="S81" s="292">
        <f t="shared" si="23"/>
        <v>1.885156279455567E-2</v>
      </c>
      <c r="T81" s="292">
        <f t="shared" si="23"/>
        <v>1.885156279455567E-2</v>
      </c>
    </row>
    <row r="82" spans="2:20" x14ac:dyDescent="0.3">
      <c r="B82" s="101" t="s">
        <v>590</v>
      </c>
      <c r="C82" s="101" t="s">
        <v>627</v>
      </c>
      <c r="D82" s="527">
        <v>170000</v>
      </c>
      <c r="E82" s="527">
        <v>180000</v>
      </c>
      <c r="F82" s="431">
        <v>345000</v>
      </c>
      <c r="G82" s="431">
        <v>345000</v>
      </c>
      <c r="H82" s="431">
        <v>345000</v>
      </c>
      <c r="I82" s="431">
        <v>345000</v>
      </c>
      <c r="K82" s="101" t="s">
        <v>166</v>
      </c>
      <c r="L82" s="288" t="s">
        <v>86</v>
      </c>
      <c r="M82" s="307">
        <f>D83+D84+D85+D94+D95+D101+D103+D107+D111+D112</f>
        <v>310000</v>
      </c>
      <c r="N82" s="307">
        <f>E83+E84+E85+E94+E95+E101+E103+E107+E111+E112</f>
        <v>855000</v>
      </c>
      <c r="O82" s="307">
        <f>F83+F84+F85+F94+F95+F101+F103+F107+F111+F112</f>
        <v>7499000</v>
      </c>
      <c r="P82" s="307">
        <f>G83+G84+G85+G94+G95+G101+G103+G107+G111+G112</f>
        <v>7499000</v>
      </c>
      <c r="Q82" s="292">
        <f t="shared" si="21"/>
        <v>5.2179767715872752E-2</v>
      </c>
      <c r="R82" s="292">
        <f t="shared" si="22"/>
        <v>0.10841998478316003</v>
      </c>
      <c r="S82" s="292">
        <f t="shared" si="23"/>
        <v>0.14136786939637297</v>
      </c>
      <c r="T82" s="292">
        <f t="shared" si="23"/>
        <v>0.14136786939637297</v>
      </c>
    </row>
    <row r="83" spans="2:20" x14ac:dyDescent="0.3">
      <c r="B83" s="101" t="s">
        <v>431</v>
      </c>
      <c r="C83" s="101" t="s">
        <v>432</v>
      </c>
      <c r="D83" s="527">
        <v>110000.00000000001</v>
      </c>
      <c r="E83" s="527">
        <v>110000.00000000001</v>
      </c>
      <c r="F83" s="431">
        <v>110000</v>
      </c>
      <c r="G83" s="431">
        <v>110000</v>
      </c>
      <c r="H83" s="431">
        <v>110000</v>
      </c>
      <c r="I83" s="431">
        <v>110000</v>
      </c>
      <c r="J83" s="13"/>
    </row>
    <row r="84" spans="2:20" x14ac:dyDescent="0.3">
      <c r="B84" s="101" t="s">
        <v>433</v>
      </c>
      <c r="C84" s="101" t="s">
        <v>434</v>
      </c>
      <c r="D84" s="527">
        <v>110000.00000000001</v>
      </c>
      <c r="E84" s="527">
        <v>400000</v>
      </c>
      <c r="F84" s="431">
        <v>360000</v>
      </c>
      <c r="G84" s="431">
        <v>360000</v>
      </c>
      <c r="H84" s="431">
        <v>360000</v>
      </c>
      <c r="I84" s="431">
        <v>360000</v>
      </c>
      <c r="J84" s="13"/>
      <c r="K84" s="2" t="s">
        <v>475</v>
      </c>
    </row>
    <row r="85" spans="2:20" x14ac:dyDescent="0.3">
      <c r="B85" s="101" t="s">
        <v>435</v>
      </c>
      <c r="C85" s="101" t="s">
        <v>436</v>
      </c>
      <c r="D85" s="527">
        <v>90000</v>
      </c>
      <c r="E85" s="527">
        <v>345000</v>
      </c>
      <c r="F85" s="431">
        <v>345000</v>
      </c>
      <c r="G85" s="431">
        <v>345000</v>
      </c>
      <c r="H85" s="431">
        <v>345000</v>
      </c>
      <c r="I85" s="431">
        <v>345000</v>
      </c>
      <c r="J85" s="13"/>
    </row>
    <row r="86" spans="2:20" x14ac:dyDescent="0.3">
      <c r="B86" s="101" t="s">
        <v>437</v>
      </c>
      <c r="C86" s="101" t="s">
        <v>438</v>
      </c>
      <c r="D86" s="527">
        <v>314000</v>
      </c>
      <c r="E86" s="527">
        <v>314000</v>
      </c>
      <c r="F86" s="431">
        <v>314000</v>
      </c>
      <c r="G86" s="431">
        <v>314000</v>
      </c>
      <c r="H86" s="431">
        <v>314000</v>
      </c>
      <c r="I86" s="431">
        <v>314000</v>
      </c>
      <c r="J86" s="535"/>
    </row>
    <row r="87" spans="2:20" x14ac:dyDescent="0.3">
      <c r="B87" s="101" t="s">
        <v>439</v>
      </c>
      <c r="C87" s="101" t="s">
        <v>440</v>
      </c>
      <c r="D87" s="527">
        <v>155000</v>
      </c>
      <c r="E87" s="527">
        <v>155000</v>
      </c>
      <c r="F87" s="431">
        <v>160000</v>
      </c>
      <c r="G87" s="431">
        <v>160000</v>
      </c>
      <c r="H87" s="431">
        <v>160000</v>
      </c>
      <c r="I87" s="431">
        <v>160000</v>
      </c>
      <c r="J87" s="13"/>
    </row>
    <row r="88" spans="2:20" x14ac:dyDescent="0.3">
      <c r="B88" s="101" t="s">
        <v>614</v>
      </c>
      <c r="C88" s="95" t="s">
        <v>599</v>
      </c>
      <c r="D88" s="527">
        <v>0</v>
      </c>
      <c r="E88" s="527">
        <v>855000.00000000012</v>
      </c>
      <c r="F88" s="431">
        <v>1100000</v>
      </c>
      <c r="G88" s="431">
        <v>1100000</v>
      </c>
      <c r="H88" s="431">
        <v>1100000</v>
      </c>
      <c r="I88" s="431">
        <v>1100000</v>
      </c>
      <c r="J88" s="13"/>
    </row>
    <row r="89" spans="2:20" x14ac:dyDescent="0.3">
      <c r="B89" s="95" t="s">
        <v>429</v>
      </c>
      <c r="C89" s="95" t="s">
        <v>618</v>
      </c>
      <c r="D89" s="527">
        <v>0</v>
      </c>
      <c r="E89" s="527">
        <v>0</v>
      </c>
      <c r="F89" s="431">
        <v>12000000</v>
      </c>
      <c r="G89" s="431">
        <v>12000000</v>
      </c>
      <c r="H89" s="431">
        <v>12000000</v>
      </c>
      <c r="I89" s="431">
        <v>12000000</v>
      </c>
      <c r="J89" s="13"/>
    </row>
    <row r="90" spans="2:20" x14ac:dyDescent="0.3">
      <c r="B90" s="95" t="s">
        <v>429</v>
      </c>
      <c r="C90" s="95" t="s">
        <v>617</v>
      </c>
      <c r="D90" s="527">
        <v>0</v>
      </c>
      <c r="E90" s="527">
        <v>0</v>
      </c>
      <c r="F90" s="431">
        <v>1000000</v>
      </c>
      <c r="G90" s="431">
        <v>1000000</v>
      </c>
      <c r="H90" s="431">
        <v>1000000</v>
      </c>
      <c r="I90" s="431">
        <v>1000000</v>
      </c>
      <c r="J90" s="13"/>
    </row>
    <row r="91" spans="2:20" x14ac:dyDescent="0.3">
      <c r="B91" s="101" t="s">
        <v>588</v>
      </c>
      <c r="C91" s="95" t="s">
        <v>948</v>
      </c>
      <c r="D91" s="527">
        <v>0</v>
      </c>
      <c r="E91" s="527">
        <v>0</v>
      </c>
      <c r="F91" s="431">
        <v>290000</v>
      </c>
      <c r="G91" s="431">
        <v>290000</v>
      </c>
      <c r="H91" s="431">
        <v>290000</v>
      </c>
      <c r="I91" s="431">
        <v>290000</v>
      </c>
      <c r="J91" s="13"/>
    </row>
    <row r="92" spans="2:20" x14ac:dyDescent="0.3">
      <c r="B92" s="95" t="s">
        <v>593</v>
      </c>
      <c r="C92" s="96" t="s">
        <v>620</v>
      </c>
      <c r="D92" s="527">
        <v>0</v>
      </c>
      <c r="E92" s="527">
        <v>0</v>
      </c>
      <c r="F92" s="431">
        <v>7500000</v>
      </c>
      <c r="G92" s="431">
        <v>7500000</v>
      </c>
      <c r="H92" s="431">
        <v>7500000</v>
      </c>
      <c r="I92" s="431">
        <v>7500000</v>
      </c>
      <c r="J92" s="13"/>
    </row>
    <row r="93" spans="2:20" x14ac:dyDescent="0.3">
      <c r="B93" s="95" t="s">
        <v>593</v>
      </c>
      <c r="C93" s="96" t="s">
        <v>621</v>
      </c>
      <c r="D93" s="527">
        <v>0</v>
      </c>
      <c r="E93" s="527">
        <v>0</v>
      </c>
      <c r="F93" s="431">
        <v>5770000</v>
      </c>
      <c r="G93" s="431">
        <v>5770000</v>
      </c>
      <c r="H93" s="431">
        <v>5770000</v>
      </c>
      <c r="I93" s="431">
        <v>5770000</v>
      </c>
      <c r="J93" s="13"/>
    </row>
    <row r="94" spans="2:20" x14ac:dyDescent="0.3">
      <c r="B94" s="95" t="s">
        <v>593</v>
      </c>
      <c r="C94" s="96" t="s">
        <v>432</v>
      </c>
      <c r="D94" s="527">
        <v>0</v>
      </c>
      <c r="E94" s="527">
        <v>0</v>
      </c>
      <c r="F94" s="431">
        <v>2450000</v>
      </c>
      <c r="G94" s="431">
        <v>2450000</v>
      </c>
      <c r="H94" s="431">
        <v>2450000</v>
      </c>
      <c r="I94" s="431">
        <v>2450000</v>
      </c>
      <c r="J94" s="13"/>
    </row>
    <row r="95" spans="2:20" x14ac:dyDescent="0.3">
      <c r="B95" s="95" t="s">
        <v>593</v>
      </c>
      <c r="C95" s="96" t="s">
        <v>623</v>
      </c>
      <c r="D95" s="527">
        <v>0</v>
      </c>
      <c r="E95" s="527">
        <v>0</v>
      </c>
      <c r="F95" s="431">
        <v>2910000</v>
      </c>
      <c r="G95" s="431">
        <v>2910000</v>
      </c>
      <c r="H95" s="431">
        <v>2910000</v>
      </c>
      <c r="I95" s="431">
        <v>2910000</v>
      </c>
      <c r="J95" s="13"/>
      <c r="K95" s="13"/>
    </row>
    <row r="96" spans="2:20" x14ac:dyDescent="0.3">
      <c r="B96" s="95" t="s">
        <v>593</v>
      </c>
      <c r="C96" s="96" t="s">
        <v>622</v>
      </c>
      <c r="D96" s="527">
        <v>0</v>
      </c>
      <c r="E96" s="527">
        <v>0</v>
      </c>
      <c r="F96" s="431">
        <v>4500000</v>
      </c>
      <c r="G96" s="431">
        <v>4500000</v>
      </c>
      <c r="H96" s="431">
        <v>4500000</v>
      </c>
      <c r="I96" s="431">
        <v>4500000</v>
      </c>
      <c r="J96" s="13"/>
      <c r="K96" s="13"/>
    </row>
    <row r="97" spans="2:11" x14ac:dyDescent="0.3">
      <c r="B97" s="95" t="s">
        <v>593</v>
      </c>
      <c r="C97" s="96" t="s">
        <v>624</v>
      </c>
      <c r="D97" s="527">
        <v>0</v>
      </c>
      <c r="E97" s="527">
        <v>0</v>
      </c>
      <c r="F97" s="431">
        <f>23500000-F92-F93-F94-F95-F96</f>
        <v>370000</v>
      </c>
      <c r="G97" s="431">
        <f t="shared" ref="G97:I97" si="24">23500000-G92-G93-G94-G95-G96</f>
        <v>370000</v>
      </c>
      <c r="H97" s="431">
        <f t="shared" si="24"/>
        <v>370000</v>
      </c>
      <c r="I97" s="431">
        <f t="shared" si="24"/>
        <v>370000</v>
      </c>
      <c r="J97" s="13"/>
      <c r="K97" s="13"/>
    </row>
    <row r="98" spans="2:11" x14ac:dyDescent="0.3">
      <c r="B98" s="95" t="s">
        <v>594</v>
      </c>
      <c r="C98" s="95" t="s">
        <v>595</v>
      </c>
      <c r="D98" s="527">
        <v>0</v>
      </c>
      <c r="E98" s="527">
        <v>0</v>
      </c>
      <c r="F98" s="431">
        <v>6500000</v>
      </c>
      <c r="G98" s="431">
        <v>6500000</v>
      </c>
      <c r="H98" s="431">
        <v>6500000</v>
      </c>
      <c r="I98" s="431">
        <v>6500000</v>
      </c>
      <c r="J98" s="13"/>
      <c r="K98" s="13"/>
    </row>
    <row r="99" spans="2:11" x14ac:dyDescent="0.3">
      <c r="B99" s="95" t="s">
        <v>596</v>
      </c>
      <c r="C99" s="95" t="s">
        <v>597</v>
      </c>
      <c r="D99" s="527">
        <v>0</v>
      </c>
      <c r="E99" s="527">
        <v>0</v>
      </c>
      <c r="F99" s="431">
        <v>700000</v>
      </c>
      <c r="G99" s="431">
        <v>700000</v>
      </c>
      <c r="H99" s="431">
        <v>700000</v>
      </c>
      <c r="I99" s="431">
        <v>700000</v>
      </c>
      <c r="J99" s="13"/>
      <c r="K99" s="13"/>
    </row>
    <row r="100" spans="2:11" x14ac:dyDescent="0.3">
      <c r="B100" s="95" t="s">
        <v>598</v>
      </c>
      <c r="C100" s="95" t="s">
        <v>599</v>
      </c>
      <c r="D100" s="527">
        <v>0</v>
      </c>
      <c r="E100" s="527">
        <v>0</v>
      </c>
      <c r="F100" s="431">
        <v>450000</v>
      </c>
      <c r="G100" s="431">
        <v>450000</v>
      </c>
      <c r="H100" s="431">
        <v>450000</v>
      </c>
      <c r="I100" s="431">
        <v>450000</v>
      </c>
      <c r="J100" s="13"/>
      <c r="K100" s="13"/>
    </row>
    <row r="101" spans="2:11" x14ac:dyDescent="0.3">
      <c r="B101" s="95" t="s">
        <v>600</v>
      </c>
      <c r="C101" s="95" t="s">
        <v>591</v>
      </c>
      <c r="D101" s="527">
        <v>0</v>
      </c>
      <c r="E101" s="527">
        <v>0</v>
      </c>
      <c r="F101" s="431">
        <v>509000</v>
      </c>
      <c r="G101" s="431">
        <v>509000</v>
      </c>
      <c r="H101" s="431">
        <v>509000</v>
      </c>
      <c r="I101" s="431">
        <v>509000</v>
      </c>
      <c r="J101" s="13"/>
      <c r="K101" s="13"/>
    </row>
    <row r="102" spans="2:11" x14ac:dyDescent="0.3">
      <c r="B102" s="95" t="s">
        <v>589</v>
      </c>
      <c r="C102" s="95" t="s">
        <v>625</v>
      </c>
      <c r="D102" s="527">
        <v>0</v>
      </c>
      <c r="E102" s="527">
        <v>0</v>
      </c>
      <c r="F102" s="431">
        <v>360000</v>
      </c>
      <c r="G102" s="431">
        <v>360000</v>
      </c>
      <c r="H102" s="431">
        <v>360000</v>
      </c>
      <c r="I102" s="431">
        <v>360000</v>
      </c>
      <c r="J102" s="13"/>
      <c r="K102" s="13"/>
    </row>
    <row r="103" spans="2:11" x14ac:dyDescent="0.3">
      <c r="B103" s="95" t="s">
        <v>601</v>
      </c>
      <c r="C103" s="95" t="s">
        <v>591</v>
      </c>
      <c r="D103" s="527">
        <v>0</v>
      </c>
      <c r="E103" s="527">
        <v>0</v>
      </c>
      <c r="F103" s="431">
        <v>165000</v>
      </c>
      <c r="G103" s="431">
        <v>165000</v>
      </c>
      <c r="H103" s="431">
        <v>165000</v>
      </c>
      <c r="I103" s="431">
        <v>165000</v>
      </c>
      <c r="J103" s="13"/>
      <c r="K103" s="13"/>
    </row>
    <row r="104" spans="2:11" x14ac:dyDescent="0.3">
      <c r="B104" s="95" t="s">
        <v>602</v>
      </c>
      <c r="C104" s="95" t="s">
        <v>597</v>
      </c>
      <c r="D104" s="527">
        <v>0</v>
      </c>
      <c r="E104" s="527">
        <v>0</v>
      </c>
      <c r="F104" s="431">
        <v>2000000</v>
      </c>
      <c r="G104" s="431">
        <v>2000000</v>
      </c>
      <c r="H104" s="431">
        <v>2000000</v>
      </c>
      <c r="I104" s="431">
        <v>2000000</v>
      </c>
      <c r="J104" s="13"/>
      <c r="K104" s="13"/>
    </row>
    <row r="105" spans="2:11" x14ac:dyDescent="0.3">
      <c r="B105" s="95" t="s">
        <v>603</v>
      </c>
      <c r="C105" s="95" t="s">
        <v>604</v>
      </c>
      <c r="D105" s="527">
        <v>0</v>
      </c>
      <c r="E105" s="527">
        <v>0</v>
      </c>
      <c r="F105" s="431">
        <v>360000</v>
      </c>
      <c r="G105" s="431">
        <v>360000</v>
      </c>
      <c r="H105" s="431">
        <v>360000</v>
      </c>
      <c r="I105" s="431">
        <v>360000</v>
      </c>
      <c r="J105" s="13"/>
      <c r="K105" s="13"/>
    </row>
    <row r="106" spans="2:11" x14ac:dyDescent="0.3">
      <c r="B106" s="95" t="s">
        <v>605</v>
      </c>
      <c r="C106" s="95" t="s">
        <v>606</v>
      </c>
      <c r="D106" s="527">
        <v>0</v>
      </c>
      <c r="E106" s="527">
        <v>0</v>
      </c>
      <c r="F106" s="431">
        <v>360000</v>
      </c>
      <c r="G106" s="431">
        <v>360000</v>
      </c>
      <c r="H106" s="431">
        <v>360000</v>
      </c>
      <c r="I106" s="431">
        <v>360000</v>
      </c>
      <c r="J106" s="13"/>
      <c r="K106" s="13"/>
    </row>
    <row r="107" spans="2:11" x14ac:dyDescent="0.3">
      <c r="B107" s="95" t="s">
        <v>607</v>
      </c>
      <c r="C107" s="95" t="s">
        <v>592</v>
      </c>
      <c r="D107" s="527">
        <v>0</v>
      </c>
      <c r="E107" s="527">
        <v>0</v>
      </c>
      <c r="F107" s="431">
        <v>300000</v>
      </c>
      <c r="G107" s="431">
        <v>300000</v>
      </c>
      <c r="H107" s="431">
        <v>300000</v>
      </c>
      <c r="I107" s="431">
        <v>300000</v>
      </c>
      <c r="J107" s="13"/>
      <c r="K107" s="13"/>
    </row>
    <row r="108" spans="2:11" x14ac:dyDescent="0.3">
      <c r="B108" s="95" t="s">
        <v>608</v>
      </c>
      <c r="C108" s="95" t="s">
        <v>609</v>
      </c>
      <c r="D108" s="527">
        <v>0</v>
      </c>
      <c r="E108" s="527">
        <v>0</v>
      </c>
      <c r="F108" s="431">
        <v>214000</v>
      </c>
      <c r="G108" s="431">
        <v>214000</v>
      </c>
      <c r="H108" s="431">
        <v>214000</v>
      </c>
      <c r="I108" s="431">
        <v>214000</v>
      </c>
      <c r="J108" s="535"/>
      <c r="K108" s="535"/>
    </row>
    <row r="109" spans="2:11" x14ac:dyDescent="0.3">
      <c r="B109" s="95" t="s">
        <v>610</v>
      </c>
      <c r="C109" s="95" t="s">
        <v>948</v>
      </c>
      <c r="D109" s="527">
        <v>0</v>
      </c>
      <c r="E109" s="527">
        <v>0</v>
      </c>
      <c r="F109" s="431">
        <v>210000</v>
      </c>
      <c r="G109" s="431">
        <v>210000</v>
      </c>
      <c r="H109" s="431">
        <v>210000</v>
      </c>
      <c r="I109" s="431">
        <v>210000</v>
      </c>
      <c r="J109" s="13"/>
      <c r="K109" s="13"/>
    </row>
    <row r="110" spans="2:11" x14ac:dyDescent="0.3">
      <c r="B110" s="95" t="s">
        <v>611</v>
      </c>
      <c r="C110" s="95" t="s">
        <v>599</v>
      </c>
      <c r="D110" s="527">
        <v>0</v>
      </c>
      <c r="E110" s="527">
        <v>0</v>
      </c>
      <c r="F110" s="431">
        <v>175000</v>
      </c>
      <c r="G110" s="431">
        <v>175000</v>
      </c>
      <c r="H110" s="431">
        <v>175000</v>
      </c>
      <c r="I110" s="431">
        <v>175000</v>
      </c>
      <c r="J110" s="13"/>
      <c r="K110" s="13"/>
    </row>
    <row r="111" spans="2:11" x14ac:dyDescent="0.3">
      <c r="B111" s="95" t="s">
        <v>612</v>
      </c>
      <c r="C111" s="95" t="s">
        <v>592</v>
      </c>
      <c r="D111" s="527">
        <v>0</v>
      </c>
      <c r="E111" s="527">
        <v>0</v>
      </c>
      <c r="F111" s="431">
        <v>175000</v>
      </c>
      <c r="G111" s="431">
        <v>175000</v>
      </c>
      <c r="H111" s="431">
        <v>175000</v>
      </c>
      <c r="I111" s="431">
        <v>175000</v>
      </c>
      <c r="J111" s="13"/>
      <c r="K111" s="13"/>
    </row>
    <row r="112" spans="2:11" x14ac:dyDescent="0.3">
      <c r="B112" s="95" t="s">
        <v>613</v>
      </c>
      <c r="C112" s="95" t="s">
        <v>591</v>
      </c>
      <c r="D112" s="527">
        <v>0</v>
      </c>
      <c r="E112" s="527">
        <v>0</v>
      </c>
      <c r="F112" s="431">
        <v>175000</v>
      </c>
      <c r="G112" s="431">
        <v>175000</v>
      </c>
      <c r="H112" s="431">
        <v>175000</v>
      </c>
      <c r="I112" s="431">
        <v>175000</v>
      </c>
    </row>
    <row r="113" spans="2:4" x14ac:dyDescent="0.3">
      <c r="B113" s="11"/>
      <c r="C113" s="11"/>
      <c r="D113" s="535"/>
    </row>
    <row r="114" spans="2:4" x14ac:dyDescent="0.3">
      <c r="B114" s="11" t="s">
        <v>897</v>
      </c>
      <c r="C114" s="11"/>
      <c r="D114" s="535"/>
    </row>
    <row r="115" spans="2:4" x14ac:dyDescent="0.3">
      <c r="B115" s="11" t="s">
        <v>898</v>
      </c>
      <c r="C115" s="11"/>
      <c r="D115" s="535"/>
    </row>
    <row r="116" spans="2:4" x14ac:dyDescent="0.3">
      <c r="B116" s="11" t="s">
        <v>899</v>
      </c>
      <c r="C116" s="11"/>
      <c r="D116" s="535"/>
    </row>
    <row r="117" spans="2:4" x14ac:dyDescent="0.3">
      <c r="B117" s="2" t="s">
        <v>900</v>
      </c>
    </row>
    <row r="118" spans="2:4" x14ac:dyDescent="0.3">
      <c r="B118" s="2" t="s">
        <v>901</v>
      </c>
    </row>
    <row r="119" spans="2:4" x14ac:dyDescent="0.3">
      <c r="B119" s="2" t="s">
        <v>902</v>
      </c>
    </row>
    <row r="120" spans="2:4" x14ac:dyDescent="0.3">
      <c r="B120" s="2" t="s">
        <v>903</v>
      </c>
    </row>
    <row r="121" spans="2:4" x14ac:dyDescent="0.3">
      <c r="B121" s="2" t="s">
        <v>904</v>
      </c>
    </row>
    <row r="122" spans="2:4" x14ac:dyDescent="0.3">
      <c r="B122" s="2" t="s">
        <v>905</v>
      </c>
    </row>
    <row r="123" spans="2:4" x14ac:dyDescent="0.3">
      <c r="B123" s="2" t="s">
        <v>906</v>
      </c>
    </row>
    <row r="124" spans="2:4" x14ac:dyDescent="0.3">
      <c r="B124" s="2" t="s">
        <v>907</v>
      </c>
    </row>
    <row r="125" spans="2:4" x14ac:dyDescent="0.3">
      <c r="B125" s="2" t="s">
        <v>908</v>
      </c>
    </row>
    <row r="126" spans="2:4" x14ac:dyDescent="0.3">
      <c r="B126" s="2" t="s">
        <v>909</v>
      </c>
    </row>
    <row r="127" spans="2:4" x14ac:dyDescent="0.3">
      <c r="B127" s="2" t="s">
        <v>910</v>
      </c>
    </row>
    <row r="128" spans="2:4" x14ac:dyDescent="0.3">
      <c r="B128" s="2" t="s">
        <v>911</v>
      </c>
    </row>
    <row r="129" spans="2:18" x14ac:dyDescent="0.3">
      <c r="B129" s="2" t="s">
        <v>912</v>
      </c>
    </row>
    <row r="130" spans="2:18" x14ac:dyDescent="0.3">
      <c r="B130" s="2" t="s">
        <v>913</v>
      </c>
    </row>
    <row r="131" spans="2:18" x14ac:dyDescent="0.3">
      <c r="B131" s="2" t="s">
        <v>914</v>
      </c>
    </row>
    <row r="132" spans="2:18" x14ac:dyDescent="0.3">
      <c r="B132" s="277" t="s">
        <v>185</v>
      </c>
    </row>
    <row r="133" spans="2:18" ht="19.5" customHeight="1" x14ac:dyDescent="0.3">
      <c r="B133" s="2" t="s">
        <v>628</v>
      </c>
    </row>
    <row r="134" spans="2:18" x14ac:dyDescent="0.3">
      <c r="B134" s="1"/>
    </row>
    <row r="135" spans="2:18" x14ac:dyDescent="0.3">
      <c r="B135" s="296" t="s">
        <v>476</v>
      </c>
      <c r="D135" s="278"/>
      <c r="E135" s="11"/>
      <c r="F135" s="279"/>
    </row>
    <row r="136" spans="2:18" x14ac:dyDescent="0.3">
      <c r="B136" s="277"/>
      <c r="D136" s="278"/>
      <c r="E136" s="11"/>
      <c r="F136" s="279"/>
    </row>
    <row r="137" spans="2:18" x14ac:dyDescent="0.3">
      <c r="B137" s="400" t="s">
        <v>183</v>
      </c>
      <c r="C137" s="400" t="s">
        <v>77</v>
      </c>
      <c r="D137" s="400" t="s">
        <v>87</v>
      </c>
      <c r="E137" s="400" t="s">
        <v>88</v>
      </c>
      <c r="F137" s="399" t="s">
        <v>78</v>
      </c>
      <c r="G137" s="399" t="s">
        <v>79</v>
      </c>
      <c r="H137" s="399" t="s">
        <v>80</v>
      </c>
      <c r="I137" s="399" t="s">
        <v>81</v>
      </c>
      <c r="J137" s="399" t="s">
        <v>82</v>
      </c>
      <c r="K137" s="399" t="s">
        <v>83</v>
      </c>
      <c r="L137" s="399" t="s">
        <v>84</v>
      </c>
      <c r="M137" s="399" t="s">
        <v>89</v>
      </c>
      <c r="N137" s="399" t="s">
        <v>584</v>
      </c>
      <c r="O137" s="399" t="s">
        <v>585</v>
      </c>
      <c r="P137" s="400" t="s">
        <v>846</v>
      </c>
      <c r="Q137" s="400" t="s">
        <v>847</v>
      </c>
      <c r="R137" s="400" t="s">
        <v>848</v>
      </c>
    </row>
    <row r="138" spans="2:18" x14ac:dyDescent="0.3">
      <c r="B138" s="95" t="s">
        <v>133</v>
      </c>
      <c r="C138" s="230" t="s">
        <v>86</v>
      </c>
      <c r="D138" s="511">
        <f>D157</f>
        <v>273000</v>
      </c>
      <c r="E138" s="511">
        <f t="shared" ref="E138:N138" si="25">E157</f>
        <v>439000</v>
      </c>
      <c r="F138" s="511">
        <f t="shared" si="25"/>
        <v>352000</v>
      </c>
      <c r="G138" s="511">
        <f t="shared" si="25"/>
        <v>495000</v>
      </c>
      <c r="H138" s="511">
        <f t="shared" si="25"/>
        <v>322000</v>
      </c>
      <c r="I138" s="511">
        <f t="shared" si="25"/>
        <v>408000</v>
      </c>
      <c r="J138" s="511">
        <f t="shared" si="25"/>
        <v>318000</v>
      </c>
      <c r="K138" s="511">
        <f t="shared" si="25"/>
        <v>395000</v>
      </c>
      <c r="L138" s="511">
        <f t="shared" si="25"/>
        <v>493000</v>
      </c>
      <c r="M138" s="511">
        <f t="shared" si="25"/>
        <v>327000</v>
      </c>
      <c r="N138" s="511">
        <f t="shared" si="25"/>
        <v>239000</v>
      </c>
      <c r="O138" s="511">
        <f>O157</f>
        <v>116000</v>
      </c>
      <c r="P138" s="511">
        <f t="shared" ref="P138:R138" si="26">P157</f>
        <v>150000</v>
      </c>
      <c r="Q138" s="511">
        <f t="shared" si="26"/>
        <v>104000</v>
      </c>
      <c r="R138" s="511">
        <f t="shared" si="26"/>
        <v>115000</v>
      </c>
    </row>
    <row r="139" spans="2:18" x14ac:dyDescent="0.3">
      <c r="B139" s="95" t="s">
        <v>356</v>
      </c>
      <c r="C139" s="230" t="s">
        <v>86</v>
      </c>
      <c r="D139" s="511">
        <f>D151</f>
        <v>10000</v>
      </c>
      <c r="E139" s="511">
        <f t="shared" ref="E139:R139" si="27">E151</f>
        <v>127000</v>
      </c>
      <c r="F139" s="511">
        <f t="shared" si="27"/>
        <v>40000</v>
      </c>
      <c r="G139" s="511">
        <f t="shared" si="27"/>
        <v>136000</v>
      </c>
      <c r="H139" s="511">
        <f t="shared" si="27"/>
        <v>61000</v>
      </c>
      <c r="I139" s="511">
        <f t="shared" si="27"/>
        <v>114000</v>
      </c>
      <c r="J139" s="511">
        <f t="shared" si="27"/>
        <v>58000</v>
      </c>
      <c r="K139" s="511">
        <f t="shared" si="27"/>
        <v>7000</v>
      </c>
      <c r="L139" s="511">
        <f t="shared" si="27"/>
        <v>14000</v>
      </c>
      <c r="M139" s="511">
        <f t="shared" si="27"/>
        <v>0</v>
      </c>
      <c r="N139" s="511">
        <f t="shared" si="27"/>
        <v>3000</v>
      </c>
      <c r="O139" s="511">
        <f t="shared" si="27"/>
        <v>0</v>
      </c>
      <c r="P139" s="511">
        <f t="shared" si="27"/>
        <v>0</v>
      </c>
      <c r="Q139" s="511">
        <f t="shared" si="27"/>
        <v>0</v>
      </c>
      <c r="R139" s="511">
        <f t="shared" si="27"/>
        <v>67000</v>
      </c>
    </row>
    <row r="140" spans="2:18" x14ac:dyDescent="0.3">
      <c r="B140" s="95" t="s">
        <v>147</v>
      </c>
      <c r="C140" s="230" t="s">
        <v>86</v>
      </c>
      <c r="D140" s="511">
        <f>D154</f>
        <v>74000</v>
      </c>
      <c r="E140" s="511">
        <f t="shared" ref="E140:R140" si="28">E154</f>
        <v>166000</v>
      </c>
      <c r="F140" s="511">
        <f t="shared" si="28"/>
        <v>160000</v>
      </c>
      <c r="G140" s="511">
        <f t="shared" si="28"/>
        <v>98000</v>
      </c>
      <c r="H140" s="511">
        <f t="shared" si="28"/>
        <v>78000</v>
      </c>
      <c r="I140" s="511">
        <f t="shared" si="28"/>
        <v>111000</v>
      </c>
      <c r="J140" s="511">
        <f t="shared" si="28"/>
        <v>143000</v>
      </c>
      <c r="K140" s="511">
        <f t="shared" si="28"/>
        <v>26000</v>
      </c>
      <c r="L140" s="511">
        <f t="shared" si="28"/>
        <v>84000</v>
      </c>
      <c r="M140" s="511">
        <f t="shared" si="28"/>
        <v>40000</v>
      </c>
      <c r="N140" s="511">
        <f t="shared" si="28"/>
        <v>105000</v>
      </c>
      <c r="O140" s="511">
        <f t="shared" si="28"/>
        <v>36000</v>
      </c>
      <c r="P140" s="511">
        <f t="shared" si="28"/>
        <v>29000</v>
      </c>
      <c r="Q140" s="511">
        <f t="shared" si="28"/>
        <v>58000</v>
      </c>
      <c r="R140" s="511">
        <f t="shared" si="28"/>
        <v>86000</v>
      </c>
    </row>
    <row r="141" spans="2:18" x14ac:dyDescent="0.3">
      <c r="B141" s="95" t="s">
        <v>148</v>
      </c>
      <c r="C141" s="230" t="s">
        <v>86</v>
      </c>
      <c r="D141" s="511">
        <f>D156</f>
        <v>21000</v>
      </c>
      <c r="E141" s="511">
        <f t="shared" ref="E141:R141" si="29">E156</f>
        <v>21000</v>
      </c>
      <c r="F141" s="511">
        <f t="shared" si="29"/>
        <v>49000</v>
      </c>
      <c r="G141" s="511">
        <f t="shared" si="29"/>
        <v>31000</v>
      </c>
      <c r="H141" s="511">
        <f t="shared" si="29"/>
        <v>9000</v>
      </c>
      <c r="I141" s="511">
        <f t="shared" si="29"/>
        <v>4000</v>
      </c>
      <c r="J141" s="511">
        <f t="shared" si="29"/>
        <v>3000</v>
      </c>
      <c r="K141" s="511">
        <f t="shared" si="29"/>
        <v>9000</v>
      </c>
      <c r="L141" s="511">
        <f t="shared" si="29"/>
        <v>15000</v>
      </c>
      <c r="M141" s="511">
        <f t="shared" si="29"/>
        <v>5000</v>
      </c>
      <c r="N141" s="511">
        <f t="shared" si="29"/>
        <v>12000</v>
      </c>
      <c r="O141" s="511">
        <f t="shared" si="29"/>
        <v>8000</v>
      </c>
      <c r="P141" s="511">
        <f t="shared" si="29"/>
        <v>3000</v>
      </c>
      <c r="Q141" s="511">
        <f t="shared" si="29"/>
        <v>0</v>
      </c>
      <c r="R141" s="511">
        <f t="shared" si="29"/>
        <v>0</v>
      </c>
    </row>
    <row r="142" spans="2:18" x14ac:dyDescent="0.3">
      <c r="B142" s="95" t="s">
        <v>157</v>
      </c>
      <c r="C142" s="230" t="s">
        <v>86</v>
      </c>
      <c r="D142" s="511">
        <f>D153</f>
        <v>9000</v>
      </c>
      <c r="E142" s="511">
        <f t="shared" ref="E142:R142" si="30">E153</f>
        <v>15000</v>
      </c>
      <c r="F142" s="511">
        <f t="shared" si="30"/>
        <v>44000</v>
      </c>
      <c r="G142" s="511">
        <f t="shared" si="30"/>
        <v>26000</v>
      </c>
      <c r="H142" s="511">
        <f t="shared" si="30"/>
        <v>1000</v>
      </c>
      <c r="I142" s="511">
        <f t="shared" si="30"/>
        <v>16000</v>
      </c>
      <c r="J142" s="511">
        <f t="shared" si="30"/>
        <v>15000</v>
      </c>
      <c r="K142" s="511">
        <f t="shared" si="30"/>
        <v>9000</v>
      </c>
      <c r="L142" s="511">
        <f t="shared" si="30"/>
        <v>0</v>
      </c>
      <c r="M142" s="511">
        <f t="shared" si="30"/>
        <v>87000</v>
      </c>
      <c r="N142" s="511">
        <f t="shared" si="30"/>
        <v>143000</v>
      </c>
      <c r="O142" s="511">
        <f t="shared" si="30"/>
        <v>131000</v>
      </c>
      <c r="P142" s="511">
        <f t="shared" si="30"/>
        <v>55000</v>
      </c>
      <c r="Q142" s="511">
        <f t="shared" si="30"/>
        <v>35000</v>
      </c>
      <c r="R142" s="511">
        <f t="shared" si="30"/>
        <v>148000</v>
      </c>
    </row>
    <row r="143" spans="2:18" x14ac:dyDescent="0.3">
      <c r="B143" s="95" t="s">
        <v>166</v>
      </c>
      <c r="C143" s="230" t="s">
        <v>86</v>
      </c>
      <c r="D143" s="511">
        <f>D152+D155</f>
        <v>238000</v>
      </c>
      <c r="E143" s="511">
        <f t="shared" ref="E143:R143" si="31">E152+E155</f>
        <v>239000</v>
      </c>
      <c r="F143" s="511">
        <f t="shared" si="31"/>
        <v>215000</v>
      </c>
      <c r="G143" s="511">
        <f t="shared" si="31"/>
        <v>150000</v>
      </c>
      <c r="H143" s="511">
        <f t="shared" si="31"/>
        <v>117000</v>
      </c>
      <c r="I143" s="511">
        <f t="shared" si="31"/>
        <v>78000</v>
      </c>
      <c r="J143" s="511">
        <f t="shared" si="31"/>
        <v>42000</v>
      </c>
      <c r="K143" s="511">
        <f t="shared" si="31"/>
        <v>56000</v>
      </c>
      <c r="L143" s="511">
        <f t="shared" si="31"/>
        <v>68000</v>
      </c>
      <c r="M143" s="511">
        <f t="shared" si="31"/>
        <v>93000</v>
      </c>
      <c r="N143" s="511">
        <f t="shared" si="31"/>
        <v>418000</v>
      </c>
      <c r="O143" s="511">
        <f t="shared" si="31"/>
        <v>441000</v>
      </c>
      <c r="P143" s="511">
        <f t="shared" si="31"/>
        <v>336000</v>
      </c>
      <c r="Q143" s="511">
        <f t="shared" si="31"/>
        <v>167000</v>
      </c>
      <c r="R143" s="511">
        <f t="shared" si="31"/>
        <v>170000</v>
      </c>
    </row>
    <row r="144" spans="2:18" x14ac:dyDescent="0.3">
      <c r="B144" s="93" t="s">
        <v>237</v>
      </c>
      <c r="C144" s="230" t="s">
        <v>86</v>
      </c>
      <c r="D144" s="510">
        <f t="shared" ref="D144:R144" si="32">SUM(D138:D143)</f>
        <v>625000</v>
      </c>
      <c r="E144" s="510">
        <f t="shared" si="32"/>
        <v>1007000</v>
      </c>
      <c r="F144" s="510">
        <f t="shared" si="32"/>
        <v>860000</v>
      </c>
      <c r="G144" s="510">
        <f t="shared" si="32"/>
        <v>936000</v>
      </c>
      <c r="H144" s="510">
        <f t="shared" si="32"/>
        <v>588000</v>
      </c>
      <c r="I144" s="510">
        <f t="shared" si="32"/>
        <v>731000</v>
      </c>
      <c r="J144" s="510">
        <f t="shared" si="32"/>
        <v>579000</v>
      </c>
      <c r="K144" s="510">
        <f t="shared" si="32"/>
        <v>502000</v>
      </c>
      <c r="L144" s="510">
        <f t="shared" si="32"/>
        <v>674000</v>
      </c>
      <c r="M144" s="510">
        <f t="shared" si="32"/>
        <v>552000</v>
      </c>
      <c r="N144" s="510">
        <f t="shared" si="32"/>
        <v>920000</v>
      </c>
      <c r="O144" s="510">
        <f t="shared" si="32"/>
        <v>732000</v>
      </c>
      <c r="P144" s="510">
        <f t="shared" si="32"/>
        <v>573000</v>
      </c>
      <c r="Q144" s="510">
        <f t="shared" si="32"/>
        <v>364000</v>
      </c>
      <c r="R144" s="510">
        <f t="shared" si="32"/>
        <v>586000</v>
      </c>
    </row>
    <row r="145" spans="2:18" ht="20.25" customHeight="1" x14ac:dyDescent="0.3">
      <c r="B145" s="320" t="s">
        <v>185</v>
      </c>
      <c r="C145" s="320"/>
      <c r="D145" s="320"/>
      <c r="E145" s="320"/>
      <c r="F145" s="320"/>
      <c r="G145" s="320"/>
      <c r="H145" s="320"/>
      <c r="I145" s="320"/>
      <c r="J145" s="320"/>
      <c r="K145" s="320"/>
      <c r="L145" s="320"/>
      <c r="M145" s="320"/>
    </row>
    <row r="146" spans="2:18" ht="19.5" customHeight="1" x14ac:dyDescent="0.3">
      <c r="B146" s="321" t="s">
        <v>486</v>
      </c>
      <c r="C146" s="289"/>
      <c r="D146" s="289"/>
      <c r="E146" s="289"/>
      <c r="F146" s="289"/>
      <c r="G146" s="289"/>
      <c r="H146" s="289"/>
      <c r="I146" s="289"/>
      <c r="J146" s="289"/>
      <c r="K146" s="289"/>
      <c r="L146" s="289"/>
      <c r="M146" s="289"/>
    </row>
    <row r="147" spans="2:18" x14ac:dyDescent="0.3">
      <c r="B147" s="1"/>
    </row>
    <row r="148" spans="2:18" x14ac:dyDescent="0.3">
      <c r="B148" s="680" t="s">
        <v>824</v>
      </c>
      <c r="C148" s="681"/>
      <c r="D148" s="681"/>
      <c r="E148" s="681"/>
      <c r="F148" s="681"/>
      <c r="G148" s="681"/>
      <c r="H148" s="681"/>
    </row>
    <row r="149" spans="2:18" x14ac:dyDescent="0.3">
      <c r="B149" s="314"/>
      <c r="C149" s="304"/>
      <c r="D149" s="304"/>
      <c r="E149" s="304"/>
      <c r="F149" s="304"/>
      <c r="G149" s="304"/>
      <c r="H149" s="304"/>
    </row>
    <row r="150" spans="2:18" x14ac:dyDescent="0.3">
      <c r="B150" s="315" t="s">
        <v>446</v>
      </c>
      <c r="C150" s="315" t="s">
        <v>298</v>
      </c>
      <c r="D150" s="317" t="s">
        <v>441</v>
      </c>
      <c r="E150" s="291" t="s">
        <v>442</v>
      </c>
      <c r="F150" s="291" t="s">
        <v>297</v>
      </c>
      <c r="G150" s="291" t="s">
        <v>443</v>
      </c>
      <c r="H150" s="308" t="s">
        <v>444</v>
      </c>
      <c r="I150" s="399" t="s">
        <v>81</v>
      </c>
      <c r="J150" s="399" t="s">
        <v>82</v>
      </c>
      <c r="K150" s="399" t="s">
        <v>83</v>
      </c>
      <c r="L150" s="399" t="s">
        <v>84</v>
      </c>
      <c r="M150" s="399" t="s">
        <v>89</v>
      </c>
      <c r="N150" s="399" t="s">
        <v>584</v>
      </c>
      <c r="O150" s="399" t="s">
        <v>585</v>
      </c>
      <c r="P150" s="400" t="s">
        <v>846</v>
      </c>
      <c r="Q150" s="400" t="s">
        <v>847</v>
      </c>
      <c r="R150" s="400" t="s">
        <v>848</v>
      </c>
    </row>
    <row r="151" spans="2:18" x14ac:dyDescent="0.3">
      <c r="B151" s="316" t="s">
        <v>478</v>
      </c>
      <c r="C151" s="316" t="s">
        <v>86</v>
      </c>
      <c r="D151" s="545">
        <v>10000</v>
      </c>
      <c r="E151" s="545">
        <v>127000</v>
      </c>
      <c r="F151" s="545">
        <v>40000</v>
      </c>
      <c r="G151" s="545">
        <v>136000</v>
      </c>
      <c r="H151" s="545">
        <v>61000</v>
      </c>
      <c r="I151" s="546">
        <v>114000</v>
      </c>
      <c r="J151" s="546">
        <v>58000</v>
      </c>
      <c r="K151" s="547">
        <v>7000</v>
      </c>
      <c r="L151" s="547">
        <v>14000</v>
      </c>
      <c r="M151" s="547">
        <v>0</v>
      </c>
      <c r="N151" s="547">
        <v>3000</v>
      </c>
      <c r="O151" s="547">
        <v>0</v>
      </c>
      <c r="P151" s="547">
        <v>0</v>
      </c>
      <c r="Q151" s="547">
        <v>0</v>
      </c>
      <c r="R151" s="547">
        <v>67000</v>
      </c>
    </row>
    <row r="152" spans="2:18" x14ac:dyDescent="0.3">
      <c r="B152" s="316" t="s">
        <v>479</v>
      </c>
      <c r="C152" s="316" t="s">
        <v>86</v>
      </c>
      <c r="D152" s="545">
        <v>52000</v>
      </c>
      <c r="E152" s="545">
        <v>26000</v>
      </c>
      <c r="F152" s="545">
        <v>38000</v>
      </c>
      <c r="G152" s="545">
        <v>57000</v>
      </c>
      <c r="H152" s="545">
        <v>20000</v>
      </c>
      <c r="I152" s="546">
        <v>42000</v>
      </c>
      <c r="J152" s="546">
        <v>21000</v>
      </c>
      <c r="K152" s="547">
        <v>7000</v>
      </c>
      <c r="L152" s="547">
        <v>3000</v>
      </c>
      <c r="M152" s="547">
        <v>38000</v>
      </c>
      <c r="N152" s="547">
        <v>54000</v>
      </c>
      <c r="O152" s="547">
        <v>53000</v>
      </c>
      <c r="P152" s="547">
        <v>90000</v>
      </c>
      <c r="Q152" s="547">
        <v>61000</v>
      </c>
      <c r="R152" s="547">
        <v>69000</v>
      </c>
    </row>
    <row r="153" spans="2:18" x14ac:dyDescent="0.3">
      <c r="B153" s="316" t="s">
        <v>483</v>
      </c>
      <c r="C153" s="316" t="s">
        <v>86</v>
      </c>
      <c r="D153" s="545">
        <v>9000</v>
      </c>
      <c r="E153" s="545">
        <v>15000</v>
      </c>
      <c r="F153" s="545">
        <v>44000</v>
      </c>
      <c r="G153" s="545">
        <v>26000</v>
      </c>
      <c r="H153" s="545">
        <v>1000</v>
      </c>
      <c r="I153" s="546">
        <v>16000</v>
      </c>
      <c r="J153" s="546">
        <v>15000</v>
      </c>
      <c r="K153" s="547">
        <v>9000</v>
      </c>
      <c r="L153" s="547">
        <v>0</v>
      </c>
      <c r="M153" s="547">
        <v>87000</v>
      </c>
      <c r="N153" s="547">
        <v>143000</v>
      </c>
      <c r="O153" s="547">
        <v>131000</v>
      </c>
      <c r="P153" s="547">
        <v>55000</v>
      </c>
      <c r="Q153" s="547">
        <v>35000</v>
      </c>
      <c r="R153" s="547">
        <v>148000</v>
      </c>
    </row>
    <row r="154" spans="2:18" x14ac:dyDescent="0.3">
      <c r="B154" s="316" t="s">
        <v>481</v>
      </c>
      <c r="C154" s="316" t="s">
        <v>86</v>
      </c>
      <c r="D154" s="545">
        <v>74000</v>
      </c>
      <c r="E154" s="545">
        <v>166000</v>
      </c>
      <c r="F154" s="545">
        <v>160000</v>
      </c>
      <c r="G154" s="545">
        <v>98000</v>
      </c>
      <c r="H154" s="545">
        <v>78000</v>
      </c>
      <c r="I154" s="546">
        <v>111000</v>
      </c>
      <c r="J154" s="546">
        <v>143000</v>
      </c>
      <c r="K154" s="547">
        <v>26000</v>
      </c>
      <c r="L154" s="547">
        <v>84000</v>
      </c>
      <c r="M154" s="547">
        <v>40000</v>
      </c>
      <c r="N154" s="547">
        <v>105000</v>
      </c>
      <c r="O154" s="547">
        <v>36000</v>
      </c>
      <c r="P154" s="547">
        <v>29000</v>
      </c>
      <c r="Q154" s="547">
        <v>58000</v>
      </c>
      <c r="R154" s="547">
        <v>86000</v>
      </c>
    </row>
    <row r="155" spans="2:18" x14ac:dyDescent="0.3">
      <c r="B155" s="316" t="s">
        <v>480</v>
      </c>
      <c r="C155" s="316" t="s">
        <v>86</v>
      </c>
      <c r="D155" s="545">
        <v>186000</v>
      </c>
      <c r="E155" s="545">
        <v>213000</v>
      </c>
      <c r="F155" s="545">
        <v>177000</v>
      </c>
      <c r="G155" s="545">
        <v>93000</v>
      </c>
      <c r="H155" s="545">
        <v>97000</v>
      </c>
      <c r="I155" s="546">
        <v>36000</v>
      </c>
      <c r="J155" s="546">
        <v>21000</v>
      </c>
      <c r="K155" s="547">
        <v>49000</v>
      </c>
      <c r="L155" s="547">
        <v>65000</v>
      </c>
      <c r="M155" s="547">
        <v>55000</v>
      </c>
      <c r="N155" s="547">
        <v>364000</v>
      </c>
      <c r="O155" s="547">
        <v>388000</v>
      </c>
      <c r="P155" s="547">
        <v>246000</v>
      </c>
      <c r="Q155" s="547">
        <v>106000</v>
      </c>
      <c r="R155" s="547">
        <v>101000</v>
      </c>
    </row>
    <row r="156" spans="2:18" x14ac:dyDescent="0.3">
      <c r="B156" s="316" t="s">
        <v>484</v>
      </c>
      <c r="C156" s="316" t="s">
        <v>86</v>
      </c>
      <c r="D156" s="545">
        <v>21000</v>
      </c>
      <c r="E156" s="545">
        <v>21000</v>
      </c>
      <c r="F156" s="545">
        <v>49000</v>
      </c>
      <c r="G156" s="545">
        <v>31000</v>
      </c>
      <c r="H156" s="545">
        <v>9000</v>
      </c>
      <c r="I156" s="546">
        <v>4000</v>
      </c>
      <c r="J156" s="546">
        <v>3000</v>
      </c>
      <c r="K156" s="547">
        <v>9000</v>
      </c>
      <c r="L156" s="547">
        <v>15000</v>
      </c>
      <c r="M156" s="547">
        <v>5000</v>
      </c>
      <c r="N156" s="547">
        <v>12000</v>
      </c>
      <c r="O156" s="547">
        <v>8000</v>
      </c>
      <c r="P156" s="2">
        <v>3000</v>
      </c>
      <c r="Q156" s="547">
        <v>0</v>
      </c>
      <c r="R156" s="547">
        <v>0</v>
      </c>
    </row>
    <row r="157" spans="2:18" ht="31.2" x14ac:dyDescent="0.3">
      <c r="B157" s="316" t="s">
        <v>485</v>
      </c>
      <c r="C157" s="316" t="s">
        <v>86</v>
      </c>
      <c r="D157" s="545">
        <v>273000</v>
      </c>
      <c r="E157" s="545">
        <v>439000</v>
      </c>
      <c r="F157" s="545">
        <v>352000</v>
      </c>
      <c r="G157" s="545">
        <v>495000</v>
      </c>
      <c r="H157" s="545">
        <v>322000</v>
      </c>
      <c r="I157" s="546">
        <v>408000</v>
      </c>
      <c r="J157" s="546">
        <v>318000</v>
      </c>
      <c r="K157" s="547">
        <v>395000</v>
      </c>
      <c r="L157" s="547">
        <v>493000</v>
      </c>
      <c r="M157" s="547">
        <v>327000</v>
      </c>
      <c r="N157" s="547">
        <v>239000</v>
      </c>
      <c r="O157" s="547">
        <v>116000</v>
      </c>
      <c r="P157" s="547">
        <v>150000</v>
      </c>
      <c r="Q157" s="547">
        <v>104000</v>
      </c>
      <c r="R157" s="547">
        <v>115000</v>
      </c>
    </row>
    <row r="158" spans="2:18" x14ac:dyDescent="0.3">
      <c r="B158" s="318" t="s">
        <v>187</v>
      </c>
      <c r="C158" s="316" t="s">
        <v>86</v>
      </c>
      <c r="D158" s="207">
        <f>SUM(D151:D157)</f>
        <v>625000</v>
      </c>
      <c r="E158" s="207">
        <f t="shared" ref="E158:R158" si="33">SUM(E151:E157)</f>
        <v>1007000</v>
      </c>
      <c r="F158" s="207">
        <f t="shared" si="33"/>
        <v>860000</v>
      </c>
      <c r="G158" s="207">
        <f t="shared" si="33"/>
        <v>936000</v>
      </c>
      <c r="H158" s="207">
        <f t="shared" si="33"/>
        <v>588000</v>
      </c>
      <c r="I158" s="207">
        <f t="shared" si="33"/>
        <v>731000</v>
      </c>
      <c r="J158" s="207">
        <f t="shared" si="33"/>
        <v>579000</v>
      </c>
      <c r="K158" s="207">
        <f t="shared" si="33"/>
        <v>502000</v>
      </c>
      <c r="L158" s="207">
        <f t="shared" si="33"/>
        <v>674000</v>
      </c>
      <c r="M158" s="207">
        <f t="shared" si="33"/>
        <v>552000</v>
      </c>
      <c r="N158" s="207">
        <f t="shared" si="33"/>
        <v>920000</v>
      </c>
      <c r="O158" s="207">
        <f t="shared" si="33"/>
        <v>732000</v>
      </c>
      <c r="P158" s="207">
        <f t="shared" si="33"/>
        <v>573000</v>
      </c>
      <c r="Q158" s="207">
        <f t="shared" si="33"/>
        <v>364000</v>
      </c>
      <c r="R158" s="207">
        <f t="shared" si="33"/>
        <v>586000</v>
      </c>
    </row>
    <row r="159" spans="2:18" x14ac:dyDescent="0.3">
      <c r="B159" s="276" t="s">
        <v>915</v>
      </c>
      <c r="C159" s="351"/>
      <c r="D159" s="352"/>
      <c r="E159" s="352"/>
      <c r="F159" s="352"/>
      <c r="G159" s="352"/>
      <c r="H159" s="352"/>
      <c r="I159" s="352"/>
      <c r="J159" s="352"/>
      <c r="K159" s="352"/>
      <c r="L159" s="352"/>
      <c r="M159" s="352"/>
      <c r="N159" s="352"/>
      <c r="O159" s="352"/>
    </row>
    <row r="160" spans="2:18" x14ac:dyDescent="0.3">
      <c r="B160" s="319" t="s">
        <v>916</v>
      </c>
      <c r="C160" s="351"/>
      <c r="D160" s="352"/>
      <c r="E160" s="352"/>
      <c r="F160" s="352"/>
      <c r="G160" s="352"/>
      <c r="H160" s="352"/>
      <c r="I160" s="352"/>
      <c r="J160" s="352"/>
      <c r="K160" s="352"/>
      <c r="L160" s="352"/>
      <c r="M160" s="352"/>
      <c r="N160" s="352"/>
      <c r="O160" s="352"/>
    </row>
    <row r="161" spans="2:18" x14ac:dyDescent="0.3">
      <c r="B161" s="319" t="s">
        <v>917</v>
      </c>
    </row>
    <row r="162" spans="2:18" x14ac:dyDescent="0.3">
      <c r="B162" s="319" t="s">
        <v>918</v>
      </c>
    </row>
    <row r="163" spans="2:18" x14ac:dyDescent="0.3">
      <c r="B163" s="319" t="s">
        <v>919</v>
      </c>
    </row>
    <row r="164" spans="2:18" x14ac:dyDescent="0.3">
      <c r="B164" s="1" t="s">
        <v>920</v>
      </c>
    </row>
    <row r="165" spans="2:18" x14ac:dyDescent="0.3">
      <c r="B165" s="1"/>
    </row>
    <row r="166" spans="2:18" x14ac:dyDescent="0.3">
      <c r="B166" s="187" t="s">
        <v>448</v>
      </c>
    </row>
    <row r="167" spans="2:18" x14ac:dyDescent="0.3">
      <c r="B167" s="187" t="s">
        <v>413</v>
      </c>
      <c r="C167" s="270"/>
      <c r="D167" s="270"/>
      <c r="E167" s="66"/>
      <c r="F167" s="270"/>
    </row>
    <row r="168" spans="2:18" x14ac:dyDescent="0.3">
      <c r="B168" s="187"/>
      <c r="C168" s="270"/>
      <c r="D168" s="270"/>
      <c r="E168" s="66"/>
      <c r="F168" s="270"/>
    </row>
    <row r="169" spans="2:18" ht="15.75" customHeight="1" x14ac:dyDescent="0.3">
      <c r="B169" s="674" t="s">
        <v>291</v>
      </c>
      <c r="C169" s="675" t="s">
        <v>91</v>
      </c>
      <c r="D169" s="675"/>
      <c r="E169" s="675"/>
      <c r="F169" s="675"/>
      <c r="G169" s="675"/>
      <c r="H169" s="675"/>
      <c r="I169" s="675"/>
      <c r="J169" s="675"/>
      <c r="K169" s="675"/>
      <c r="L169" s="675"/>
      <c r="M169" s="675"/>
      <c r="N169" s="675"/>
      <c r="O169" s="675"/>
      <c r="P169" s="675"/>
      <c r="Q169" s="675"/>
      <c r="R169" s="675"/>
    </row>
    <row r="170" spans="2:18" x14ac:dyDescent="0.3">
      <c r="B170" s="674"/>
      <c r="C170" s="401" t="s">
        <v>77</v>
      </c>
      <c r="D170" s="400" t="s">
        <v>87</v>
      </c>
      <c r="E170" s="400" t="s">
        <v>88</v>
      </c>
      <c r="F170" s="399" t="s">
        <v>78</v>
      </c>
      <c r="G170" s="399" t="s">
        <v>79</v>
      </c>
      <c r="H170" s="399" t="s">
        <v>80</v>
      </c>
      <c r="I170" s="399" t="s">
        <v>81</v>
      </c>
      <c r="J170" s="399" t="s">
        <v>82</v>
      </c>
      <c r="K170" s="399" t="s">
        <v>83</v>
      </c>
      <c r="L170" s="399" t="s">
        <v>84</v>
      </c>
      <c r="M170" s="399" t="s">
        <v>89</v>
      </c>
      <c r="N170" s="399" t="s">
        <v>584</v>
      </c>
      <c r="O170" s="399" t="s">
        <v>585</v>
      </c>
      <c r="P170" s="400" t="s">
        <v>846</v>
      </c>
      <c r="Q170" s="400" t="s">
        <v>847</v>
      </c>
      <c r="R170" s="400" t="s">
        <v>848</v>
      </c>
    </row>
    <row r="171" spans="2:18" x14ac:dyDescent="0.3">
      <c r="B171" s="194" t="s">
        <v>296</v>
      </c>
      <c r="C171" s="194" t="s">
        <v>86</v>
      </c>
      <c r="D171" s="548">
        <v>10300000</v>
      </c>
      <c r="E171" s="548">
        <v>12650000</v>
      </c>
      <c r="F171" s="548">
        <v>18340000</v>
      </c>
      <c r="G171" s="548">
        <v>20376000</v>
      </c>
      <c r="H171" s="548">
        <v>21091000</v>
      </c>
      <c r="I171" s="548">
        <v>24326000</v>
      </c>
      <c r="J171" s="548">
        <v>25341000</v>
      </c>
      <c r="K171" s="548">
        <v>24971000</v>
      </c>
      <c r="L171" s="548">
        <v>23006000</v>
      </c>
      <c r="M171" s="548">
        <v>22872000</v>
      </c>
      <c r="N171" s="548">
        <v>24243000</v>
      </c>
      <c r="O171" s="548">
        <v>22427000</v>
      </c>
      <c r="P171" s="548">
        <v>28762000</v>
      </c>
      <c r="Q171" s="548">
        <v>30511000</v>
      </c>
      <c r="R171" s="548">
        <v>33035000</v>
      </c>
    </row>
    <row r="172" spans="2:18" x14ac:dyDescent="0.3">
      <c r="B172" s="188" t="s">
        <v>132</v>
      </c>
      <c r="C172" s="188" t="s">
        <v>86</v>
      </c>
      <c r="D172" s="540">
        <v>0</v>
      </c>
      <c r="E172" s="540">
        <v>0</v>
      </c>
      <c r="F172" s="540">
        <v>0</v>
      </c>
      <c r="G172" s="540">
        <v>0</v>
      </c>
      <c r="H172" s="540">
        <v>0</v>
      </c>
      <c r="I172" s="540">
        <v>0</v>
      </c>
      <c r="J172" s="540">
        <v>0</v>
      </c>
      <c r="K172" s="540">
        <v>0</v>
      </c>
      <c r="L172" s="540">
        <v>0</v>
      </c>
      <c r="M172" s="540">
        <v>0</v>
      </c>
      <c r="N172" s="540">
        <v>0</v>
      </c>
      <c r="O172" s="540">
        <v>0</v>
      </c>
      <c r="P172" s="540">
        <v>0</v>
      </c>
      <c r="Q172" s="540">
        <v>0</v>
      </c>
      <c r="R172" s="540">
        <v>0</v>
      </c>
    </row>
    <row r="173" spans="2:18" x14ac:dyDescent="0.3">
      <c r="B173" s="188" t="s">
        <v>133</v>
      </c>
      <c r="C173" s="188" t="s">
        <v>86</v>
      </c>
      <c r="D173" s="540">
        <f t="shared" ref="D173:M173" si="34">$C$225/$C$236*D$171</f>
        <v>104121.67440150716</v>
      </c>
      <c r="E173" s="540">
        <f t="shared" si="34"/>
        <v>127877.59040573453</v>
      </c>
      <c r="F173" s="540">
        <f t="shared" si="34"/>
        <v>185397.23383724675</v>
      </c>
      <c r="G173" s="540">
        <f t="shared" si="34"/>
        <v>205978.95510729225</v>
      </c>
      <c r="H173" s="540">
        <f t="shared" si="34"/>
        <v>213206.81891283375</v>
      </c>
      <c r="I173" s="540">
        <f t="shared" si="34"/>
        <v>245909.11179524887</v>
      </c>
      <c r="J173" s="540">
        <f t="shared" si="34"/>
        <v>256169.64572898962</v>
      </c>
      <c r="K173" s="540">
        <f t="shared" si="34"/>
        <v>252429.35257087724</v>
      </c>
      <c r="L173" s="540">
        <f t="shared" si="34"/>
        <v>232565.36323117223</v>
      </c>
      <c r="M173" s="540">
        <f t="shared" si="34"/>
        <v>231210.77057390989</v>
      </c>
      <c r="N173" s="549">
        <f>D$225/$D$236*N$171</f>
        <v>262744.96280604962</v>
      </c>
      <c r="O173" s="549">
        <f>$E$225/$E$236*O$171</f>
        <v>228931.88567186342</v>
      </c>
      <c r="P173" s="549">
        <f>$F$225/$F$236*P$171</f>
        <v>293598.73793615447</v>
      </c>
      <c r="Q173" s="549">
        <f>$G$225/$G$236*Q$171</f>
        <v>311452.30141054199</v>
      </c>
      <c r="R173" s="549">
        <f>$H$225/$H$236*R$171</f>
        <v>337216.96362286567</v>
      </c>
    </row>
    <row r="174" spans="2:18" x14ac:dyDescent="0.3">
      <c r="B174" s="188" t="s">
        <v>134</v>
      </c>
      <c r="C174" s="188" t="s">
        <v>86</v>
      </c>
      <c r="D174" s="540">
        <v>0</v>
      </c>
      <c r="E174" s="540">
        <v>0</v>
      </c>
      <c r="F174" s="540">
        <v>0</v>
      </c>
      <c r="G174" s="540">
        <v>0</v>
      </c>
      <c r="H174" s="540">
        <v>0</v>
      </c>
      <c r="I174" s="540">
        <v>0</v>
      </c>
      <c r="J174" s="540">
        <v>0</v>
      </c>
      <c r="K174" s="540">
        <v>0</v>
      </c>
      <c r="L174" s="540">
        <v>0</v>
      </c>
      <c r="M174" s="540">
        <v>0</v>
      </c>
      <c r="N174" s="540">
        <v>0</v>
      </c>
      <c r="O174" s="540">
        <v>0</v>
      </c>
      <c r="P174" s="540">
        <v>0</v>
      </c>
      <c r="Q174" s="540">
        <v>0</v>
      </c>
      <c r="R174" s="540">
        <v>0</v>
      </c>
    </row>
    <row r="175" spans="2:18" x14ac:dyDescent="0.3">
      <c r="B175" s="188" t="s">
        <v>135</v>
      </c>
      <c r="C175" s="188" t="s">
        <v>86</v>
      </c>
      <c r="D175" s="540">
        <v>0</v>
      </c>
      <c r="E175" s="540">
        <v>0</v>
      </c>
      <c r="F175" s="540">
        <v>0</v>
      </c>
      <c r="G175" s="540">
        <v>0</v>
      </c>
      <c r="H175" s="540">
        <v>0</v>
      </c>
      <c r="I175" s="540">
        <v>0</v>
      </c>
      <c r="J175" s="540">
        <v>0</v>
      </c>
      <c r="K175" s="540">
        <v>0</v>
      </c>
      <c r="L175" s="540">
        <v>0</v>
      </c>
      <c r="M175" s="540">
        <v>0</v>
      </c>
      <c r="N175" s="540">
        <v>0</v>
      </c>
      <c r="O175" s="540">
        <v>0</v>
      </c>
      <c r="P175" s="540">
        <v>0</v>
      </c>
      <c r="Q175" s="540">
        <v>0</v>
      </c>
      <c r="R175" s="540">
        <v>0</v>
      </c>
    </row>
    <row r="176" spans="2:18" x14ac:dyDescent="0.3">
      <c r="B176" s="188" t="s">
        <v>136</v>
      </c>
      <c r="C176" s="188" t="s">
        <v>86</v>
      </c>
      <c r="D176" s="540">
        <v>0</v>
      </c>
      <c r="E176" s="540">
        <v>0</v>
      </c>
      <c r="F176" s="540">
        <v>0</v>
      </c>
      <c r="G176" s="540">
        <v>0</v>
      </c>
      <c r="H176" s="540">
        <v>0</v>
      </c>
      <c r="I176" s="540">
        <v>0</v>
      </c>
      <c r="J176" s="540">
        <v>0</v>
      </c>
      <c r="K176" s="540">
        <v>0</v>
      </c>
      <c r="L176" s="540">
        <v>0</v>
      </c>
      <c r="M176" s="540">
        <v>0</v>
      </c>
      <c r="N176" s="540">
        <v>0</v>
      </c>
      <c r="O176" s="540">
        <v>0</v>
      </c>
      <c r="P176" s="540">
        <v>0</v>
      </c>
      <c r="Q176" s="540">
        <v>0</v>
      </c>
      <c r="R176" s="540">
        <v>0</v>
      </c>
    </row>
    <row r="177" spans="2:18" x14ac:dyDescent="0.3">
      <c r="B177" s="188" t="s">
        <v>137</v>
      </c>
      <c r="C177" s="188" t="s">
        <v>86</v>
      </c>
      <c r="D177" s="540">
        <v>0</v>
      </c>
      <c r="E177" s="540">
        <v>0</v>
      </c>
      <c r="F177" s="540">
        <v>0</v>
      </c>
      <c r="G177" s="540">
        <v>0</v>
      </c>
      <c r="H177" s="540">
        <v>0</v>
      </c>
      <c r="I177" s="540">
        <v>0</v>
      </c>
      <c r="J177" s="540">
        <v>0</v>
      </c>
      <c r="K177" s="540">
        <v>0</v>
      </c>
      <c r="L177" s="540">
        <v>0</v>
      </c>
      <c r="M177" s="540">
        <v>0</v>
      </c>
      <c r="N177" s="540">
        <v>0</v>
      </c>
      <c r="O177" s="540">
        <v>0</v>
      </c>
      <c r="P177" s="540">
        <v>0</v>
      </c>
      <c r="Q177" s="540">
        <v>0</v>
      </c>
      <c r="R177" s="540">
        <v>0</v>
      </c>
    </row>
    <row r="178" spans="2:18" x14ac:dyDescent="0.3">
      <c r="B178" s="188" t="s">
        <v>138</v>
      </c>
      <c r="C178" s="188" t="s">
        <v>86</v>
      </c>
      <c r="D178" s="540">
        <f t="shared" ref="D178:M178" si="35">$C$226/$C$236*D171</f>
        <v>3188489.638377062</v>
      </c>
      <c r="E178" s="540">
        <f t="shared" si="35"/>
        <v>3915960.5752883335</v>
      </c>
      <c r="F178" s="540">
        <f t="shared" si="35"/>
        <v>5677368.9289160501</v>
      </c>
      <c r="G178" s="540">
        <f t="shared" si="35"/>
        <v>6307637.366171943</v>
      </c>
      <c r="H178" s="540">
        <f t="shared" si="35"/>
        <v>6528974.2682534577</v>
      </c>
      <c r="I178" s="540">
        <f t="shared" si="35"/>
        <v>7530407.6643845057</v>
      </c>
      <c r="J178" s="540">
        <f t="shared" si="35"/>
        <v>7844613.1967100119</v>
      </c>
      <c r="K178" s="540">
        <f t="shared" si="35"/>
        <v>7730075.2194090886</v>
      </c>
      <c r="L178" s="540">
        <f t="shared" si="35"/>
        <v>7121785.6913109403</v>
      </c>
      <c r="M178" s="540">
        <f t="shared" si="35"/>
        <v>7080304.3698019572</v>
      </c>
      <c r="N178" s="549">
        <f>$D$226/$D$236*N171</f>
        <v>6402617.0254692351</v>
      </c>
      <c r="O178" s="549">
        <f>$E$226/$E$236*O171</f>
        <v>5716012.9454342993</v>
      </c>
      <c r="P178" s="549">
        <f>$F$226/$F$236*P171</f>
        <v>7330626.6703786198</v>
      </c>
      <c r="Q178" s="549">
        <f>$G$226/$G$236*Q171</f>
        <v>7776397.6893095775</v>
      </c>
      <c r="R178" s="549">
        <f>$H$226/$H$236*R171</f>
        <v>8419694.4599109143</v>
      </c>
    </row>
    <row r="179" spans="2:18" x14ac:dyDescent="0.3">
      <c r="B179" s="188" t="s">
        <v>139</v>
      </c>
      <c r="C179" s="188" t="s">
        <v>86</v>
      </c>
      <c r="D179" s="540">
        <v>0</v>
      </c>
      <c r="E179" s="540">
        <v>0</v>
      </c>
      <c r="F179" s="540">
        <v>0</v>
      </c>
      <c r="G179" s="540">
        <v>0</v>
      </c>
      <c r="H179" s="540">
        <v>0</v>
      </c>
      <c r="I179" s="540">
        <v>0</v>
      </c>
      <c r="J179" s="540">
        <v>0</v>
      </c>
      <c r="K179" s="540">
        <v>0</v>
      </c>
      <c r="L179" s="540">
        <v>0</v>
      </c>
      <c r="M179" s="540">
        <v>0</v>
      </c>
      <c r="N179" s="540">
        <v>0</v>
      </c>
      <c r="O179" s="540">
        <v>0</v>
      </c>
      <c r="P179" s="540">
        <v>0</v>
      </c>
      <c r="Q179" s="540">
        <v>0</v>
      </c>
      <c r="R179" s="540">
        <v>0</v>
      </c>
    </row>
    <row r="180" spans="2:18" x14ac:dyDescent="0.3">
      <c r="B180" s="188" t="s">
        <v>140</v>
      </c>
      <c r="C180" s="188" t="s">
        <v>86</v>
      </c>
      <c r="D180" s="540">
        <v>0</v>
      </c>
      <c r="E180" s="540">
        <v>0</v>
      </c>
      <c r="F180" s="540">
        <v>0</v>
      </c>
      <c r="G180" s="540">
        <v>0</v>
      </c>
      <c r="H180" s="540">
        <v>0</v>
      </c>
      <c r="I180" s="540">
        <v>0</v>
      </c>
      <c r="J180" s="540">
        <v>0</v>
      </c>
      <c r="K180" s="540">
        <v>0</v>
      </c>
      <c r="L180" s="540">
        <v>0</v>
      </c>
      <c r="M180" s="540">
        <v>0</v>
      </c>
      <c r="N180" s="540">
        <v>0</v>
      </c>
      <c r="O180" s="540">
        <v>0</v>
      </c>
      <c r="P180" s="540">
        <v>0</v>
      </c>
      <c r="Q180" s="540">
        <v>0</v>
      </c>
      <c r="R180" s="540">
        <v>0</v>
      </c>
    </row>
    <row r="181" spans="2:18" x14ac:dyDescent="0.3">
      <c r="B181" s="188" t="s">
        <v>141</v>
      </c>
      <c r="C181" s="188" t="s">
        <v>86</v>
      </c>
      <c r="D181" s="540">
        <v>0</v>
      </c>
      <c r="E181" s="540">
        <v>0</v>
      </c>
      <c r="F181" s="540">
        <v>0</v>
      </c>
      <c r="G181" s="540">
        <v>0</v>
      </c>
      <c r="H181" s="540">
        <v>0</v>
      </c>
      <c r="I181" s="540">
        <v>0</v>
      </c>
      <c r="J181" s="540">
        <v>0</v>
      </c>
      <c r="K181" s="540">
        <v>0</v>
      </c>
      <c r="L181" s="540">
        <v>0</v>
      </c>
      <c r="M181" s="540">
        <v>0</v>
      </c>
      <c r="N181" s="540">
        <v>0</v>
      </c>
      <c r="O181" s="540">
        <v>0</v>
      </c>
      <c r="P181" s="540">
        <v>0</v>
      </c>
      <c r="Q181" s="540">
        <v>0</v>
      </c>
      <c r="R181" s="540">
        <v>0</v>
      </c>
    </row>
    <row r="182" spans="2:18" x14ac:dyDescent="0.3">
      <c r="B182" s="188" t="s">
        <v>142</v>
      </c>
      <c r="C182" s="188" t="s">
        <v>86</v>
      </c>
      <c r="D182" s="540">
        <f t="shared" ref="D182:M182" si="36">$C$227/$C$236*D171</f>
        <v>107907.91710701649</v>
      </c>
      <c r="E182" s="540">
        <f t="shared" si="36"/>
        <v>132527.68460230666</v>
      </c>
      <c r="F182" s="540">
        <f t="shared" si="36"/>
        <v>192138.9514313284</v>
      </c>
      <c r="G182" s="540">
        <f t="shared" si="36"/>
        <v>213469.09892937553</v>
      </c>
      <c r="H182" s="540">
        <f t="shared" si="36"/>
        <v>220959.79414602765</v>
      </c>
      <c r="I182" s="540">
        <f t="shared" si="36"/>
        <v>254851.26131507603</v>
      </c>
      <c r="J182" s="540">
        <f t="shared" si="36"/>
        <v>265484.90557368007</v>
      </c>
      <c r="K182" s="540">
        <f t="shared" si="36"/>
        <v>261608.60175527268</v>
      </c>
      <c r="L182" s="540">
        <f t="shared" si="36"/>
        <v>241022.28553048751</v>
      </c>
      <c r="M182" s="540">
        <f t="shared" si="36"/>
        <v>239618.43495841566</v>
      </c>
      <c r="N182" s="549">
        <f>$D$227/$D$236*N171</f>
        <v>191087.24567712698</v>
      </c>
      <c r="O182" s="549">
        <f>$E$227/$E$236*O171</f>
        <v>104059.94803266517</v>
      </c>
      <c r="P182" s="549">
        <f>$F$227/$F$236*P171</f>
        <v>133453.97178916109</v>
      </c>
      <c r="Q182" s="549">
        <f>$G$227/$G$236*Q171</f>
        <v>141569.2279138827</v>
      </c>
      <c r="R182" s="549">
        <f>$H$227/$H$236*R171</f>
        <v>153280.43801039347</v>
      </c>
    </row>
    <row r="183" spans="2:18" x14ac:dyDescent="0.3">
      <c r="B183" s="188" t="s">
        <v>143</v>
      </c>
      <c r="C183" s="188" t="s">
        <v>86</v>
      </c>
      <c r="D183" s="540">
        <f t="shared" ref="D183:M183" si="37">$C$228/$C$236*D171</f>
        <v>3348458.3926848322</v>
      </c>
      <c r="E183" s="540">
        <f t="shared" si="37"/>
        <v>4112427.0550935077</v>
      </c>
      <c r="F183" s="540">
        <f t="shared" si="37"/>
        <v>5962206.497266002</v>
      </c>
      <c r="G183" s="540">
        <f t="shared" si="37"/>
        <v>6624095.9426549654</v>
      </c>
      <c r="H183" s="540">
        <f t="shared" si="37"/>
        <v>6856537.471855903</v>
      </c>
      <c r="I183" s="540">
        <f t="shared" si="37"/>
        <v>7908213.4815972066</v>
      </c>
      <c r="J183" s="540">
        <f t="shared" si="37"/>
        <v>8238182.9251481881</v>
      </c>
      <c r="K183" s="540">
        <f t="shared" si="37"/>
        <v>8117898.4974498004</v>
      </c>
      <c r="L183" s="540">
        <f t="shared" si="37"/>
        <v>7479090.6584570147</v>
      </c>
      <c r="M183" s="540">
        <f t="shared" si="37"/>
        <v>7435528.1900473284</v>
      </c>
      <c r="N183" s="549">
        <f>$D$228/$D$236*N171</f>
        <v>8449639.1447854564</v>
      </c>
      <c r="O183" s="549">
        <f>$E$228/$E$236*O171</f>
        <v>7362241.3233110616</v>
      </c>
      <c r="P183" s="549">
        <f>$F$228/$F$236*P171</f>
        <v>9441868.5040831473</v>
      </c>
      <c r="Q183" s="549">
        <f>$G$228/$G$236*Q171</f>
        <v>10016022.874907201</v>
      </c>
      <c r="R183" s="549">
        <f>$H$228/$H$236*R171</f>
        <v>10844590.989235338</v>
      </c>
    </row>
    <row r="184" spans="2:18" x14ac:dyDescent="0.3">
      <c r="B184" s="188" t="s">
        <v>144</v>
      </c>
      <c r="C184" s="188" t="s">
        <v>86</v>
      </c>
      <c r="D184" s="540">
        <v>0</v>
      </c>
      <c r="E184" s="540">
        <v>0</v>
      </c>
      <c r="F184" s="540">
        <v>0</v>
      </c>
      <c r="G184" s="540">
        <v>0</v>
      </c>
      <c r="H184" s="540">
        <v>0</v>
      </c>
      <c r="I184" s="540">
        <v>0</v>
      </c>
      <c r="J184" s="540">
        <v>0</v>
      </c>
      <c r="K184" s="540">
        <v>0</v>
      </c>
      <c r="L184" s="540">
        <v>0</v>
      </c>
      <c r="M184" s="540">
        <v>0</v>
      </c>
      <c r="N184" s="540">
        <v>0</v>
      </c>
      <c r="O184" s="540">
        <v>0</v>
      </c>
      <c r="P184" s="540">
        <v>0</v>
      </c>
      <c r="Q184" s="540">
        <v>0</v>
      </c>
      <c r="R184" s="540">
        <v>0</v>
      </c>
    </row>
    <row r="185" spans="2:18" x14ac:dyDescent="0.3">
      <c r="B185" s="188" t="s">
        <v>145</v>
      </c>
      <c r="C185" s="188" t="s">
        <v>86</v>
      </c>
      <c r="D185" s="540">
        <v>0</v>
      </c>
      <c r="E185" s="540">
        <v>0</v>
      </c>
      <c r="F185" s="540">
        <v>0</v>
      </c>
      <c r="G185" s="540">
        <v>0</v>
      </c>
      <c r="H185" s="540">
        <v>0</v>
      </c>
      <c r="I185" s="540">
        <v>0</v>
      </c>
      <c r="J185" s="540">
        <v>0</v>
      </c>
      <c r="K185" s="540">
        <v>0</v>
      </c>
      <c r="L185" s="540">
        <v>0</v>
      </c>
      <c r="M185" s="540">
        <v>0</v>
      </c>
      <c r="N185" s="540">
        <v>0</v>
      </c>
      <c r="O185" s="540">
        <v>0</v>
      </c>
      <c r="P185" s="540">
        <v>0</v>
      </c>
      <c r="Q185" s="540">
        <v>0</v>
      </c>
      <c r="R185" s="540">
        <v>0</v>
      </c>
    </row>
    <row r="186" spans="2:18" x14ac:dyDescent="0.3">
      <c r="B186" s="188" t="s">
        <v>146</v>
      </c>
      <c r="C186" s="188" t="s">
        <v>86</v>
      </c>
      <c r="D186" s="540">
        <v>0</v>
      </c>
      <c r="E186" s="540">
        <v>0</v>
      </c>
      <c r="F186" s="540">
        <v>0</v>
      </c>
      <c r="G186" s="540">
        <v>0</v>
      </c>
      <c r="H186" s="540">
        <v>0</v>
      </c>
      <c r="I186" s="540">
        <v>0</v>
      </c>
      <c r="J186" s="540">
        <v>0</v>
      </c>
      <c r="K186" s="540">
        <v>0</v>
      </c>
      <c r="L186" s="540">
        <v>0</v>
      </c>
      <c r="M186" s="540">
        <v>0</v>
      </c>
      <c r="N186" s="540">
        <v>0</v>
      </c>
      <c r="O186" s="540">
        <v>0</v>
      </c>
      <c r="P186" s="540">
        <v>0</v>
      </c>
      <c r="Q186" s="540">
        <v>0</v>
      </c>
      <c r="R186" s="540">
        <v>0</v>
      </c>
    </row>
    <row r="187" spans="2:18" x14ac:dyDescent="0.3">
      <c r="B187" s="188" t="s">
        <v>147</v>
      </c>
      <c r="C187" s="188" t="s">
        <v>86</v>
      </c>
      <c r="D187" s="540">
        <f t="shared" ref="D187:M187" si="38">$C$229/$C$236*D171</f>
        <v>156182.51160226073</v>
      </c>
      <c r="E187" s="540">
        <f t="shared" si="38"/>
        <v>191816.38560860176</v>
      </c>
      <c r="F187" s="540">
        <f t="shared" si="38"/>
        <v>278095.85075587005</v>
      </c>
      <c r="G187" s="540">
        <f t="shared" si="38"/>
        <v>308968.4326609383</v>
      </c>
      <c r="H187" s="540">
        <f t="shared" si="38"/>
        <v>319810.22836925054</v>
      </c>
      <c r="I187" s="540">
        <f t="shared" si="38"/>
        <v>368863.66769287322</v>
      </c>
      <c r="J187" s="540">
        <f t="shared" si="38"/>
        <v>384254.46859348431</v>
      </c>
      <c r="K187" s="540">
        <f t="shared" si="38"/>
        <v>378644.02885631577</v>
      </c>
      <c r="L187" s="540">
        <f t="shared" si="38"/>
        <v>348848.04484675825</v>
      </c>
      <c r="M187" s="540">
        <f t="shared" si="38"/>
        <v>346816.15586086473</v>
      </c>
      <c r="N187" s="549">
        <f>$D$229/$D$236*N171</f>
        <v>394117.44420907437</v>
      </c>
      <c r="O187" s="549">
        <f>$E$229/$E$236*O171</f>
        <v>620197.29027468443</v>
      </c>
      <c r="P187" s="549">
        <f>$F$229/$F$236*P171</f>
        <v>795385.67186340014</v>
      </c>
      <c r="Q187" s="549">
        <f>$G$229/$G$236*Q171</f>
        <v>843752.59836674086</v>
      </c>
      <c r="R187" s="549">
        <f>$H$229/$H$236*R171</f>
        <v>913551.41054194502</v>
      </c>
    </row>
    <row r="188" spans="2:18" x14ac:dyDescent="0.3">
      <c r="B188" s="188" t="s">
        <v>148</v>
      </c>
      <c r="C188" s="188" t="s">
        <v>86</v>
      </c>
      <c r="D188" s="540">
        <f t="shared" ref="D188:M188" si="39">$C$230/$C$236*D171</f>
        <v>134884.89638377063</v>
      </c>
      <c r="E188" s="540">
        <f t="shared" si="39"/>
        <v>165659.60575288333</v>
      </c>
      <c r="F188" s="540">
        <f t="shared" si="39"/>
        <v>240173.68928916051</v>
      </c>
      <c r="G188" s="540">
        <f t="shared" si="39"/>
        <v>266836.37366171944</v>
      </c>
      <c r="H188" s="540">
        <f t="shared" si="39"/>
        <v>276199.74268253462</v>
      </c>
      <c r="I188" s="540">
        <f t="shared" si="39"/>
        <v>318564.07664384507</v>
      </c>
      <c r="J188" s="540">
        <f t="shared" si="39"/>
        <v>331856.13196710014</v>
      </c>
      <c r="K188" s="540">
        <f t="shared" si="39"/>
        <v>327010.75219409092</v>
      </c>
      <c r="L188" s="540">
        <f t="shared" si="39"/>
        <v>301277.85691310943</v>
      </c>
      <c r="M188" s="540">
        <f t="shared" si="39"/>
        <v>299523.04369801958</v>
      </c>
      <c r="N188" s="549">
        <f>$D$230/$D$236*N171</f>
        <v>340374.15636238235</v>
      </c>
      <c r="O188" s="549">
        <f>$E$230/$E$236*O171</f>
        <v>296570.85189309577</v>
      </c>
      <c r="P188" s="549">
        <f>$F$230/$F$236*P171</f>
        <v>380343.81959910912</v>
      </c>
      <c r="Q188" s="549">
        <f>$G$230/$G$236*Q171</f>
        <v>403472.29955456569</v>
      </c>
      <c r="R188" s="549">
        <f>$H$230/$H$236*R171</f>
        <v>436849.24832962133</v>
      </c>
    </row>
    <row r="189" spans="2:18" x14ac:dyDescent="0.3">
      <c r="B189" s="188" t="s">
        <v>149</v>
      </c>
      <c r="C189" s="188" t="s">
        <v>86</v>
      </c>
      <c r="D189" s="540">
        <v>0</v>
      </c>
      <c r="E189" s="540">
        <v>0</v>
      </c>
      <c r="F189" s="540">
        <v>0</v>
      </c>
      <c r="G189" s="540">
        <v>0</v>
      </c>
      <c r="H189" s="540">
        <v>0</v>
      </c>
      <c r="I189" s="540">
        <v>0</v>
      </c>
      <c r="J189" s="540">
        <v>0</v>
      </c>
      <c r="K189" s="540">
        <v>0</v>
      </c>
      <c r="L189" s="540">
        <v>0</v>
      </c>
      <c r="M189" s="540">
        <v>0</v>
      </c>
      <c r="N189" s="540">
        <v>0</v>
      </c>
      <c r="O189" s="540">
        <v>0</v>
      </c>
      <c r="P189" s="540">
        <v>0</v>
      </c>
      <c r="Q189" s="540">
        <v>0</v>
      </c>
      <c r="R189" s="540">
        <v>0</v>
      </c>
    </row>
    <row r="190" spans="2:18" x14ac:dyDescent="0.3">
      <c r="B190" s="188" t="s">
        <v>150</v>
      </c>
      <c r="C190" s="188" t="s">
        <v>86</v>
      </c>
      <c r="D190" s="540">
        <v>0</v>
      </c>
      <c r="E190" s="540">
        <v>0</v>
      </c>
      <c r="F190" s="540">
        <v>0</v>
      </c>
      <c r="G190" s="540">
        <v>0</v>
      </c>
      <c r="H190" s="540">
        <v>0</v>
      </c>
      <c r="I190" s="540">
        <v>0</v>
      </c>
      <c r="J190" s="540">
        <v>0</v>
      </c>
      <c r="K190" s="540">
        <v>0</v>
      </c>
      <c r="L190" s="540">
        <v>0</v>
      </c>
      <c r="M190" s="540">
        <v>0</v>
      </c>
      <c r="N190" s="540">
        <v>0</v>
      </c>
      <c r="O190" s="540">
        <v>0</v>
      </c>
      <c r="P190" s="540">
        <v>0</v>
      </c>
      <c r="Q190" s="540">
        <v>0</v>
      </c>
      <c r="R190" s="540">
        <v>0</v>
      </c>
    </row>
    <row r="191" spans="2:18" x14ac:dyDescent="0.3">
      <c r="B191" s="188" t="s">
        <v>151</v>
      </c>
      <c r="C191" s="188" t="s">
        <v>86</v>
      </c>
      <c r="D191" s="540">
        <v>0</v>
      </c>
      <c r="E191" s="540">
        <v>0</v>
      </c>
      <c r="F191" s="540">
        <v>0</v>
      </c>
      <c r="G191" s="540">
        <v>0</v>
      </c>
      <c r="H191" s="540">
        <v>0</v>
      </c>
      <c r="I191" s="540">
        <v>0</v>
      </c>
      <c r="J191" s="540">
        <v>0</v>
      </c>
      <c r="K191" s="540">
        <v>0</v>
      </c>
      <c r="L191" s="540">
        <v>0</v>
      </c>
      <c r="M191" s="540">
        <v>0</v>
      </c>
      <c r="N191" s="540">
        <v>0</v>
      </c>
      <c r="O191" s="540">
        <v>0</v>
      </c>
      <c r="P191" s="540">
        <v>0</v>
      </c>
      <c r="Q191" s="540">
        <v>0</v>
      </c>
      <c r="R191" s="540">
        <v>0</v>
      </c>
    </row>
    <row r="192" spans="2:18" x14ac:dyDescent="0.3">
      <c r="B192" s="188" t="s">
        <v>152</v>
      </c>
      <c r="C192" s="188" t="s">
        <v>86</v>
      </c>
      <c r="D192" s="540">
        <f t="shared" ref="D192:M192" si="40">$C$231/$C$236*D171</f>
        <v>1807930.891880715</v>
      </c>
      <c r="E192" s="540">
        <f t="shared" si="40"/>
        <v>2220419.9788632086</v>
      </c>
      <c r="F192" s="540">
        <f t="shared" si="40"/>
        <v>3219170.1511740112</v>
      </c>
      <c r="G192" s="540">
        <f t="shared" si="40"/>
        <v>3576543.6750448011</v>
      </c>
      <c r="H192" s="540">
        <f t="shared" si="40"/>
        <v>3702045.6738501131</v>
      </c>
      <c r="I192" s="540">
        <f t="shared" si="40"/>
        <v>4269876.3957175026</v>
      </c>
      <c r="J192" s="540">
        <f t="shared" si="40"/>
        <v>4448036.5758397281</v>
      </c>
      <c r="K192" s="540">
        <f t="shared" si="40"/>
        <v>4383091.4855488678</v>
      </c>
      <c r="L192" s="540">
        <f t="shared" si="40"/>
        <v>4038180.3979230807</v>
      </c>
      <c r="M192" s="540">
        <f t="shared" si="40"/>
        <v>4014659.7436015257</v>
      </c>
      <c r="N192" s="549">
        <f>$D$231/$D$236*N171</f>
        <v>4562207.990541406</v>
      </c>
      <c r="O192" s="549">
        <f>$E$231/$E$236*O171</f>
        <v>4099961.9524870082</v>
      </c>
      <c r="P192" s="549">
        <f>$F$231/$F$236*P171</f>
        <v>5258086.488492948</v>
      </c>
      <c r="Q192" s="549">
        <f>$G$231/$G$236*Q171</f>
        <v>5577827.5798069788</v>
      </c>
      <c r="R192" s="549">
        <f>$H$231/$H$236*R171</f>
        <v>6039249.2576095033</v>
      </c>
    </row>
    <row r="193" spans="2:18" x14ac:dyDescent="0.3">
      <c r="B193" s="188" t="s">
        <v>153</v>
      </c>
      <c r="C193" s="188" t="s">
        <v>86</v>
      </c>
      <c r="D193" s="540">
        <v>0</v>
      </c>
      <c r="E193" s="540">
        <v>0</v>
      </c>
      <c r="F193" s="540">
        <v>0</v>
      </c>
      <c r="G193" s="540">
        <v>0</v>
      </c>
      <c r="H193" s="540">
        <v>0</v>
      </c>
      <c r="I193" s="540">
        <v>0</v>
      </c>
      <c r="J193" s="540">
        <v>0</v>
      </c>
      <c r="K193" s="540">
        <v>0</v>
      </c>
      <c r="L193" s="540">
        <v>0</v>
      </c>
      <c r="M193" s="540">
        <v>0</v>
      </c>
      <c r="N193" s="540">
        <v>0</v>
      </c>
      <c r="O193" s="540">
        <v>0</v>
      </c>
      <c r="P193" s="540">
        <v>0</v>
      </c>
      <c r="Q193" s="540">
        <v>0</v>
      </c>
      <c r="R193" s="540">
        <v>0</v>
      </c>
    </row>
    <row r="194" spans="2:18" x14ac:dyDescent="0.3">
      <c r="B194" s="188" t="s">
        <v>154</v>
      </c>
      <c r="C194" s="188" t="s">
        <v>86</v>
      </c>
      <c r="D194" s="540">
        <v>0</v>
      </c>
      <c r="E194" s="540">
        <v>0</v>
      </c>
      <c r="F194" s="540">
        <v>0</v>
      </c>
      <c r="G194" s="540">
        <v>0</v>
      </c>
      <c r="H194" s="540">
        <v>0</v>
      </c>
      <c r="I194" s="540">
        <v>0</v>
      </c>
      <c r="J194" s="540">
        <v>0</v>
      </c>
      <c r="K194" s="540">
        <v>0</v>
      </c>
      <c r="L194" s="540">
        <v>0</v>
      </c>
      <c r="M194" s="540">
        <v>0</v>
      </c>
      <c r="N194" s="540">
        <v>0</v>
      </c>
      <c r="O194" s="540">
        <v>0</v>
      </c>
      <c r="P194" s="540">
        <v>0</v>
      </c>
      <c r="Q194" s="540">
        <v>0</v>
      </c>
      <c r="R194" s="540">
        <v>0</v>
      </c>
    </row>
    <row r="195" spans="2:18" x14ac:dyDescent="0.3">
      <c r="B195" s="188" t="s">
        <v>155</v>
      </c>
      <c r="C195" s="188" t="s">
        <v>86</v>
      </c>
      <c r="D195" s="540">
        <v>0</v>
      </c>
      <c r="E195" s="540">
        <v>0</v>
      </c>
      <c r="F195" s="540">
        <v>0</v>
      </c>
      <c r="G195" s="540">
        <v>0</v>
      </c>
      <c r="H195" s="540">
        <v>0</v>
      </c>
      <c r="I195" s="540">
        <v>0</v>
      </c>
      <c r="J195" s="540">
        <v>0</v>
      </c>
      <c r="K195" s="540">
        <v>0</v>
      </c>
      <c r="L195" s="540">
        <v>0</v>
      </c>
      <c r="M195" s="540">
        <v>0</v>
      </c>
      <c r="N195" s="540">
        <v>0</v>
      </c>
      <c r="O195" s="540">
        <v>0</v>
      </c>
      <c r="P195" s="540">
        <v>0</v>
      </c>
      <c r="Q195" s="540">
        <v>0</v>
      </c>
      <c r="R195" s="540">
        <v>0</v>
      </c>
    </row>
    <row r="196" spans="2:18" x14ac:dyDescent="0.3">
      <c r="B196" s="188" t="s">
        <v>156</v>
      </c>
      <c r="C196" s="188" t="s">
        <v>86</v>
      </c>
      <c r="D196" s="540">
        <v>0</v>
      </c>
      <c r="E196" s="540">
        <v>0</v>
      </c>
      <c r="F196" s="540">
        <v>0</v>
      </c>
      <c r="G196" s="540">
        <v>0</v>
      </c>
      <c r="H196" s="540">
        <v>0</v>
      </c>
      <c r="I196" s="540">
        <v>0</v>
      </c>
      <c r="J196" s="540">
        <v>0</v>
      </c>
      <c r="K196" s="540">
        <v>0</v>
      </c>
      <c r="L196" s="540">
        <v>0</v>
      </c>
      <c r="M196" s="540">
        <v>0</v>
      </c>
      <c r="N196" s="540">
        <v>0</v>
      </c>
      <c r="O196" s="540">
        <v>0</v>
      </c>
      <c r="P196" s="540">
        <v>0</v>
      </c>
      <c r="Q196" s="540">
        <v>0</v>
      </c>
      <c r="R196" s="540">
        <v>0</v>
      </c>
    </row>
    <row r="197" spans="2:18" x14ac:dyDescent="0.3">
      <c r="B197" s="188" t="s">
        <v>157</v>
      </c>
      <c r="C197" s="188" t="s">
        <v>86</v>
      </c>
      <c r="D197" s="540">
        <f t="shared" ref="D197:M197" si="41">$C$232/$C$236*D171</f>
        <v>1298207.9676515188</v>
      </c>
      <c r="E197" s="540">
        <f t="shared" si="41"/>
        <v>1594401.0476496806</v>
      </c>
      <c r="F197" s="540">
        <f t="shared" si="41"/>
        <v>2311566.4200707623</v>
      </c>
      <c r="G197" s="540">
        <f t="shared" si="41"/>
        <v>2568183.0629968294</v>
      </c>
      <c r="H197" s="540">
        <f t="shared" si="41"/>
        <v>2658301.3830813766</v>
      </c>
      <c r="I197" s="540">
        <f t="shared" si="41"/>
        <v>3066039.5166107616</v>
      </c>
      <c r="J197" s="540">
        <f t="shared" si="41"/>
        <v>3193969.7192482655</v>
      </c>
      <c r="K197" s="540">
        <f t="shared" si="41"/>
        <v>3147335.0640996187</v>
      </c>
      <c r="L197" s="540">
        <f t="shared" si="41"/>
        <v>2899667.2333777514</v>
      </c>
      <c r="M197" s="540">
        <f t="shared" si="41"/>
        <v>2882777.9258374306</v>
      </c>
      <c r="N197" s="549">
        <f>$D$232/$D$236*N171</f>
        <v>3252066.0623676041</v>
      </c>
      <c r="O197" s="549">
        <f>$E$232/$E$236*O171</f>
        <v>3431897.0861172979</v>
      </c>
      <c r="P197" s="549">
        <f>$F$232/$F$236*P171</f>
        <v>4401311.9896065332</v>
      </c>
      <c r="Q197" s="549">
        <f>$G$232/$G$236*Q171</f>
        <v>4668953.1365998518</v>
      </c>
      <c r="R197" s="549">
        <f>$H$232/$H$236*R171</f>
        <v>5055188.8455827767</v>
      </c>
    </row>
    <row r="198" spans="2:18" x14ac:dyDescent="0.3">
      <c r="B198" s="188" t="s">
        <v>158</v>
      </c>
      <c r="C198" s="188" t="s">
        <v>86</v>
      </c>
      <c r="D198" s="540">
        <v>0</v>
      </c>
      <c r="E198" s="540">
        <v>0</v>
      </c>
      <c r="F198" s="540">
        <v>0</v>
      </c>
      <c r="G198" s="540">
        <v>0</v>
      </c>
      <c r="H198" s="540">
        <v>0</v>
      </c>
      <c r="I198" s="540">
        <v>0</v>
      </c>
      <c r="J198" s="540">
        <v>0</v>
      </c>
      <c r="K198" s="540">
        <v>0</v>
      </c>
      <c r="L198" s="540">
        <v>0</v>
      </c>
      <c r="M198" s="540">
        <v>0</v>
      </c>
      <c r="N198" s="540">
        <v>0</v>
      </c>
      <c r="O198" s="540">
        <v>0</v>
      </c>
      <c r="P198" s="540">
        <v>0</v>
      </c>
      <c r="Q198" s="540">
        <v>0</v>
      </c>
      <c r="R198" s="540">
        <v>0</v>
      </c>
    </row>
    <row r="199" spans="2:18" x14ac:dyDescent="0.3">
      <c r="B199" s="188" t="s">
        <v>159</v>
      </c>
      <c r="C199" s="188" t="s">
        <v>86</v>
      </c>
      <c r="D199" s="583">
        <f>$C$233/$C$236*D171</f>
        <v>56793.640582640262</v>
      </c>
      <c r="E199" s="540">
        <f t="shared" ref="E199:M199" si="42">$C$233/$C$236*E171</f>
        <v>69751.412948582452</v>
      </c>
      <c r="F199" s="540">
        <f t="shared" si="42"/>
        <v>101125.76391122547</v>
      </c>
      <c r="G199" s="540">
        <f t="shared" si="42"/>
        <v>112352.15733125029</v>
      </c>
      <c r="H199" s="540">
        <f t="shared" si="42"/>
        <v>116294.6284979093</v>
      </c>
      <c r="I199" s="540">
        <f t="shared" si="42"/>
        <v>134132.24279740846</v>
      </c>
      <c r="J199" s="540">
        <f t="shared" si="42"/>
        <v>139728.89767035795</v>
      </c>
      <c r="K199" s="540">
        <f t="shared" si="42"/>
        <v>137688.73776593301</v>
      </c>
      <c r="L199" s="540">
        <f t="shared" si="42"/>
        <v>126853.83448973027</v>
      </c>
      <c r="M199" s="540">
        <f t="shared" si="42"/>
        <v>126114.96576758719</v>
      </c>
      <c r="N199" s="549">
        <f>$D$233/$D$236*N171</f>
        <v>143315.43425784522</v>
      </c>
      <c r="O199" s="549">
        <f>$E$233/$E$236*O171</f>
        <v>124871.93763919822</v>
      </c>
      <c r="P199" s="549">
        <f>$F$233/$F$236*P171</f>
        <v>160144.76614699332</v>
      </c>
      <c r="Q199" s="549">
        <f>$G$233/$G$236*Q171</f>
        <v>169883.07349665923</v>
      </c>
      <c r="R199" s="549">
        <f>$H$233/$H$236*R171</f>
        <v>183936.52561247215</v>
      </c>
    </row>
    <row r="200" spans="2:18" x14ac:dyDescent="0.3">
      <c r="B200" s="188" t="s">
        <v>160</v>
      </c>
      <c r="C200" s="188" t="s">
        <v>86</v>
      </c>
      <c r="D200" s="540">
        <v>0</v>
      </c>
      <c r="E200" s="540">
        <v>0</v>
      </c>
      <c r="F200" s="540">
        <v>0</v>
      </c>
      <c r="G200" s="540">
        <v>0</v>
      </c>
      <c r="H200" s="540">
        <v>0</v>
      </c>
      <c r="I200" s="540">
        <v>0</v>
      </c>
      <c r="J200" s="540">
        <v>0</v>
      </c>
      <c r="K200" s="540">
        <v>0</v>
      </c>
      <c r="L200" s="540">
        <v>0</v>
      </c>
      <c r="M200" s="540">
        <v>0</v>
      </c>
      <c r="N200" s="540">
        <v>0</v>
      </c>
      <c r="O200" s="540">
        <v>0</v>
      </c>
      <c r="P200" s="540">
        <v>0</v>
      </c>
      <c r="Q200" s="540">
        <v>0</v>
      </c>
      <c r="R200" s="540">
        <v>0</v>
      </c>
    </row>
    <row r="201" spans="2:18" x14ac:dyDescent="0.3">
      <c r="B201" s="188" t="s">
        <v>161</v>
      </c>
      <c r="C201" s="188" t="s">
        <v>86</v>
      </c>
      <c r="D201" s="540">
        <v>0</v>
      </c>
      <c r="E201" s="540">
        <v>0</v>
      </c>
      <c r="F201" s="540">
        <v>0</v>
      </c>
      <c r="G201" s="540">
        <v>0</v>
      </c>
      <c r="H201" s="540">
        <v>0</v>
      </c>
      <c r="I201" s="540">
        <v>0</v>
      </c>
      <c r="J201" s="540">
        <v>0</v>
      </c>
      <c r="K201" s="540">
        <v>0</v>
      </c>
      <c r="L201" s="540">
        <v>0</v>
      </c>
      <c r="M201" s="540">
        <v>0</v>
      </c>
      <c r="N201" s="540">
        <v>0</v>
      </c>
      <c r="O201" s="540">
        <v>0</v>
      </c>
      <c r="P201" s="540">
        <v>0</v>
      </c>
      <c r="Q201" s="540">
        <v>0</v>
      </c>
      <c r="R201" s="540">
        <v>0</v>
      </c>
    </row>
    <row r="202" spans="2:18" x14ac:dyDescent="0.3">
      <c r="B202" s="188" t="s">
        <v>162</v>
      </c>
      <c r="C202" s="188" t="s">
        <v>86</v>
      </c>
      <c r="D202" s="540">
        <v>0</v>
      </c>
      <c r="E202" s="540">
        <v>0</v>
      </c>
      <c r="F202" s="540">
        <v>0</v>
      </c>
      <c r="G202" s="540">
        <v>0</v>
      </c>
      <c r="H202" s="540">
        <v>0</v>
      </c>
      <c r="I202" s="540">
        <v>0</v>
      </c>
      <c r="J202" s="540">
        <v>0</v>
      </c>
      <c r="K202" s="540">
        <v>0</v>
      </c>
      <c r="L202" s="540">
        <v>0</v>
      </c>
      <c r="M202" s="540">
        <v>0</v>
      </c>
      <c r="N202" s="540">
        <v>0</v>
      </c>
      <c r="O202" s="540">
        <v>0</v>
      </c>
      <c r="P202" s="540">
        <v>0</v>
      </c>
      <c r="Q202" s="540">
        <v>0</v>
      </c>
      <c r="R202" s="540">
        <v>0</v>
      </c>
    </row>
    <row r="203" spans="2:18" x14ac:dyDescent="0.3">
      <c r="B203" s="188" t="s">
        <v>182</v>
      </c>
      <c r="C203" s="188" t="s">
        <v>86</v>
      </c>
      <c r="D203" s="540">
        <v>0</v>
      </c>
      <c r="E203" s="540">
        <v>0</v>
      </c>
      <c r="F203" s="540">
        <v>0</v>
      </c>
      <c r="G203" s="540">
        <v>0</v>
      </c>
      <c r="H203" s="540">
        <v>0</v>
      </c>
      <c r="I203" s="540">
        <v>0</v>
      </c>
      <c r="J203" s="540">
        <v>0</v>
      </c>
      <c r="K203" s="540">
        <v>0</v>
      </c>
      <c r="L203" s="540">
        <v>0</v>
      </c>
      <c r="M203" s="540">
        <v>0</v>
      </c>
      <c r="N203" s="540">
        <v>0</v>
      </c>
      <c r="O203" s="540">
        <v>0</v>
      </c>
      <c r="P203" s="540">
        <v>0</v>
      </c>
      <c r="Q203" s="540">
        <v>0</v>
      </c>
      <c r="R203" s="540">
        <v>0</v>
      </c>
    </row>
    <row r="204" spans="2:18" x14ac:dyDescent="0.3">
      <c r="B204" s="188" t="s">
        <v>163</v>
      </c>
      <c r="C204" s="188" t="s">
        <v>86</v>
      </c>
      <c r="D204" s="540">
        <v>0</v>
      </c>
      <c r="E204" s="540">
        <v>0</v>
      </c>
      <c r="F204" s="540">
        <v>0</v>
      </c>
      <c r="G204" s="540">
        <v>0</v>
      </c>
      <c r="H204" s="540">
        <v>0</v>
      </c>
      <c r="I204" s="540">
        <v>0</v>
      </c>
      <c r="J204" s="540">
        <v>0</v>
      </c>
      <c r="K204" s="540">
        <v>0</v>
      </c>
      <c r="L204" s="540">
        <v>0</v>
      </c>
      <c r="M204" s="540">
        <v>0</v>
      </c>
      <c r="N204" s="540">
        <v>0</v>
      </c>
      <c r="O204" s="540">
        <v>0</v>
      </c>
      <c r="P204" s="540">
        <v>0</v>
      </c>
      <c r="Q204" s="540">
        <v>0</v>
      </c>
      <c r="R204" s="540">
        <v>0</v>
      </c>
    </row>
    <row r="205" spans="2:18" x14ac:dyDescent="0.3">
      <c r="B205" s="188" t="s">
        <v>164</v>
      </c>
      <c r="C205" s="188" t="s">
        <v>86</v>
      </c>
      <c r="D205" s="540">
        <f t="shared" ref="D205:M205" si="43">$C$234/$C$236*D171</f>
        <v>0</v>
      </c>
      <c r="E205" s="540">
        <f t="shared" si="43"/>
        <v>0</v>
      </c>
      <c r="F205" s="540">
        <f t="shared" si="43"/>
        <v>0</v>
      </c>
      <c r="G205" s="540">
        <f t="shared" si="43"/>
        <v>0</v>
      </c>
      <c r="H205" s="540">
        <f t="shared" si="43"/>
        <v>0</v>
      </c>
      <c r="I205" s="540">
        <f t="shared" si="43"/>
        <v>0</v>
      </c>
      <c r="J205" s="540">
        <f t="shared" si="43"/>
        <v>0</v>
      </c>
      <c r="K205" s="540">
        <f t="shared" si="43"/>
        <v>0</v>
      </c>
      <c r="L205" s="540">
        <f t="shared" si="43"/>
        <v>0</v>
      </c>
      <c r="M205" s="540">
        <f t="shared" si="43"/>
        <v>0</v>
      </c>
      <c r="N205" s="540">
        <f>$D$234/$D$236*N171</f>
        <v>0</v>
      </c>
      <c r="O205" s="549">
        <f>$E$234/$E$236*O171</f>
        <v>104059.94803266517</v>
      </c>
      <c r="P205" s="549">
        <f>$F$234/$F$236*P171</f>
        <v>133453.97178916109</v>
      </c>
      <c r="Q205" s="549">
        <f>$G$234/$G$236*Q171</f>
        <v>141569.2279138827</v>
      </c>
      <c r="R205" s="549">
        <f>$H$234/$H$236*R171</f>
        <v>153280.43801039347</v>
      </c>
    </row>
    <row r="206" spans="2:18" x14ac:dyDescent="0.3">
      <c r="B206" s="188" t="s">
        <v>293</v>
      </c>
      <c r="C206" s="188" t="s">
        <v>86</v>
      </c>
      <c r="D206" s="540">
        <v>0</v>
      </c>
      <c r="E206" s="540">
        <v>0</v>
      </c>
      <c r="F206" s="540">
        <v>0</v>
      </c>
      <c r="G206" s="540">
        <v>0</v>
      </c>
      <c r="H206" s="540">
        <v>0</v>
      </c>
      <c r="I206" s="540">
        <v>0</v>
      </c>
      <c r="J206" s="540">
        <v>0</v>
      </c>
      <c r="K206" s="540">
        <v>0</v>
      </c>
      <c r="L206" s="540">
        <v>0</v>
      </c>
      <c r="M206" s="540">
        <v>0</v>
      </c>
      <c r="N206" s="540">
        <v>0</v>
      </c>
      <c r="O206" s="540">
        <v>0</v>
      </c>
      <c r="P206" s="540">
        <v>0</v>
      </c>
      <c r="Q206" s="540">
        <v>0</v>
      </c>
      <c r="R206" s="540">
        <v>0</v>
      </c>
    </row>
    <row r="207" spans="2:18" x14ac:dyDescent="0.3">
      <c r="B207" s="188" t="s">
        <v>166</v>
      </c>
      <c r="C207" s="188" t="s">
        <v>86</v>
      </c>
      <c r="D207" s="549">
        <f t="shared" ref="D207:M207" si="44">$C$235/$C$236*D171</f>
        <v>97022.469328677107</v>
      </c>
      <c r="E207" s="549">
        <f t="shared" si="44"/>
        <v>119158.66378716168</v>
      </c>
      <c r="F207" s="549">
        <f t="shared" si="44"/>
        <v>172756.51334834352</v>
      </c>
      <c r="G207" s="549">
        <f t="shared" si="44"/>
        <v>191934.93544088589</v>
      </c>
      <c r="H207" s="549">
        <f t="shared" si="44"/>
        <v>198669.99035059504</v>
      </c>
      <c r="I207" s="549">
        <f t="shared" si="44"/>
        <v>229142.58144557275</v>
      </c>
      <c r="J207" s="549">
        <f t="shared" si="44"/>
        <v>238703.53352019482</v>
      </c>
      <c r="K207" s="549">
        <f t="shared" si="44"/>
        <v>235218.26035013553</v>
      </c>
      <c r="L207" s="549">
        <f t="shared" si="44"/>
        <v>216708.63391995587</v>
      </c>
      <c r="M207" s="549">
        <f t="shared" si="44"/>
        <v>215446.39985296145</v>
      </c>
      <c r="N207" s="549">
        <f>$D$235/$D$236*N171</f>
        <v>244830.53352381891</v>
      </c>
      <c r="O207" s="549">
        <f>$E$235/$E$236*O171</f>
        <v>338194.83110616182</v>
      </c>
      <c r="P207" s="549">
        <f>$F$235/$F$236*P171</f>
        <v>433725.40831477358</v>
      </c>
      <c r="Q207" s="549">
        <f>$G$235/$G$236*Q171</f>
        <v>460099.9907201188</v>
      </c>
      <c r="R207" s="549">
        <f>$H$235/$H$236*R171</f>
        <v>498161.42353377875</v>
      </c>
    </row>
    <row r="208" spans="2:18" x14ac:dyDescent="0.3">
      <c r="B208" s="293"/>
      <c r="C208" s="35"/>
      <c r="D208" s="550"/>
      <c r="E208" s="550"/>
      <c r="F208" s="550"/>
      <c r="G208" s="550"/>
      <c r="H208" s="550"/>
      <c r="I208" s="550"/>
      <c r="J208" s="550"/>
      <c r="K208" s="550"/>
      <c r="L208" s="550"/>
      <c r="M208" s="550"/>
    </row>
    <row r="209" spans="2:13" x14ac:dyDescent="0.3">
      <c r="B209" s="1" t="s">
        <v>921</v>
      </c>
      <c r="C209" s="35"/>
      <c r="D209" s="550"/>
      <c r="E209" s="550"/>
      <c r="F209" s="550"/>
      <c r="G209" s="550"/>
      <c r="H209" s="550"/>
      <c r="I209" s="550"/>
      <c r="J209" s="550"/>
      <c r="K209" s="550"/>
      <c r="L209" s="550"/>
      <c r="M209" s="550"/>
    </row>
    <row r="210" spans="2:13" x14ac:dyDescent="0.3">
      <c r="B210" s="1" t="s">
        <v>922</v>
      </c>
      <c r="C210" s="35"/>
      <c r="D210" s="550"/>
      <c r="E210" s="550"/>
      <c r="F210" s="550"/>
      <c r="G210" s="550"/>
      <c r="H210" s="550"/>
      <c r="I210" s="550"/>
      <c r="J210" s="550"/>
      <c r="K210" s="550"/>
      <c r="L210" s="550"/>
      <c r="M210" s="550"/>
    </row>
    <row r="211" spans="2:13" x14ac:dyDescent="0.3">
      <c r="B211" s="2" t="s">
        <v>923</v>
      </c>
      <c r="C211" s="231"/>
      <c r="D211" s="231"/>
      <c r="E211" s="231"/>
      <c r="F211" s="231"/>
      <c r="G211" s="231"/>
      <c r="H211" s="231"/>
      <c r="I211" s="231"/>
      <c r="J211" s="231"/>
      <c r="K211" s="231"/>
      <c r="L211" s="231"/>
      <c r="M211" s="231"/>
    </row>
    <row r="212" spans="2:13" x14ac:dyDescent="0.3">
      <c r="B212" s="319" t="s">
        <v>586</v>
      </c>
      <c r="C212" s="231"/>
      <c r="D212" s="231"/>
      <c r="E212" s="231"/>
      <c r="F212" s="231"/>
      <c r="G212" s="231"/>
      <c r="H212" s="231"/>
      <c r="I212" s="231"/>
      <c r="J212" s="231"/>
      <c r="K212" s="231"/>
      <c r="L212" s="231"/>
      <c r="M212" s="231"/>
    </row>
    <row r="213" spans="2:13" x14ac:dyDescent="0.3">
      <c r="B213" s="1" t="s">
        <v>924</v>
      </c>
      <c r="C213" s="231"/>
      <c r="D213" s="231"/>
      <c r="E213" s="231"/>
      <c r="F213" s="231"/>
      <c r="G213" s="231"/>
      <c r="H213" s="231"/>
      <c r="I213" s="231"/>
      <c r="J213" s="231"/>
      <c r="K213" s="231"/>
      <c r="L213" s="231"/>
      <c r="M213" s="231"/>
    </row>
    <row r="214" spans="2:13" x14ac:dyDescent="0.3">
      <c r="B214" s="2" t="s">
        <v>925</v>
      </c>
      <c r="C214" s="231"/>
      <c r="D214" s="231"/>
      <c r="E214" s="231"/>
      <c r="F214" s="231"/>
      <c r="G214" s="231"/>
      <c r="H214" s="231"/>
      <c r="I214" s="231"/>
      <c r="J214" s="231"/>
      <c r="K214" s="231"/>
      <c r="L214" s="231"/>
      <c r="M214" s="231"/>
    </row>
    <row r="215" spans="2:13" x14ac:dyDescent="0.3">
      <c r="B215" s="2" t="s">
        <v>926</v>
      </c>
      <c r="C215" s="231"/>
      <c r="D215" s="231"/>
      <c r="E215" s="231"/>
      <c r="F215" s="231"/>
      <c r="G215" s="231"/>
      <c r="H215" s="231"/>
      <c r="I215" s="231"/>
      <c r="J215" s="231"/>
      <c r="K215" s="231"/>
      <c r="L215" s="231"/>
      <c r="M215" s="231"/>
    </row>
    <row r="216" spans="2:13" x14ac:dyDescent="0.3">
      <c r="B216" s="275" t="s">
        <v>927</v>
      </c>
      <c r="C216" s="35"/>
      <c r="D216" s="281"/>
      <c r="E216" s="281"/>
      <c r="F216" s="282"/>
      <c r="G216" s="283"/>
      <c r="H216" s="284"/>
      <c r="I216" s="284"/>
      <c r="J216" s="284"/>
      <c r="K216" s="284"/>
      <c r="L216" s="284"/>
      <c r="M216" s="284"/>
    </row>
    <row r="217" spans="2:13" x14ac:dyDescent="0.3">
      <c r="B217" s="277" t="s">
        <v>185</v>
      </c>
      <c r="C217" s="35"/>
      <c r="D217" s="281"/>
      <c r="E217" s="281"/>
      <c r="F217" s="282"/>
      <c r="G217" s="283"/>
      <c r="H217" s="284"/>
      <c r="I217" s="284"/>
      <c r="J217" s="284"/>
      <c r="K217" s="284"/>
      <c r="L217" s="284"/>
      <c r="M217" s="284"/>
    </row>
    <row r="218" spans="2:13" x14ac:dyDescent="0.3">
      <c r="B218" s="682" t="s">
        <v>490</v>
      </c>
      <c r="C218" s="682"/>
      <c r="D218" s="682"/>
      <c r="E218" s="682"/>
      <c r="F218" s="682"/>
      <c r="G218" s="682"/>
      <c r="H218" s="682"/>
      <c r="I218" s="682"/>
      <c r="J218" s="284"/>
      <c r="K218" s="284"/>
      <c r="L218" s="284"/>
      <c r="M218" s="284"/>
    </row>
    <row r="219" spans="2:13" x14ac:dyDescent="0.3">
      <c r="B219" s="682"/>
      <c r="C219" s="682"/>
      <c r="D219" s="682"/>
      <c r="E219" s="682"/>
      <c r="F219" s="682"/>
      <c r="G219" s="682"/>
      <c r="H219" s="682"/>
      <c r="I219" s="682"/>
      <c r="J219" s="284"/>
      <c r="K219" s="284"/>
      <c r="L219" s="284"/>
      <c r="M219" s="284"/>
    </row>
    <row r="220" spans="2:13" x14ac:dyDescent="0.3">
      <c r="B220" s="275"/>
      <c r="C220" s="35"/>
      <c r="D220" s="281"/>
      <c r="E220" s="281"/>
      <c r="F220" s="282"/>
      <c r="G220" s="283"/>
      <c r="H220" s="284"/>
      <c r="I220" s="284"/>
      <c r="J220" s="284"/>
      <c r="K220" s="284"/>
      <c r="L220" s="284"/>
      <c r="M220" s="284"/>
    </row>
    <row r="221" spans="2:13" x14ac:dyDescent="0.3">
      <c r="B221" s="187" t="s">
        <v>823</v>
      </c>
      <c r="E221" s="281"/>
      <c r="F221" s="282"/>
      <c r="G221" s="283"/>
      <c r="H221" s="284"/>
      <c r="I221" s="284"/>
      <c r="J221" s="284"/>
      <c r="K221" s="284"/>
      <c r="L221" s="284"/>
      <c r="M221" s="284"/>
    </row>
    <row r="222" spans="2:13" x14ac:dyDescent="0.3">
      <c r="E222" s="281"/>
      <c r="F222" s="282"/>
      <c r="G222" s="283"/>
      <c r="H222" s="284"/>
      <c r="I222" s="284"/>
      <c r="J222" s="284"/>
      <c r="K222" s="284"/>
      <c r="L222" s="284"/>
      <c r="M222" s="284"/>
    </row>
    <row r="223" spans="2:13" x14ac:dyDescent="0.3">
      <c r="B223" s="674" t="s">
        <v>183</v>
      </c>
      <c r="C223" s="679" t="s">
        <v>445</v>
      </c>
      <c r="D223" s="679"/>
      <c r="E223" s="679"/>
      <c r="F223" s="679"/>
      <c r="G223" s="679"/>
      <c r="H223" s="679"/>
      <c r="I223" s="284"/>
      <c r="J223" s="284"/>
      <c r="K223" s="284"/>
      <c r="L223" s="284"/>
      <c r="M223" s="284"/>
    </row>
    <row r="224" spans="2:13" x14ac:dyDescent="0.3">
      <c r="B224" s="674"/>
      <c r="C224" s="399" t="s">
        <v>619</v>
      </c>
      <c r="D224" s="399" t="s">
        <v>584</v>
      </c>
      <c r="E224" s="399" t="s">
        <v>585</v>
      </c>
      <c r="F224" s="400" t="s">
        <v>846</v>
      </c>
      <c r="G224" s="400" t="s">
        <v>847</v>
      </c>
      <c r="H224" s="400" t="s">
        <v>848</v>
      </c>
      <c r="I224" s="284"/>
      <c r="J224" s="284"/>
      <c r="K224" s="284"/>
      <c r="L224" s="284"/>
      <c r="M224" s="284"/>
    </row>
    <row r="225" spans="2:14" x14ac:dyDescent="0.3">
      <c r="B225" s="101" t="s">
        <v>133</v>
      </c>
      <c r="C225" s="546">
        <f>D264</f>
        <v>220000.00000000003</v>
      </c>
      <c r="D225" s="546">
        <f>E264</f>
        <v>220000.00000000003</v>
      </c>
      <c r="E225" s="546">
        <f>F264</f>
        <v>220000.00000000003</v>
      </c>
      <c r="F225" s="546">
        <f t="shared" ref="F225:H225" si="45">G264</f>
        <v>220000.00000000003</v>
      </c>
      <c r="G225" s="546">
        <f t="shared" si="45"/>
        <v>220000.00000000003</v>
      </c>
      <c r="H225" s="546">
        <f t="shared" si="45"/>
        <v>220000.00000000003</v>
      </c>
      <c r="K225" s="284"/>
      <c r="L225" s="284"/>
      <c r="M225" s="284"/>
    </row>
    <row r="226" spans="2:14" x14ac:dyDescent="0.3">
      <c r="B226" s="101" t="s">
        <v>318</v>
      </c>
      <c r="C226" s="546">
        <f>D250+D252+D253+D257+D263+D268+D271+D272+D274+D278+D279+D280+D281+D282+D285+D288+D290+D291+D294+D297+D299+D300+D302+D303</f>
        <v>6737000</v>
      </c>
      <c r="D226" s="546">
        <f>E250+E252+E253+E257+E263+E268+E271+E272+E274+E278+E279+E280+E281+E282+E285+E288+E290+E291+E294+E297+E299+E300+E302+E303</f>
        <v>5361000</v>
      </c>
      <c r="E226" s="546">
        <f>F250+F252+F253+F257+F263+F268+F271+F272+F274+F278+F279+F280+F281+F282+F285+F288+F290+F291+F294+F297+F299+F300+F302+F303</f>
        <v>5493000</v>
      </c>
      <c r="F226" s="546">
        <f t="shared" ref="F226:H226" si="46">G250+G252+G253+G257+G263+G268+G271+G272+G274+G278+G279+G280+G281+G282+G285+G288+G290+G291+G294+G297+G299+G300+G302+G303</f>
        <v>5493000</v>
      </c>
      <c r="G226" s="546">
        <f t="shared" si="46"/>
        <v>5493000</v>
      </c>
      <c r="H226" s="546">
        <f t="shared" si="46"/>
        <v>5493000</v>
      </c>
      <c r="K226" s="284"/>
      <c r="L226" s="284"/>
      <c r="M226" s="284"/>
    </row>
    <row r="227" spans="2:14" x14ac:dyDescent="0.3">
      <c r="B227" s="101" t="s">
        <v>142</v>
      </c>
      <c r="C227" s="546">
        <f>D262+D292</f>
        <v>228000</v>
      </c>
      <c r="D227" s="546">
        <f>E262+E292</f>
        <v>160000</v>
      </c>
      <c r="E227" s="546">
        <f>F262+F292</f>
        <v>100000</v>
      </c>
      <c r="F227" s="546">
        <f t="shared" ref="F227:H227" si="47">G262+G292</f>
        <v>100000</v>
      </c>
      <c r="G227" s="546">
        <f t="shared" si="47"/>
        <v>100000</v>
      </c>
      <c r="H227" s="546">
        <f t="shared" si="47"/>
        <v>100000</v>
      </c>
      <c r="K227" s="284"/>
      <c r="L227" s="284"/>
      <c r="M227" s="284"/>
    </row>
    <row r="228" spans="2:14" x14ac:dyDescent="0.3">
      <c r="B228" s="101" t="s">
        <v>143</v>
      </c>
      <c r="C228" s="546">
        <f>D244+D260+D261</f>
        <v>7075000</v>
      </c>
      <c r="D228" s="546">
        <f>E244+E260+E261</f>
        <v>7075000</v>
      </c>
      <c r="E228" s="546">
        <f>F244+F260+F261</f>
        <v>7075000</v>
      </c>
      <c r="F228" s="546">
        <f t="shared" ref="F228:H228" si="48">G244+G260+G261</f>
        <v>7075000</v>
      </c>
      <c r="G228" s="546">
        <f t="shared" si="48"/>
        <v>7075000</v>
      </c>
      <c r="H228" s="546">
        <f t="shared" si="48"/>
        <v>7075000</v>
      </c>
      <c r="K228" s="284"/>
      <c r="L228" s="284"/>
      <c r="M228" s="284"/>
    </row>
    <row r="229" spans="2:14" x14ac:dyDescent="0.3">
      <c r="B229" s="101" t="s">
        <v>147</v>
      </c>
      <c r="C229" s="546">
        <f>D256+D306+D251+D296</f>
        <v>330000</v>
      </c>
      <c r="D229" s="546">
        <f>E256+E306+E251+E296</f>
        <v>330000</v>
      </c>
      <c r="E229" s="546">
        <f>F256+F306+F251+F296</f>
        <v>596000</v>
      </c>
      <c r="F229" s="546">
        <f t="shared" ref="F229:H229" si="49">G256+G306+G251+G296</f>
        <v>596000</v>
      </c>
      <c r="G229" s="546">
        <f t="shared" si="49"/>
        <v>596000</v>
      </c>
      <c r="H229" s="546">
        <f t="shared" si="49"/>
        <v>596000</v>
      </c>
      <c r="K229" s="284"/>
      <c r="L229" s="284"/>
      <c r="M229" s="284"/>
    </row>
    <row r="230" spans="2:14" x14ac:dyDescent="0.3">
      <c r="B230" s="101" t="s">
        <v>148</v>
      </c>
      <c r="C230" s="546">
        <f>D273+D276</f>
        <v>285000</v>
      </c>
      <c r="D230" s="546">
        <f>E273+E276</f>
        <v>285000</v>
      </c>
      <c r="E230" s="546">
        <f>F273+F276</f>
        <v>285000</v>
      </c>
      <c r="F230" s="546">
        <f t="shared" ref="F230:H230" si="50">G273+G276</f>
        <v>285000</v>
      </c>
      <c r="G230" s="546">
        <f t="shared" si="50"/>
        <v>285000</v>
      </c>
      <c r="H230" s="546">
        <f t="shared" si="50"/>
        <v>285000</v>
      </c>
      <c r="K230" s="284"/>
      <c r="L230" s="284"/>
      <c r="M230" s="284"/>
    </row>
    <row r="231" spans="2:14" x14ac:dyDescent="0.3">
      <c r="B231" s="101" t="s">
        <v>152</v>
      </c>
      <c r="C231" s="546">
        <f>D245+D245+D298+D246+D275+D265</f>
        <v>3820000</v>
      </c>
      <c r="D231" s="546">
        <f>E245+E245+E298+E246+E275+E265</f>
        <v>3820000</v>
      </c>
      <c r="E231" s="546">
        <f>F245+F245+F298+F246+F275+F265</f>
        <v>3940000</v>
      </c>
      <c r="F231" s="546">
        <f t="shared" ref="F231:H231" si="51">G245+G245+G298+G246+G275+G265</f>
        <v>3940000</v>
      </c>
      <c r="G231" s="546">
        <f t="shared" si="51"/>
        <v>3940000</v>
      </c>
      <c r="H231" s="546">
        <f t="shared" si="51"/>
        <v>3940000</v>
      </c>
      <c r="K231" s="284"/>
      <c r="L231" s="284"/>
      <c r="M231" s="284"/>
    </row>
    <row r="232" spans="2:14" x14ac:dyDescent="0.3">
      <c r="B232" s="101" t="s">
        <v>157</v>
      </c>
      <c r="C232" s="546">
        <f>D248+D249+D254+D255+D258+D277+D283+D284+D287+D295+D301+D305+D289+D267+D286</f>
        <v>2743000</v>
      </c>
      <c r="D232" s="546">
        <f>E248+E249+E254+E255+E258+E277+E283+E284+E287+E295+E301+E305+E289+E267+E286</f>
        <v>2723000</v>
      </c>
      <c r="E232" s="546">
        <f>F248+F249+F254+F255+F258+F277+F283+F284+F287+F295+F301+F305+F289+F267+F286</f>
        <v>3298000</v>
      </c>
      <c r="F232" s="546">
        <f t="shared" ref="F232:H232" si="52">G248+G249+G254+G255+G258+G277+G283+G284+G287+G295+G301+G305+G289+G267+G286</f>
        <v>3298000</v>
      </c>
      <c r="G232" s="546">
        <f t="shared" si="52"/>
        <v>3298000</v>
      </c>
      <c r="H232" s="546">
        <f t="shared" si="52"/>
        <v>3298000</v>
      </c>
      <c r="K232" s="284"/>
      <c r="L232" s="284"/>
      <c r="M232" s="284"/>
    </row>
    <row r="233" spans="2:14" x14ac:dyDescent="0.3">
      <c r="B233" s="101" t="s">
        <v>159</v>
      </c>
      <c r="C233" s="546">
        <f>D304</f>
        <v>120000</v>
      </c>
      <c r="D233" s="546">
        <f>E304</f>
        <v>120000</v>
      </c>
      <c r="E233" s="546">
        <f>F304</f>
        <v>120000</v>
      </c>
      <c r="F233" s="546">
        <f t="shared" ref="F233:H233" si="53">G304</f>
        <v>120000</v>
      </c>
      <c r="G233" s="546">
        <f t="shared" si="53"/>
        <v>120000</v>
      </c>
      <c r="H233" s="546">
        <f t="shared" si="53"/>
        <v>120000</v>
      </c>
      <c r="K233" s="284"/>
      <c r="L233" s="284"/>
      <c r="M233" s="284"/>
    </row>
    <row r="234" spans="2:14" x14ac:dyDescent="0.3">
      <c r="B234" s="101" t="s">
        <v>164</v>
      </c>
      <c r="C234" s="546">
        <f>D259</f>
        <v>0</v>
      </c>
      <c r="D234" s="546">
        <f>E259</f>
        <v>0</v>
      </c>
      <c r="E234" s="546">
        <f>F259</f>
        <v>100000</v>
      </c>
      <c r="F234" s="546">
        <f t="shared" ref="F234:H234" si="54">G259</f>
        <v>100000</v>
      </c>
      <c r="G234" s="546">
        <f t="shared" si="54"/>
        <v>100000</v>
      </c>
      <c r="H234" s="546">
        <f t="shared" si="54"/>
        <v>100000</v>
      </c>
      <c r="K234" s="284"/>
      <c r="L234" s="284"/>
      <c r="M234" s="284"/>
    </row>
    <row r="235" spans="2:14" x14ac:dyDescent="0.3">
      <c r="B235" s="101" t="s">
        <v>166</v>
      </c>
      <c r="C235" s="546">
        <f>D270+D293+D267</f>
        <v>205000</v>
      </c>
      <c r="D235" s="546">
        <f>E270+E293+E267</f>
        <v>205000</v>
      </c>
      <c r="E235" s="546">
        <f>F270+F293+F267</f>
        <v>325000</v>
      </c>
      <c r="F235" s="546">
        <f t="shared" ref="F235:H235" si="55">G270+G293+G267</f>
        <v>325000</v>
      </c>
      <c r="G235" s="546">
        <f t="shared" si="55"/>
        <v>325000</v>
      </c>
      <c r="H235" s="546">
        <f t="shared" si="55"/>
        <v>325000</v>
      </c>
      <c r="K235" s="284"/>
      <c r="L235" s="284"/>
      <c r="M235" s="284"/>
    </row>
    <row r="236" spans="2:14" x14ac:dyDescent="0.3">
      <c r="B236" s="193" t="s">
        <v>187</v>
      </c>
      <c r="C236" s="207">
        <f>SUM(C225:C235)</f>
        <v>21763000</v>
      </c>
      <c r="D236" s="207">
        <f>SUM(D225:D235)</f>
        <v>20299000</v>
      </c>
      <c r="E236" s="207">
        <f>SUM(E225:E235)</f>
        <v>21552000</v>
      </c>
      <c r="F236" s="207">
        <f t="shared" ref="F236:H236" si="56">SUM(F225:F235)</f>
        <v>21552000</v>
      </c>
      <c r="G236" s="207">
        <f t="shared" si="56"/>
        <v>21552000</v>
      </c>
      <c r="H236" s="207">
        <f t="shared" si="56"/>
        <v>21552000</v>
      </c>
      <c r="I236" s="284"/>
      <c r="J236" s="284"/>
      <c r="K236" s="284"/>
      <c r="L236" s="284"/>
      <c r="M236" s="284"/>
    </row>
    <row r="237" spans="2:14" x14ac:dyDescent="0.3">
      <c r="B237" s="2" t="s">
        <v>452</v>
      </c>
      <c r="K237" s="551"/>
      <c r="M237" s="551"/>
      <c r="N237" s="551"/>
    </row>
    <row r="238" spans="2:14" x14ac:dyDescent="0.3">
      <c r="B238" s="113"/>
      <c r="K238" s="551"/>
      <c r="M238" s="551"/>
      <c r="N238" s="551"/>
    </row>
    <row r="239" spans="2:14" x14ac:dyDescent="0.3">
      <c r="B239" s="187" t="s">
        <v>822</v>
      </c>
      <c r="K239" s="551"/>
      <c r="M239" s="551"/>
      <c r="N239" s="551"/>
    </row>
    <row r="240" spans="2:14" x14ac:dyDescent="0.3">
      <c r="B240" s="113"/>
      <c r="K240" s="551"/>
      <c r="M240" s="551"/>
      <c r="N240" s="551"/>
    </row>
    <row r="241" spans="2:15" x14ac:dyDescent="0.3">
      <c r="B241" s="674" t="s">
        <v>240</v>
      </c>
      <c r="C241" s="674" t="s">
        <v>308</v>
      </c>
      <c r="D241" s="679" t="s">
        <v>445</v>
      </c>
      <c r="E241" s="679"/>
      <c r="F241" s="679"/>
      <c r="G241" s="679"/>
      <c r="H241" s="679"/>
      <c r="I241" s="679"/>
      <c r="K241" s="551"/>
      <c r="M241" s="551"/>
      <c r="N241" s="551"/>
    </row>
    <row r="242" spans="2:15" s="34" customFormat="1" ht="38.25" customHeight="1" x14ac:dyDescent="0.3">
      <c r="B242" s="674"/>
      <c r="C242" s="674"/>
      <c r="D242" s="399" t="s">
        <v>619</v>
      </c>
      <c r="E242" s="399" t="s">
        <v>584</v>
      </c>
      <c r="F242" s="399" t="s">
        <v>585</v>
      </c>
      <c r="G242" s="400" t="s">
        <v>846</v>
      </c>
      <c r="H242" s="400" t="s">
        <v>847</v>
      </c>
      <c r="I242" s="400" t="s">
        <v>848</v>
      </c>
      <c r="K242" s="552"/>
      <c r="M242" s="552"/>
      <c r="N242" s="552"/>
    </row>
    <row r="243" spans="2:15" ht="18" x14ac:dyDescent="0.35">
      <c r="B243" s="285" t="s">
        <v>310</v>
      </c>
      <c r="C243" s="96"/>
      <c r="D243" s="426"/>
      <c r="E243" s="95"/>
      <c r="F243" s="95"/>
      <c r="G243" s="355"/>
      <c r="H243" s="356"/>
      <c r="I243" s="584"/>
      <c r="L243" s="551"/>
      <c r="N243" s="551"/>
      <c r="O243" s="551"/>
    </row>
    <row r="244" spans="2:15" s="110" customFormat="1" x14ac:dyDescent="0.3">
      <c r="B244" s="102" t="s">
        <v>311</v>
      </c>
      <c r="C244" s="102" t="s">
        <v>312</v>
      </c>
      <c r="D244" s="414">
        <v>6800000</v>
      </c>
      <c r="E244" s="414">
        <v>6800000</v>
      </c>
      <c r="F244" s="553">
        <v>6800000</v>
      </c>
      <c r="G244" s="553">
        <v>6800000</v>
      </c>
      <c r="H244" s="553">
        <v>6800000</v>
      </c>
      <c r="I244" s="553">
        <v>6800000</v>
      </c>
      <c r="L244" s="551"/>
      <c r="N244" s="551"/>
      <c r="O244" s="551"/>
    </row>
    <row r="245" spans="2:15" s="110" customFormat="1" ht="31.2" x14ac:dyDescent="0.3">
      <c r="B245" s="102" t="s">
        <v>313</v>
      </c>
      <c r="C245" s="102" t="s">
        <v>314</v>
      </c>
      <c r="D245" s="414">
        <v>900000</v>
      </c>
      <c r="E245" s="414">
        <v>900000</v>
      </c>
      <c r="F245" s="553">
        <v>900000</v>
      </c>
      <c r="G245" s="553">
        <v>900000</v>
      </c>
      <c r="H245" s="553">
        <v>900000</v>
      </c>
      <c r="I245" s="553">
        <v>900000</v>
      </c>
      <c r="L245" s="551"/>
      <c r="N245" s="551"/>
      <c r="O245" s="551"/>
    </row>
    <row r="246" spans="2:15" s="110" customFormat="1" ht="31.2" x14ac:dyDescent="0.3">
      <c r="B246" s="102" t="s">
        <v>315</v>
      </c>
      <c r="C246" s="102" t="s">
        <v>316</v>
      </c>
      <c r="D246" s="414">
        <v>1600000</v>
      </c>
      <c r="E246" s="414">
        <v>1600000</v>
      </c>
      <c r="F246" s="553">
        <v>1600000</v>
      </c>
      <c r="G246" s="553">
        <v>1600000</v>
      </c>
      <c r="H246" s="553">
        <v>1600000</v>
      </c>
      <c r="I246" s="553">
        <v>1600000</v>
      </c>
      <c r="L246" s="551"/>
      <c r="N246" s="551"/>
      <c r="O246" s="551"/>
    </row>
    <row r="247" spans="2:15" s="110" customFormat="1" x14ac:dyDescent="0.3">
      <c r="B247" s="357" t="s">
        <v>317</v>
      </c>
      <c r="C247" s="102"/>
      <c r="D247" s="414">
        <v>0</v>
      </c>
      <c r="E247" s="414"/>
      <c r="F247" s="101"/>
      <c r="G247" s="358"/>
      <c r="I247" s="585"/>
      <c r="L247" s="551"/>
      <c r="N247" s="551"/>
      <c r="O247" s="551"/>
    </row>
    <row r="248" spans="2:15" s="110" customFormat="1" ht="31.2" x14ac:dyDescent="0.3">
      <c r="B248" s="102" t="s">
        <v>319</v>
      </c>
      <c r="C248" s="102" t="s">
        <v>320</v>
      </c>
      <c r="D248" s="414">
        <v>250000</v>
      </c>
      <c r="E248" s="414">
        <v>250000</v>
      </c>
      <c r="F248" s="553">
        <v>250000</v>
      </c>
      <c r="G248" s="553">
        <v>250000</v>
      </c>
      <c r="H248" s="553">
        <v>250000</v>
      </c>
      <c r="I248" s="553">
        <v>250000</v>
      </c>
      <c r="L248" s="551"/>
      <c r="N248" s="551"/>
      <c r="O248" s="551"/>
    </row>
    <row r="249" spans="2:15" s="110" customFormat="1" ht="31.2" x14ac:dyDescent="0.3">
      <c r="B249" s="102" t="s">
        <v>321</v>
      </c>
      <c r="C249" s="102" t="s">
        <v>322</v>
      </c>
      <c r="D249" s="414">
        <v>180000</v>
      </c>
      <c r="E249" s="414">
        <v>180000</v>
      </c>
      <c r="F249" s="553">
        <v>180000</v>
      </c>
      <c r="G249" s="553">
        <v>180000</v>
      </c>
      <c r="H249" s="553">
        <v>180000</v>
      </c>
      <c r="I249" s="553">
        <v>180000</v>
      </c>
      <c r="L249" s="551"/>
      <c r="N249" s="551"/>
      <c r="O249" s="551"/>
    </row>
    <row r="250" spans="2:15" s="110" customFormat="1" x14ac:dyDescent="0.3">
      <c r="B250" s="102" t="s">
        <v>323</v>
      </c>
      <c r="C250" s="102" t="s">
        <v>324</v>
      </c>
      <c r="D250" s="414">
        <v>500000</v>
      </c>
      <c r="E250" s="414">
        <v>500000</v>
      </c>
      <c r="F250" s="553">
        <v>500000</v>
      </c>
      <c r="G250" s="553">
        <v>500000</v>
      </c>
      <c r="H250" s="553">
        <v>500000</v>
      </c>
      <c r="I250" s="553">
        <v>500000</v>
      </c>
      <c r="L250" s="551"/>
      <c r="N250" s="551"/>
      <c r="O250" s="551"/>
    </row>
    <row r="251" spans="2:15" s="110" customFormat="1" x14ac:dyDescent="0.3">
      <c r="B251" s="359" t="s">
        <v>631</v>
      </c>
      <c r="C251" s="359" t="s">
        <v>632</v>
      </c>
      <c r="D251" s="101"/>
      <c r="E251" s="414"/>
      <c r="F251" s="553">
        <v>146000</v>
      </c>
      <c r="G251" s="553">
        <v>146000</v>
      </c>
      <c r="H251" s="553">
        <v>146000</v>
      </c>
      <c r="I251" s="553">
        <v>146000</v>
      </c>
      <c r="L251" s="551"/>
      <c r="N251" s="551"/>
      <c r="O251" s="551"/>
    </row>
    <row r="252" spans="2:15" s="110" customFormat="1" x14ac:dyDescent="0.3">
      <c r="B252" s="102" t="s">
        <v>630</v>
      </c>
      <c r="C252" s="102" t="s">
        <v>325</v>
      </c>
      <c r="D252" s="414">
        <v>102000</v>
      </c>
      <c r="E252" s="414">
        <v>102000</v>
      </c>
      <c r="F252" s="553">
        <v>102000</v>
      </c>
      <c r="G252" s="553">
        <v>102000</v>
      </c>
      <c r="H252" s="553">
        <v>102000</v>
      </c>
      <c r="I252" s="553">
        <v>102000</v>
      </c>
      <c r="L252" s="551"/>
      <c r="N252" s="551"/>
      <c r="O252" s="551"/>
    </row>
    <row r="253" spans="2:15" s="110" customFormat="1" x14ac:dyDescent="0.3">
      <c r="B253" s="102" t="s">
        <v>326</v>
      </c>
      <c r="C253" s="102" t="s">
        <v>327</v>
      </c>
      <c r="D253" s="414">
        <v>105000</v>
      </c>
      <c r="E253" s="414">
        <v>105000</v>
      </c>
      <c r="F253" s="553">
        <v>105000</v>
      </c>
      <c r="G253" s="553">
        <v>105000</v>
      </c>
      <c r="H253" s="553">
        <v>105000</v>
      </c>
      <c r="I253" s="553">
        <v>105000</v>
      </c>
      <c r="L253" s="551"/>
      <c r="N253" s="551"/>
      <c r="O253" s="551"/>
    </row>
    <row r="254" spans="2:15" s="110" customFormat="1" x14ac:dyDescent="0.3">
      <c r="B254" s="102" t="s">
        <v>328</v>
      </c>
      <c r="C254" s="102" t="s">
        <v>329</v>
      </c>
      <c r="D254" s="414">
        <v>105000</v>
      </c>
      <c r="E254" s="414">
        <v>105000</v>
      </c>
      <c r="F254" s="553">
        <v>105000</v>
      </c>
      <c r="G254" s="553">
        <v>105000</v>
      </c>
      <c r="H254" s="553">
        <v>105000</v>
      </c>
      <c r="I254" s="553">
        <v>105000</v>
      </c>
      <c r="L254" s="551"/>
      <c r="N254" s="551"/>
      <c r="O254" s="551"/>
    </row>
    <row r="255" spans="2:15" s="110" customFormat="1" x14ac:dyDescent="0.3">
      <c r="B255" s="102" t="s">
        <v>330</v>
      </c>
      <c r="C255" s="102" t="s">
        <v>331</v>
      </c>
      <c r="D255" s="414">
        <v>300000</v>
      </c>
      <c r="E255" s="414">
        <v>280000</v>
      </c>
      <c r="F255" s="553">
        <v>280000</v>
      </c>
      <c r="G255" s="553">
        <v>280000</v>
      </c>
      <c r="H255" s="553">
        <v>280000</v>
      </c>
      <c r="I255" s="553">
        <v>280000</v>
      </c>
      <c r="K255" s="551"/>
      <c r="M255" s="551"/>
      <c r="N255" s="551"/>
    </row>
    <row r="256" spans="2:15" s="110" customFormat="1" x14ac:dyDescent="0.3">
      <c r="B256" s="102" t="s">
        <v>332</v>
      </c>
      <c r="C256" s="102" t="s">
        <v>333</v>
      </c>
      <c r="D256" s="414">
        <v>210000</v>
      </c>
      <c r="E256" s="414">
        <v>210000</v>
      </c>
      <c r="F256" s="553">
        <v>210000</v>
      </c>
      <c r="G256" s="553">
        <v>210000</v>
      </c>
      <c r="H256" s="553">
        <v>210000</v>
      </c>
      <c r="I256" s="553">
        <v>210000</v>
      </c>
      <c r="K256" s="551"/>
      <c r="M256" s="551"/>
      <c r="N256" s="551"/>
    </row>
    <row r="257" spans="2:14" s="110" customFormat="1" x14ac:dyDescent="0.3">
      <c r="B257" s="102" t="s">
        <v>334</v>
      </c>
      <c r="C257" s="102" t="s">
        <v>335</v>
      </c>
      <c r="D257" s="414">
        <v>114999.99999999999</v>
      </c>
      <c r="E257" s="414">
        <v>114999.99999999999</v>
      </c>
      <c r="F257" s="553">
        <v>210000</v>
      </c>
      <c r="G257" s="553">
        <v>210000</v>
      </c>
      <c r="H257" s="553">
        <v>210000</v>
      </c>
      <c r="I257" s="553">
        <v>210000</v>
      </c>
      <c r="K257" s="551"/>
      <c r="M257" s="551"/>
      <c r="N257" s="551"/>
    </row>
    <row r="258" spans="2:14" s="110" customFormat="1" x14ac:dyDescent="0.3">
      <c r="B258" s="102" t="s">
        <v>336</v>
      </c>
      <c r="C258" s="102" t="s">
        <v>337</v>
      </c>
      <c r="D258" s="414">
        <v>144000</v>
      </c>
      <c r="E258" s="414">
        <v>144000</v>
      </c>
      <c r="F258" s="553">
        <v>144000</v>
      </c>
      <c r="G258" s="553">
        <v>144000</v>
      </c>
      <c r="H258" s="553">
        <v>144000</v>
      </c>
      <c r="I258" s="553">
        <v>144000</v>
      </c>
      <c r="K258" s="551"/>
      <c r="M258" s="551"/>
      <c r="N258" s="551"/>
    </row>
    <row r="259" spans="2:14" s="110" customFormat="1" x14ac:dyDescent="0.3">
      <c r="B259" s="359" t="s">
        <v>648</v>
      </c>
      <c r="C259" s="359" t="s">
        <v>633</v>
      </c>
      <c r="D259" s="101"/>
      <c r="E259" s="414"/>
      <c r="F259" s="553">
        <v>100000</v>
      </c>
      <c r="G259" s="553">
        <v>100000</v>
      </c>
      <c r="H259" s="553">
        <v>100000</v>
      </c>
      <c r="I259" s="553">
        <v>100000</v>
      </c>
      <c r="K259" s="551"/>
      <c r="M259" s="551"/>
      <c r="N259" s="551"/>
    </row>
    <row r="260" spans="2:14" s="110" customFormat="1" x14ac:dyDescent="0.3">
      <c r="B260" s="102" t="s">
        <v>338</v>
      </c>
      <c r="C260" s="102" t="s">
        <v>339</v>
      </c>
      <c r="D260" s="414">
        <v>170000</v>
      </c>
      <c r="E260" s="414">
        <v>170000</v>
      </c>
      <c r="F260" s="553">
        <v>170000</v>
      </c>
      <c r="G260" s="553">
        <v>170000</v>
      </c>
      <c r="H260" s="553">
        <v>170000</v>
      </c>
      <c r="I260" s="553">
        <v>170000</v>
      </c>
      <c r="K260" s="551"/>
      <c r="M260" s="551"/>
      <c r="N260" s="551"/>
    </row>
    <row r="261" spans="2:14" s="110" customFormat="1" x14ac:dyDescent="0.3">
      <c r="B261" s="359" t="s">
        <v>634</v>
      </c>
      <c r="C261" s="102" t="s">
        <v>340</v>
      </c>
      <c r="D261" s="414">
        <v>105000</v>
      </c>
      <c r="E261" s="414">
        <v>105000</v>
      </c>
      <c r="F261" s="553">
        <v>105000</v>
      </c>
      <c r="G261" s="553">
        <v>105000</v>
      </c>
      <c r="H261" s="553">
        <v>105000</v>
      </c>
      <c r="I261" s="553">
        <v>105000</v>
      </c>
      <c r="K261" s="551"/>
      <c r="M261" s="551"/>
      <c r="N261" s="551"/>
    </row>
    <row r="262" spans="2:14" s="110" customFormat="1" x14ac:dyDescent="0.3">
      <c r="B262" s="102" t="s">
        <v>341</v>
      </c>
      <c r="C262" s="102" t="s">
        <v>342</v>
      </c>
      <c r="D262" s="414">
        <v>100000</v>
      </c>
      <c r="E262" s="414">
        <v>100000</v>
      </c>
      <c r="F262" s="553">
        <v>100000</v>
      </c>
      <c r="G262" s="553">
        <v>100000</v>
      </c>
      <c r="H262" s="553">
        <v>100000</v>
      </c>
      <c r="I262" s="553">
        <v>100000</v>
      </c>
      <c r="K262" s="551"/>
      <c r="M262" s="551"/>
      <c r="N262" s="551"/>
    </row>
    <row r="263" spans="2:14" s="110" customFormat="1" x14ac:dyDescent="0.3">
      <c r="B263" s="102" t="s">
        <v>343</v>
      </c>
      <c r="C263" s="102" t="s">
        <v>327</v>
      </c>
      <c r="D263" s="414">
        <v>495000</v>
      </c>
      <c r="E263" s="414">
        <v>495000</v>
      </c>
      <c r="F263" s="553">
        <v>495000</v>
      </c>
      <c r="G263" s="553">
        <v>495000</v>
      </c>
      <c r="H263" s="553">
        <v>495000</v>
      </c>
      <c r="I263" s="553">
        <v>495000</v>
      </c>
      <c r="K263" s="551"/>
      <c r="M263" s="551"/>
      <c r="N263" s="551"/>
    </row>
    <row r="264" spans="2:14" s="110" customFormat="1" ht="31.2" x14ac:dyDescent="0.3">
      <c r="B264" s="102" t="s">
        <v>344</v>
      </c>
      <c r="C264" s="102" t="s">
        <v>345</v>
      </c>
      <c r="D264" s="414">
        <v>220000.00000000003</v>
      </c>
      <c r="E264" s="414">
        <v>220000.00000000003</v>
      </c>
      <c r="F264" s="553">
        <v>220000.00000000003</v>
      </c>
      <c r="G264" s="553">
        <v>220000.00000000003</v>
      </c>
      <c r="H264" s="553">
        <v>220000.00000000003</v>
      </c>
      <c r="I264" s="553">
        <v>220000.00000000003</v>
      </c>
      <c r="K264" s="551"/>
      <c r="M264" s="551"/>
      <c r="N264" s="551"/>
    </row>
    <row r="265" spans="2:14" s="110" customFormat="1" x14ac:dyDescent="0.3">
      <c r="B265" s="359" t="s">
        <v>635</v>
      </c>
      <c r="C265" s="359" t="s">
        <v>636</v>
      </c>
      <c r="D265" s="101"/>
      <c r="E265" s="414"/>
      <c r="F265" s="553">
        <v>120000</v>
      </c>
      <c r="G265" s="553">
        <v>120000</v>
      </c>
      <c r="H265" s="553">
        <v>120000</v>
      </c>
      <c r="I265" s="553">
        <v>120000</v>
      </c>
      <c r="K265" s="551"/>
      <c r="M265" s="551"/>
      <c r="N265" s="551"/>
    </row>
    <row r="266" spans="2:14" s="110" customFormat="1" x14ac:dyDescent="0.3">
      <c r="B266" s="359" t="s">
        <v>637</v>
      </c>
      <c r="C266" s="359" t="s">
        <v>638</v>
      </c>
      <c r="D266" s="101"/>
      <c r="E266" s="414"/>
      <c r="F266" s="553">
        <v>120000</v>
      </c>
      <c r="G266" s="553">
        <v>120000</v>
      </c>
      <c r="H266" s="553">
        <v>120000</v>
      </c>
      <c r="I266" s="553">
        <v>120000</v>
      </c>
      <c r="K266" s="551"/>
      <c r="M266" s="551"/>
      <c r="N266" s="551"/>
    </row>
    <row r="267" spans="2:14" s="110" customFormat="1" x14ac:dyDescent="0.3">
      <c r="B267" s="359" t="s">
        <v>639</v>
      </c>
      <c r="C267" s="359" t="s">
        <v>640</v>
      </c>
      <c r="D267" s="101"/>
      <c r="E267" s="414"/>
      <c r="F267" s="553">
        <v>120000</v>
      </c>
      <c r="G267" s="553">
        <v>120000</v>
      </c>
      <c r="H267" s="553">
        <v>120000</v>
      </c>
      <c r="I267" s="553">
        <v>120000</v>
      </c>
      <c r="K267" s="551"/>
      <c r="M267" s="551"/>
      <c r="N267" s="551"/>
    </row>
    <row r="268" spans="2:14" s="110" customFormat="1" x14ac:dyDescent="0.3">
      <c r="B268" s="102" t="s">
        <v>346</v>
      </c>
      <c r="C268" s="102" t="s">
        <v>347</v>
      </c>
      <c r="D268" s="414">
        <v>300000</v>
      </c>
      <c r="E268" s="414">
        <v>300000</v>
      </c>
      <c r="F268" s="553">
        <v>300000</v>
      </c>
      <c r="G268" s="553">
        <v>300000</v>
      </c>
      <c r="H268" s="553">
        <v>300000</v>
      </c>
      <c r="I268" s="553">
        <v>300000</v>
      </c>
      <c r="K268" s="551"/>
      <c r="M268" s="551"/>
      <c r="N268" s="551"/>
    </row>
    <row r="269" spans="2:14" s="110" customFormat="1" x14ac:dyDescent="0.3">
      <c r="B269" s="359" t="s">
        <v>641</v>
      </c>
      <c r="C269" s="359" t="s">
        <v>642</v>
      </c>
      <c r="D269" s="101"/>
      <c r="E269" s="414"/>
      <c r="F269" s="553">
        <v>120000</v>
      </c>
      <c r="G269" s="553">
        <v>120000</v>
      </c>
      <c r="H269" s="553">
        <v>120000</v>
      </c>
      <c r="I269" s="553">
        <v>120000</v>
      </c>
      <c r="K269" s="551"/>
      <c r="M269" s="551"/>
      <c r="N269" s="551"/>
    </row>
    <row r="270" spans="2:14" s="110" customFormat="1" ht="31.2" x14ac:dyDescent="0.3">
      <c r="B270" s="102" t="s">
        <v>348</v>
      </c>
      <c r="C270" s="102" t="s">
        <v>349</v>
      </c>
      <c r="D270" s="414">
        <v>105000</v>
      </c>
      <c r="E270" s="414">
        <v>105000</v>
      </c>
      <c r="F270" s="553">
        <v>105000</v>
      </c>
      <c r="G270" s="553">
        <v>105000</v>
      </c>
      <c r="H270" s="553">
        <v>105000</v>
      </c>
      <c r="I270" s="553">
        <v>105000</v>
      </c>
      <c r="K270" s="551"/>
      <c r="M270" s="551"/>
      <c r="N270" s="551"/>
    </row>
    <row r="271" spans="2:14" s="110" customFormat="1" ht="31.2" x14ac:dyDescent="0.3">
      <c r="B271" s="102" t="s">
        <v>350</v>
      </c>
      <c r="C271" s="102" t="s">
        <v>351</v>
      </c>
      <c r="D271" s="414">
        <v>120000</v>
      </c>
      <c r="E271" s="414">
        <v>120000</v>
      </c>
      <c r="F271" s="553">
        <v>120000</v>
      </c>
      <c r="G271" s="553">
        <v>120000</v>
      </c>
      <c r="H271" s="553">
        <v>120000</v>
      </c>
      <c r="I271" s="553">
        <v>120000</v>
      </c>
      <c r="K271" s="551"/>
      <c r="M271" s="551"/>
      <c r="N271" s="551"/>
    </row>
    <row r="272" spans="2:14" s="110" customFormat="1" x14ac:dyDescent="0.3">
      <c r="B272" s="359" t="s">
        <v>643</v>
      </c>
      <c r="C272" s="102" t="s">
        <v>327</v>
      </c>
      <c r="D272" s="414">
        <v>254999.99999999997</v>
      </c>
      <c r="E272" s="414">
        <v>254999.99999999997</v>
      </c>
      <c r="F272" s="553">
        <v>254999.99999999997</v>
      </c>
      <c r="G272" s="553">
        <v>254999.99999999997</v>
      </c>
      <c r="H272" s="553">
        <v>254999.99999999997</v>
      </c>
      <c r="I272" s="553">
        <v>254999.99999999997</v>
      </c>
      <c r="K272" s="551"/>
      <c r="M272" s="551"/>
      <c r="N272" s="551"/>
    </row>
    <row r="273" spans="2:14" s="110" customFormat="1" x14ac:dyDescent="0.3">
      <c r="B273" s="102" t="s">
        <v>352</v>
      </c>
      <c r="C273" s="102" t="s">
        <v>353</v>
      </c>
      <c r="D273" s="414">
        <v>180000</v>
      </c>
      <c r="E273" s="414">
        <v>180000</v>
      </c>
      <c r="F273" s="553">
        <v>180000</v>
      </c>
      <c r="G273" s="553">
        <v>180000</v>
      </c>
      <c r="H273" s="553">
        <v>180000</v>
      </c>
      <c r="I273" s="553">
        <v>180000</v>
      </c>
      <c r="K273" s="551"/>
      <c r="M273" s="551"/>
      <c r="N273" s="551"/>
    </row>
    <row r="274" spans="2:14" s="110" customFormat="1" ht="31.2" x14ac:dyDescent="0.3">
      <c r="B274" s="102" t="s">
        <v>357</v>
      </c>
      <c r="C274" s="102" t="s">
        <v>358</v>
      </c>
      <c r="D274" s="414">
        <v>1370000</v>
      </c>
      <c r="E274" s="414">
        <v>137000</v>
      </c>
      <c r="F274" s="553">
        <v>137000</v>
      </c>
      <c r="G274" s="553">
        <v>137000</v>
      </c>
      <c r="H274" s="553">
        <v>137000</v>
      </c>
      <c r="I274" s="553">
        <v>137000</v>
      </c>
      <c r="K274" s="551"/>
      <c r="M274" s="551"/>
      <c r="N274" s="551"/>
    </row>
    <row r="275" spans="2:14" s="110" customFormat="1" x14ac:dyDescent="0.3">
      <c r="B275" s="102" t="s">
        <v>359</v>
      </c>
      <c r="C275" s="102" t="s">
        <v>360</v>
      </c>
      <c r="D275" s="414">
        <v>270000</v>
      </c>
      <c r="E275" s="414">
        <v>270000</v>
      </c>
      <c r="F275" s="553">
        <v>270000</v>
      </c>
      <c r="G275" s="553">
        <v>270000</v>
      </c>
      <c r="H275" s="553">
        <v>270000</v>
      </c>
      <c r="I275" s="553">
        <v>270000</v>
      </c>
      <c r="K275" s="551"/>
      <c r="M275" s="551"/>
      <c r="N275" s="551"/>
    </row>
    <row r="276" spans="2:14" s="110" customFormat="1" x14ac:dyDescent="0.3">
      <c r="B276" s="102" t="s">
        <v>361</v>
      </c>
      <c r="C276" s="102" t="s">
        <v>362</v>
      </c>
      <c r="D276" s="414">
        <v>105000</v>
      </c>
      <c r="E276" s="414">
        <v>105000</v>
      </c>
      <c r="F276" s="553">
        <v>105000</v>
      </c>
      <c r="G276" s="553">
        <v>105000</v>
      </c>
      <c r="H276" s="553">
        <v>105000</v>
      </c>
      <c r="I276" s="553">
        <v>105000</v>
      </c>
      <c r="K276" s="551"/>
      <c r="M276" s="551"/>
      <c r="N276" s="551"/>
    </row>
    <row r="277" spans="2:14" s="110" customFormat="1" x14ac:dyDescent="0.3">
      <c r="B277" s="102" t="s">
        <v>363</v>
      </c>
      <c r="C277" s="102" t="s">
        <v>364</v>
      </c>
      <c r="D277" s="414">
        <v>100000</v>
      </c>
      <c r="E277" s="414">
        <v>100000</v>
      </c>
      <c r="F277" s="553">
        <v>105000</v>
      </c>
      <c r="G277" s="553">
        <v>105000</v>
      </c>
      <c r="H277" s="553">
        <v>105000</v>
      </c>
      <c r="I277" s="553">
        <v>105000</v>
      </c>
      <c r="K277" s="551"/>
      <c r="M277" s="551"/>
      <c r="N277" s="551"/>
    </row>
    <row r="278" spans="2:14" s="110" customFormat="1" ht="31.2" x14ac:dyDescent="0.3">
      <c r="B278" s="102" t="s">
        <v>365</v>
      </c>
      <c r="C278" s="102" t="s">
        <v>366</v>
      </c>
      <c r="D278" s="414">
        <v>300000</v>
      </c>
      <c r="E278" s="414">
        <v>300000</v>
      </c>
      <c r="F278" s="553">
        <v>300000</v>
      </c>
      <c r="G278" s="553">
        <v>300000</v>
      </c>
      <c r="H278" s="553">
        <v>300000</v>
      </c>
      <c r="I278" s="553">
        <v>300000</v>
      </c>
      <c r="K278" s="551"/>
      <c r="M278" s="551"/>
      <c r="N278" s="551"/>
    </row>
    <row r="279" spans="2:14" s="110" customFormat="1" x14ac:dyDescent="0.3">
      <c r="B279" s="102" t="s">
        <v>367</v>
      </c>
      <c r="C279" s="102" t="s">
        <v>368</v>
      </c>
      <c r="D279" s="414">
        <v>500000</v>
      </c>
      <c r="E279" s="414">
        <v>500000</v>
      </c>
      <c r="F279" s="553">
        <v>500000</v>
      </c>
      <c r="G279" s="553">
        <v>500000</v>
      </c>
      <c r="H279" s="553">
        <v>500000</v>
      </c>
      <c r="I279" s="553">
        <v>500000</v>
      </c>
      <c r="K279" s="551"/>
      <c r="M279" s="551"/>
      <c r="N279" s="551"/>
    </row>
    <row r="280" spans="2:14" s="110" customFormat="1" x14ac:dyDescent="0.3">
      <c r="B280" s="102" t="s">
        <v>369</v>
      </c>
      <c r="C280" s="102" t="s">
        <v>370</v>
      </c>
      <c r="D280" s="414">
        <v>192000</v>
      </c>
      <c r="E280" s="414">
        <v>192000</v>
      </c>
      <c r="F280" s="553">
        <v>192000</v>
      </c>
      <c r="G280" s="553">
        <v>192000</v>
      </c>
      <c r="H280" s="553">
        <v>192000</v>
      </c>
      <c r="I280" s="553">
        <v>192000</v>
      </c>
      <c r="K280" s="551"/>
      <c r="M280" s="551"/>
      <c r="N280" s="551"/>
    </row>
    <row r="281" spans="2:14" s="110" customFormat="1" x14ac:dyDescent="0.3">
      <c r="B281" s="102" t="s">
        <v>371</v>
      </c>
      <c r="C281" s="102" t="s">
        <v>372</v>
      </c>
      <c r="D281" s="414">
        <v>198000</v>
      </c>
      <c r="E281" s="414">
        <v>198000</v>
      </c>
      <c r="F281" s="553">
        <v>198000</v>
      </c>
      <c r="G281" s="553">
        <v>198000</v>
      </c>
      <c r="H281" s="553">
        <v>198000</v>
      </c>
      <c r="I281" s="553">
        <v>198000</v>
      </c>
      <c r="K281" s="551"/>
      <c r="M281" s="551"/>
      <c r="N281" s="551"/>
    </row>
    <row r="282" spans="2:14" s="110" customFormat="1" x14ac:dyDescent="0.3">
      <c r="B282" s="102" t="s">
        <v>373</v>
      </c>
      <c r="C282" s="102" t="s">
        <v>374</v>
      </c>
      <c r="D282" s="414">
        <v>150000</v>
      </c>
      <c r="E282" s="414">
        <v>150000</v>
      </c>
      <c r="F282" s="553">
        <v>150000</v>
      </c>
      <c r="G282" s="553">
        <v>150000</v>
      </c>
      <c r="H282" s="553">
        <v>150000</v>
      </c>
      <c r="I282" s="553">
        <v>150000</v>
      </c>
      <c r="K282" s="551"/>
      <c r="M282" s="551"/>
      <c r="N282" s="551"/>
    </row>
    <row r="283" spans="2:14" s="110" customFormat="1" x14ac:dyDescent="0.3">
      <c r="B283" s="102" t="s">
        <v>375</v>
      </c>
      <c r="C283" s="102" t="s">
        <v>376</v>
      </c>
      <c r="D283" s="414">
        <v>120000</v>
      </c>
      <c r="E283" s="414">
        <v>120000</v>
      </c>
      <c r="F283" s="553">
        <v>120000</v>
      </c>
      <c r="G283" s="553">
        <v>120000</v>
      </c>
      <c r="H283" s="553">
        <v>120000</v>
      </c>
      <c r="I283" s="553">
        <v>120000</v>
      </c>
      <c r="K283" s="551"/>
      <c r="M283" s="551"/>
      <c r="N283" s="551"/>
    </row>
    <row r="284" spans="2:14" s="110" customFormat="1" x14ac:dyDescent="0.3">
      <c r="B284" s="102" t="s">
        <v>377</v>
      </c>
      <c r="C284" s="102" t="s">
        <v>378</v>
      </c>
      <c r="D284" s="414">
        <v>250000</v>
      </c>
      <c r="E284" s="414">
        <v>250000</v>
      </c>
      <c r="F284" s="553">
        <v>250000</v>
      </c>
      <c r="G284" s="553">
        <v>250000</v>
      </c>
      <c r="H284" s="553">
        <v>250000</v>
      </c>
      <c r="I284" s="553">
        <v>250000</v>
      </c>
      <c r="K284" s="551"/>
      <c r="M284" s="551"/>
      <c r="N284" s="551"/>
    </row>
    <row r="285" spans="2:14" s="110" customFormat="1" ht="31.2" x14ac:dyDescent="0.3">
      <c r="B285" s="102" t="s">
        <v>379</v>
      </c>
      <c r="C285" s="102" t="s">
        <v>380</v>
      </c>
      <c r="D285" s="414">
        <v>450000</v>
      </c>
      <c r="E285" s="414">
        <v>450000</v>
      </c>
      <c r="F285" s="553">
        <v>450000</v>
      </c>
      <c r="G285" s="553">
        <v>450000</v>
      </c>
      <c r="H285" s="553">
        <v>450000</v>
      </c>
      <c r="I285" s="553">
        <v>450000</v>
      </c>
      <c r="K285" s="551"/>
      <c r="M285" s="551"/>
      <c r="N285" s="551"/>
    </row>
    <row r="286" spans="2:14" s="110" customFormat="1" x14ac:dyDescent="0.3">
      <c r="B286" s="359" t="s">
        <v>644</v>
      </c>
      <c r="C286" s="359" t="s">
        <v>645</v>
      </c>
      <c r="D286" s="101"/>
      <c r="E286" s="414"/>
      <c r="F286" s="553">
        <v>360000</v>
      </c>
      <c r="G286" s="553">
        <v>360000</v>
      </c>
      <c r="H286" s="553">
        <v>360000</v>
      </c>
      <c r="I286" s="553">
        <v>360000</v>
      </c>
      <c r="K286" s="551"/>
      <c r="M286" s="551"/>
      <c r="N286" s="551"/>
    </row>
    <row r="287" spans="2:14" s="110" customFormat="1" ht="31.2" x14ac:dyDescent="0.3">
      <c r="B287" s="102" t="s">
        <v>381</v>
      </c>
      <c r="C287" s="102" t="s">
        <v>382</v>
      </c>
      <c r="D287" s="414">
        <v>330000</v>
      </c>
      <c r="E287" s="414">
        <v>330000</v>
      </c>
      <c r="F287" s="553">
        <v>420000</v>
      </c>
      <c r="G287" s="553">
        <v>420000</v>
      </c>
      <c r="H287" s="553">
        <v>420000</v>
      </c>
      <c r="I287" s="553">
        <v>420000</v>
      </c>
      <c r="K287" s="551"/>
      <c r="M287" s="551"/>
      <c r="N287" s="551"/>
    </row>
    <row r="288" spans="2:14" s="110" customFormat="1" x14ac:dyDescent="0.3">
      <c r="B288" s="102" t="s">
        <v>383</v>
      </c>
      <c r="C288" s="102" t="s">
        <v>327</v>
      </c>
      <c r="D288" s="414">
        <v>210000</v>
      </c>
      <c r="E288" s="414">
        <v>210000</v>
      </c>
      <c r="F288" s="553">
        <v>210000</v>
      </c>
      <c r="G288" s="553">
        <v>210000</v>
      </c>
      <c r="H288" s="553">
        <v>210000</v>
      </c>
      <c r="I288" s="553">
        <v>210000</v>
      </c>
      <c r="K288" s="551"/>
      <c r="M288" s="551"/>
      <c r="N288" s="551"/>
    </row>
    <row r="289" spans="2:14" s="110" customFormat="1" x14ac:dyDescent="0.3">
      <c r="B289" s="102" t="s">
        <v>384</v>
      </c>
      <c r="C289" s="102" t="s">
        <v>385</v>
      </c>
      <c r="D289" s="414">
        <v>100000</v>
      </c>
      <c r="E289" s="414">
        <v>100000</v>
      </c>
      <c r="F289" s="553">
        <v>100000</v>
      </c>
      <c r="G289" s="553">
        <v>100000</v>
      </c>
      <c r="H289" s="553">
        <v>100000</v>
      </c>
      <c r="I289" s="553">
        <v>100000</v>
      </c>
      <c r="K289" s="551"/>
      <c r="M289" s="551"/>
      <c r="N289" s="551"/>
    </row>
    <row r="290" spans="2:14" s="110" customFormat="1" ht="31.2" x14ac:dyDescent="0.3">
      <c r="B290" s="102" t="s">
        <v>386</v>
      </c>
      <c r="C290" s="102" t="s">
        <v>387</v>
      </c>
      <c r="D290" s="414">
        <v>100000</v>
      </c>
      <c r="E290" s="414">
        <v>100000</v>
      </c>
      <c r="F290" s="553">
        <v>100000</v>
      </c>
      <c r="G290" s="553">
        <v>100000</v>
      </c>
      <c r="H290" s="553">
        <v>100000</v>
      </c>
      <c r="I290" s="553">
        <v>100000</v>
      </c>
      <c r="K290" s="551"/>
      <c r="M290" s="551"/>
      <c r="N290" s="551"/>
    </row>
    <row r="291" spans="2:14" s="110" customFormat="1" x14ac:dyDescent="0.3">
      <c r="B291" s="102" t="s">
        <v>388</v>
      </c>
      <c r="C291" s="102" t="s">
        <v>389</v>
      </c>
      <c r="D291" s="414">
        <v>210000</v>
      </c>
      <c r="E291" s="414">
        <v>210000</v>
      </c>
      <c r="F291" s="553">
        <v>210000</v>
      </c>
      <c r="G291" s="553">
        <v>210000</v>
      </c>
      <c r="H291" s="553">
        <v>210000</v>
      </c>
      <c r="I291" s="553">
        <v>210000</v>
      </c>
      <c r="K291" s="551"/>
      <c r="M291" s="551"/>
      <c r="N291" s="551"/>
    </row>
    <row r="292" spans="2:14" s="110" customFormat="1" x14ac:dyDescent="0.3">
      <c r="B292" s="102" t="s">
        <v>390</v>
      </c>
      <c r="C292" s="102" t="s">
        <v>342</v>
      </c>
      <c r="D292" s="414">
        <v>128000</v>
      </c>
      <c r="E292" s="414">
        <v>60000</v>
      </c>
      <c r="F292" s="101">
        <v>0</v>
      </c>
      <c r="G292" s="101">
        <v>0</v>
      </c>
      <c r="H292" s="101">
        <v>0</v>
      </c>
      <c r="I292" s="101">
        <v>0</v>
      </c>
      <c r="K292" s="551"/>
      <c r="M292" s="551"/>
      <c r="N292" s="551"/>
    </row>
    <row r="293" spans="2:14" s="110" customFormat="1" ht="31.2" x14ac:dyDescent="0.3">
      <c r="B293" s="102" t="s">
        <v>391</v>
      </c>
      <c r="C293" s="102" t="s">
        <v>392</v>
      </c>
      <c r="D293" s="414">
        <v>100000</v>
      </c>
      <c r="E293" s="414">
        <v>100000</v>
      </c>
      <c r="F293" s="553">
        <v>100000</v>
      </c>
      <c r="G293" s="553">
        <v>100000</v>
      </c>
      <c r="H293" s="553">
        <v>100000</v>
      </c>
      <c r="I293" s="553">
        <v>100000</v>
      </c>
      <c r="K293" s="551"/>
      <c r="M293" s="551"/>
      <c r="N293" s="551"/>
    </row>
    <row r="294" spans="2:14" s="110" customFormat="1" x14ac:dyDescent="0.3">
      <c r="B294" s="102" t="s">
        <v>393</v>
      </c>
      <c r="C294" s="102" t="s">
        <v>372</v>
      </c>
      <c r="D294" s="414">
        <v>194000</v>
      </c>
      <c r="E294" s="414">
        <v>156000</v>
      </c>
      <c r="F294" s="553">
        <v>252999.99999999997</v>
      </c>
      <c r="G294" s="553">
        <v>252999.99999999997</v>
      </c>
      <c r="H294" s="553">
        <v>252999.99999999997</v>
      </c>
      <c r="I294" s="553">
        <v>252999.99999999997</v>
      </c>
      <c r="K294" s="551"/>
      <c r="M294" s="551"/>
      <c r="N294" s="551"/>
    </row>
    <row r="295" spans="2:14" s="110" customFormat="1" x14ac:dyDescent="0.3">
      <c r="B295" s="102" t="s">
        <v>394</v>
      </c>
      <c r="C295" s="102" t="s">
        <v>395</v>
      </c>
      <c r="D295" s="414">
        <v>174000</v>
      </c>
      <c r="E295" s="414">
        <v>174000</v>
      </c>
      <c r="F295" s="553">
        <v>174000</v>
      </c>
      <c r="G295" s="553">
        <v>174000</v>
      </c>
      <c r="H295" s="553">
        <v>174000</v>
      </c>
      <c r="I295" s="553">
        <v>174000</v>
      </c>
      <c r="K295" s="551"/>
      <c r="M295" s="551"/>
      <c r="N295" s="551"/>
    </row>
    <row r="296" spans="2:14" s="110" customFormat="1" x14ac:dyDescent="0.3">
      <c r="B296" s="359" t="s">
        <v>646</v>
      </c>
      <c r="C296" s="359" t="s">
        <v>647</v>
      </c>
      <c r="D296" s="101"/>
      <c r="E296" s="414"/>
      <c r="F296" s="553">
        <v>120000</v>
      </c>
      <c r="G296" s="553">
        <v>120000</v>
      </c>
      <c r="H296" s="553">
        <v>120000</v>
      </c>
      <c r="I296" s="553">
        <v>120000</v>
      </c>
      <c r="K296" s="551"/>
      <c r="M296" s="551"/>
      <c r="N296" s="551"/>
    </row>
    <row r="297" spans="2:14" s="110" customFormat="1" x14ac:dyDescent="0.3">
      <c r="B297" s="102" t="s">
        <v>396</v>
      </c>
      <c r="C297" s="102" t="s">
        <v>309</v>
      </c>
      <c r="D297" s="414">
        <v>270000</v>
      </c>
      <c r="E297" s="414">
        <v>270000</v>
      </c>
      <c r="F297" s="553">
        <v>270000</v>
      </c>
      <c r="G297" s="553">
        <v>270000</v>
      </c>
      <c r="H297" s="553">
        <v>270000</v>
      </c>
      <c r="I297" s="553">
        <v>270000</v>
      </c>
      <c r="K297" s="551"/>
      <c r="M297" s="551"/>
      <c r="N297" s="551"/>
    </row>
    <row r="298" spans="2:14" s="110" customFormat="1" x14ac:dyDescent="0.3">
      <c r="B298" s="102" t="s">
        <v>397</v>
      </c>
      <c r="C298" s="102" t="s">
        <v>398</v>
      </c>
      <c r="D298" s="414">
        <v>150000</v>
      </c>
      <c r="E298" s="414">
        <v>150000</v>
      </c>
      <c r="F298" s="553">
        <v>150000</v>
      </c>
      <c r="G298" s="553">
        <v>150000</v>
      </c>
      <c r="H298" s="553">
        <v>150000</v>
      </c>
      <c r="I298" s="553">
        <v>150000</v>
      </c>
      <c r="K298" s="551"/>
      <c r="M298" s="551"/>
      <c r="N298" s="551"/>
    </row>
    <row r="299" spans="2:14" s="110" customFormat="1" x14ac:dyDescent="0.3">
      <c r="B299" s="102" t="s">
        <v>399</v>
      </c>
      <c r="C299" s="102" t="s">
        <v>327</v>
      </c>
      <c r="D299" s="414">
        <v>114999.99999999999</v>
      </c>
      <c r="E299" s="414">
        <v>114999.99999999999</v>
      </c>
      <c r="F299" s="553">
        <v>114999.99999999999</v>
      </c>
      <c r="G299" s="553">
        <v>114999.99999999999</v>
      </c>
      <c r="H299" s="553">
        <v>114999.99999999999</v>
      </c>
      <c r="I299" s="553">
        <v>114999.99999999999</v>
      </c>
      <c r="K299" s="551"/>
      <c r="M299" s="551"/>
      <c r="N299" s="551"/>
    </row>
    <row r="300" spans="2:14" s="110" customFormat="1" x14ac:dyDescent="0.3">
      <c r="B300" s="102" t="s">
        <v>400</v>
      </c>
      <c r="C300" s="102" t="s">
        <v>401</v>
      </c>
      <c r="D300" s="414">
        <v>105000</v>
      </c>
      <c r="E300" s="414">
        <v>105000</v>
      </c>
      <c r="F300" s="553">
        <v>105000</v>
      </c>
      <c r="G300" s="553">
        <v>105000</v>
      </c>
      <c r="H300" s="553">
        <v>105000</v>
      </c>
      <c r="I300" s="553">
        <v>105000</v>
      </c>
      <c r="K300" s="551"/>
      <c r="M300" s="551"/>
      <c r="N300" s="551"/>
    </row>
    <row r="301" spans="2:14" s="110" customFormat="1" x14ac:dyDescent="0.3">
      <c r="B301" s="102" t="s">
        <v>402</v>
      </c>
      <c r="C301" s="102" t="s">
        <v>403</v>
      </c>
      <c r="D301" s="414">
        <v>390000</v>
      </c>
      <c r="E301" s="414">
        <v>390000</v>
      </c>
      <c r="F301" s="553">
        <v>390000</v>
      </c>
      <c r="G301" s="553">
        <v>390000</v>
      </c>
      <c r="H301" s="553">
        <v>390000</v>
      </c>
      <c r="I301" s="553">
        <v>390000</v>
      </c>
      <c r="K301" s="551"/>
      <c r="M301" s="551"/>
      <c r="N301" s="551"/>
    </row>
    <row r="302" spans="2:14" s="110" customFormat="1" x14ac:dyDescent="0.3">
      <c r="B302" s="102" t="s">
        <v>404</v>
      </c>
      <c r="C302" s="102" t="s">
        <v>335</v>
      </c>
      <c r="D302" s="414">
        <v>165000</v>
      </c>
      <c r="E302" s="414">
        <v>60000</v>
      </c>
      <c r="F302" s="101">
        <v>0</v>
      </c>
      <c r="G302" s="101">
        <v>0</v>
      </c>
      <c r="H302" s="101">
        <v>0</v>
      </c>
      <c r="I302" s="101">
        <v>0</v>
      </c>
      <c r="K302" s="551"/>
      <c r="M302" s="551"/>
      <c r="N302" s="551"/>
    </row>
    <row r="303" spans="2:14" s="110" customFormat="1" x14ac:dyDescent="0.3">
      <c r="B303" s="102" t="s">
        <v>405</v>
      </c>
      <c r="C303" s="102" t="s">
        <v>327</v>
      </c>
      <c r="D303" s="414">
        <v>216000</v>
      </c>
      <c r="E303" s="414">
        <v>216000</v>
      </c>
      <c r="F303" s="553">
        <v>216000</v>
      </c>
      <c r="G303" s="553">
        <v>216000</v>
      </c>
      <c r="H303" s="553">
        <v>216000</v>
      </c>
      <c r="I303" s="553">
        <v>216000</v>
      </c>
      <c r="K303" s="551"/>
      <c r="M303" s="551"/>
      <c r="N303" s="551"/>
    </row>
    <row r="304" spans="2:14" s="110" customFormat="1" x14ac:dyDescent="0.3">
      <c r="B304" s="102" t="s">
        <v>406</v>
      </c>
      <c r="C304" s="102" t="s">
        <v>407</v>
      </c>
      <c r="D304" s="414">
        <v>120000</v>
      </c>
      <c r="E304" s="414">
        <v>120000</v>
      </c>
      <c r="F304" s="553">
        <v>120000</v>
      </c>
      <c r="G304" s="553">
        <v>120000</v>
      </c>
      <c r="H304" s="553">
        <v>120000</v>
      </c>
      <c r="I304" s="553">
        <v>120000</v>
      </c>
      <c r="K304" s="551"/>
      <c r="M304" s="551"/>
      <c r="N304" s="551"/>
    </row>
    <row r="305" spans="2:14" s="110" customFormat="1" x14ac:dyDescent="0.3">
      <c r="B305" s="102" t="s">
        <v>408</v>
      </c>
      <c r="C305" s="102" t="s">
        <v>409</v>
      </c>
      <c r="D305" s="414">
        <v>300000</v>
      </c>
      <c r="E305" s="414">
        <v>300000</v>
      </c>
      <c r="F305" s="553">
        <v>300000</v>
      </c>
      <c r="G305" s="553">
        <v>300000</v>
      </c>
      <c r="H305" s="553">
        <v>300000</v>
      </c>
      <c r="I305" s="553">
        <v>300000</v>
      </c>
      <c r="K305" s="551"/>
      <c r="M305" s="551"/>
      <c r="N305" s="551"/>
    </row>
    <row r="306" spans="2:14" s="110" customFormat="1" ht="31.2" x14ac:dyDescent="0.3">
      <c r="B306" s="102" t="s">
        <v>410</v>
      </c>
      <c r="C306" s="102" t="s">
        <v>411</v>
      </c>
      <c r="D306" s="414">
        <v>120000</v>
      </c>
      <c r="E306" s="414">
        <v>120000</v>
      </c>
      <c r="F306" s="553">
        <v>120000</v>
      </c>
      <c r="G306" s="553">
        <v>120000</v>
      </c>
      <c r="H306" s="553">
        <v>120000</v>
      </c>
      <c r="I306" s="553">
        <v>120000</v>
      </c>
      <c r="K306" s="551"/>
      <c r="M306" s="551"/>
      <c r="N306" s="551"/>
    </row>
    <row r="307" spans="2:14" ht="18" x14ac:dyDescent="0.35">
      <c r="G307" s="355"/>
      <c r="H307" s="355"/>
      <c r="K307" s="551"/>
      <c r="M307" s="551"/>
      <c r="N307" s="551"/>
    </row>
    <row r="308" spans="2:14" ht="18" x14ac:dyDescent="0.35">
      <c r="B308" s="231" t="s">
        <v>928</v>
      </c>
      <c r="G308" s="355"/>
      <c r="H308" s="355"/>
      <c r="K308" s="551"/>
      <c r="M308" s="551"/>
      <c r="N308" s="551"/>
    </row>
    <row r="309" spans="2:14" ht="18" x14ac:dyDescent="0.35">
      <c r="B309" s="231" t="s">
        <v>929</v>
      </c>
      <c r="G309" s="355"/>
      <c r="H309" s="355"/>
      <c r="K309" s="551"/>
      <c r="M309" s="551"/>
      <c r="N309" s="551"/>
    </row>
    <row r="310" spans="2:14" ht="18" x14ac:dyDescent="0.35">
      <c r="B310" s="231" t="s">
        <v>930</v>
      </c>
      <c r="G310" s="355"/>
      <c r="H310" s="355"/>
      <c r="K310" s="551"/>
      <c r="M310" s="551"/>
      <c r="N310" s="551"/>
    </row>
    <row r="311" spans="2:14" ht="18" x14ac:dyDescent="0.35">
      <c r="B311" s="231" t="s">
        <v>931</v>
      </c>
      <c r="G311" s="355"/>
      <c r="H311" s="355"/>
      <c r="K311" s="551"/>
      <c r="M311" s="551"/>
      <c r="N311" s="551"/>
    </row>
    <row r="312" spans="2:14" ht="18" x14ac:dyDescent="0.35">
      <c r="B312" s="231" t="s">
        <v>932</v>
      </c>
      <c r="C312" s="278"/>
      <c r="D312" s="518"/>
      <c r="E312" s="554"/>
      <c r="F312" s="555"/>
      <c r="G312" s="355"/>
      <c r="H312" s="355"/>
      <c r="K312" s="551"/>
      <c r="M312" s="551"/>
      <c r="N312" s="551"/>
    </row>
    <row r="313" spans="2:14" ht="18" x14ac:dyDescent="0.35">
      <c r="B313" s="231" t="s">
        <v>933</v>
      </c>
      <c r="C313" s="278"/>
      <c r="D313" s="518"/>
      <c r="E313" s="554"/>
      <c r="F313" s="555"/>
      <c r="G313" s="355"/>
      <c r="H313" s="355"/>
      <c r="K313" s="551"/>
      <c r="M313" s="551"/>
      <c r="N313" s="551"/>
    </row>
    <row r="314" spans="2:14" ht="18" x14ac:dyDescent="0.35">
      <c r="B314" s="2" t="s">
        <v>906</v>
      </c>
      <c r="C314" s="278"/>
      <c r="D314" s="518"/>
      <c r="E314" s="554"/>
      <c r="F314" s="555"/>
      <c r="G314" s="355"/>
      <c r="H314" s="355"/>
      <c r="K314" s="551"/>
      <c r="M314" s="551"/>
      <c r="N314" s="551"/>
    </row>
    <row r="315" spans="2:14" ht="18" x14ac:dyDescent="0.35">
      <c r="B315" s="2" t="s">
        <v>907</v>
      </c>
      <c r="C315" s="278"/>
      <c r="D315" s="518"/>
      <c r="E315" s="554"/>
      <c r="F315" s="555"/>
      <c r="G315" s="355"/>
      <c r="H315" s="355"/>
      <c r="K315" s="551"/>
      <c r="M315" s="551"/>
      <c r="N315" s="551"/>
    </row>
    <row r="316" spans="2:14" ht="18" x14ac:dyDescent="0.35">
      <c r="B316" s="2" t="s">
        <v>908</v>
      </c>
      <c r="C316" s="278"/>
      <c r="D316" s="518"/>
      <c r="E316" s="554"/>
      <c r="F316" s="555"/>
      <c r="G316" s="355"/>
      <c r="H316" s="355"/>
      <c r="K316" s="551"/>
      <c r="M316" s="551"/>
      <c r="N316" s="551"/>
    </row>
    <row r="317" spans="2:14" ht="18" x14ac:dyDescent="0.35">
      <c r="B317" s="2" t="s">
        <v>909</v>
      </c>
      <c r="C317" s="278"/>
      <c r="D317" s="518"/>
      <c r="E317" s="554"/>
      <c r="F317" s="555"/>
      <c r="G317" s="355"/>
      <c r="H317" s="355"/>
      <c r="K317" s="551"/>
      <c r="M317" s="551"/>
      <c r="N317" s="551"/>
    </row>
    <row r="318" spans="2:14" ht="18" x14ac:dyDescent="0.35">
      <c r="B318" s="2" t="s">
        <v>910</v>
      </c>
      <c r="C318" s="278"/>
      <c r="D318" s="518"/>
      <c r="E318" s="554"/>
      <c r="F318" s="555"/>
      <c r="G318" s="355"/>
      <c r="H318" s="355"/>
      <c r="K318" s="551"/>
      <c r="M318" s="551"/>
      <c r="N318" s="551"/>
    </row>
    <row r="319" spans="2:14" ht="18" x14ac:dyDescent="0.35">
      <c r="B319" s="2" t="s">
        <v>911</v>
      </c>
      <c r="C319" s="278"/>
      <c r="D319" s="518"/>
      <c r="E319" s="554"/>
      <c r="F319" s="555"/>
      <c r="G319" s="355"/>
      <c r="H319" s="355"/>
      <c r="K319" s="551"/>
      <c r="M319" s="551"/>
      <c r="N319" s="551"/>
    </row>
    <row r="320" spans="2:14" ht="18" x14ac:dyDescent="0.35">
      <c r="B320" s="113"/>
      <c r="C320" s="551"/>
      <c r="D320" s="551"/>
      <c r="E320" s="551"/>
      <c r="G320" s="355"/>
      <c r="H320" s="355"/>
      <c r="J320" s="551"/>
      <c r="K320" s="551"/>
      <c r="M320" s="551"/>
      <c r="N320" s="551"/>
    </row>
    <row r="321" spans="2:40" ht="18" x14ac:dyDescent="0.35">
      <c r="B321" s="286" t="s">
        <v>449</v>
      </c>
      <c r="G321" s="355"/>
      <c r="H321" s="355"/>
    </row>
    <row r="322" spans="2:40" ht="18" x14ac:dyDescent="0.35">
      <c r="B322" s="287"/>
      <c r="C322" s="20"/>
      <c r="D322" s="270"/>
      <c r="E322" s="20"/>
      <c r="G322" s="355"/>
      <c r="H322" s="355"/>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row>
    <row r="323" spans="2:40" x14ac:dyDescent="0.3">
      <c r="B323" s="187" t="s">
        <v>562</v>
      </c>
      <c r="C323" s="20"/>
      <c r="D323" s="270"/>
      <c r="E323" s="20"/>
      <c r="F323" s="271"/>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row>
    <row r="324" spans="2:40" x14ac:dyDescent="0.3">
      <c r="B324" s="287"/>
      <c r="C324" s="295"/>
      <c r="D324" s="283"/>
      <c r="E324" s="283"/>
      <c r="F324" s="283"/>
      <c r="G324" s="283"/>
      <c r="H324" s="283"/>
      <c r="I324" s="283"/>
      <c r="J324" s="283"/>
      <c r="K324" s="283"/>
      <c r="L324" s="283"/>
      <c r="M324" s="283"/>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row>
    <row r="325" spans="2:40" x14ac:dyDescent="0.3">
      <c r="B325" s="674" t="s">
        <v>291</v>
      </c>
      <c r="C325" s="675" t="s">
        <v>91</v>
      </c>
      <c r="D325" s="675"/>
      <c r="E325" s="675"/>
      <c r="F325" s="675"/>
      <c r="G325" s="675"/>
      <c r="H325" s="675"/>
      <c r="I325" s="675"/>
      <c r="J325" s="675"/>
      <c r="K325" s="675"/>
      <c r="L325" s="675"/>
      <c r="M325" s="675"/>
      <c r="N325" s="675"/>
      <c r="O325" s="675"/>
      <c r="P325" s="675"/>
      <c r="Q325" s="675"/>
      <c r="R325" s="675"/>
      <c r="S325" s="34"/>
      <c r="T325" s="34"/>
      <c r="U325" s="34"/>
      <c r="V325" s="34"/>
      <c r="W325" s="34"/>
      <c r="X325" s="34"/>
      <c r="Y325" s="34"/>
      <c r="Z325" s="34"/>
      <c r="AA325" s="34"/>
      <c r="AB325" s="34"/>
      <c r="AC325" s="34"/>
      <c r="AD325" s="34"/>
      <c r="AE325" s="34"/>
      <c r="AF325" s="34"/>
      <c r="AG325" s="34"/>
      <c r="AH325" s="34"/>
      <c r="AI325" s="34"/>
      <c r="AJ325" s="34"/>
      <c r="AK325" s="34"/>
      <c r="AL325" s="34"/>
      <c r="AM325" s="34"/>
    </row>
    <row r="326" spans="2:40" x14ac:dyDescent="0.3">
      <c r="B326" s="674"/>
      <c r="C326" s="401" t="s">
        <v>77</v>
      </c>
      <c r="D326" s="400" t="s">
        <v>87</v>
      </c>
      <c r="E326" s="400" t="s">
        <v>88</v>
      </c>
      <c r="F326" s="399" t="s">
        <v>78</v>
      </c>
      <c r="G326" s="399" t="s">
        <v>79</v>
      </c>
      <c r="H326" s="399" t="s">
        <v>80</v>
      </c>
      <c r="I326" s="399" t="s">
        <v>81</v>
      </c>
      <c r="J326" s="399" t="s">
        <v>82</v>
      </c>
      <c r="K326" s="399" t="s">
        <v>83</v>
      </c>
      <c r="L326" s="399" t="s">
        <v>84</v>
      </c>
      <c r="M326" s="399" t="s">
        <v>89</v>
      </c>
      <c r="N326" s="399" t="s">
        <v>584</v>
      </c>
      <c r="O326" s="399" t="s">
        <v>585</v>
      </c>
      <c r="P326" s="400" t="s">
        <v>846</v>
      </c>
      <c r="Q326" s="400" t="s">
        <v>847</v>
      </c>
      <c r="R326" s="400" t="s">
        <v>848</v>
      </c>
      <c r="S326" s="34"/>
      <c r="T326" s="34"/>
      <c r="U326" s="34"/>
      <c r="V326" s="34"/>
      <c r="W326" s="34"/>
      <c r="X326" s="34"/>
      <c r="Y326" s="34"/>
      <c r="Z326" s="34"/>
      <c r="AA326" s="34"/>
      <c r="AB326" s="34"/>
      <c r="AC326" s="34"/>
      <c r="AD326" s="34"/>
      <c r="AE326" s="34"/>
      <c r="AF326" s="34"/>
      <c r="AG326" s="34"/>
      <c r="AH326" s="34"/>
      <c r="AI326" s="34"/>
      <c r="AJ326" s="34"/>
      <c r="AK326" s="34"/>
      <c r="AL326" s="34"/>
      <c r="AM326" s="34"/>
      <c r="AN326" s="34"/>
    </row>
    <row r="327" spans="2:40" s="1" customFormat="1" x14ac:dyDescent="0.3">
      <c r="B327" s="200" t="s">
        <v>296</v>
      </c>
      <c r="C327" s="200"/>
      <c r="D327" s="510">
        <v>43513000</v>
      </c>
      <c r="E327" s="510">
        <v>46566000</v>
      </c>
      <c r="F327" s="510">
        <v>52529000</v>
      </c>
      <c r="G327" s="510">
        <v>56075000</v>
      </c>
      <c r="H327" s="510">
        <v>57164000</v>
      </c>
      <c r="I327" s="510">
        <v>60624000</v>
      </c>
      <c r="J327" s="510">
        <v>68621000</v>
      </c>
      <c r="K327" s="510">
        <v>75698000</v>
      </c>
      <c r="L327" s="510">
        <v>81680000</v>
      </c>
      <c r="M327" s="510">
        <v>87675000</v>
      </c>
      <c r="N327" s="510">
        <v>92157000</v>
      </c>
      <c r="O327" s="510">
        <v>90980000</v>
      </c>
      <c r="P327" s="510">
        <v>120140000</v>
      </c>
      <c r="Q327" s="510">
        <v>126855000</v>
      </c>
      <c r="R327" s="556">
        <v>131572000</v>
      </c>
      <c r="S327" s="234"/>
      <c r="T327" s="234"/>
      <c r="U327" s="234"/>
      <c r="V327" s="234"/>
      <c r="W327" s="234"/>
      <c r="X327" s="234"/>
      <c r="Y327" s="234"/>
      <c r="Z327" s="234"/>
      <c r="AA327" s="234"/>
      <c r="AB327" s="234"/>
      <c r="AC327" s="234"/>
      <c r="AD327" s="234"/>
      <c r="AE327" s="234"/>
      <c r="AF327" s="234"/>
      <c r="AG327" s="234"/>
      <c r="AH327" s="234"/>
      <c r="AI327" s="234"/>
      <c r="AJ327" s="234"/>
      <c r="AK327" s="234"/>
      <c r="AL327" s="234"/>
      <c r="AM327" s="234"/>
      <c r="AN327" s="234"/>
    </row>
    <row r="328" spans="2:40" x14ac:dyDescent="0.3">
      <c r="B328" s="188" t="s">
        <v>132</v>
      </c>
      <c r="C328" s="188" t="s">
        <v>86</v>
      </c>
      <c r="D328" s="414">
        <v>0</v>
      </c>
      <c r="E328" s="414">
        <v>0</v>
      </c>
      <c r="F328" s="414">
        <v>0</v>
      </c>
      <c r="G328" s="414">
        <v>0</v>
      </c>
      <c r="H328" s="414">
        <v>0</v>
      </c>
      <c r="I328" s="414">
        <v>0</v>
      </c>
      <c r="J328" s="414">
        <v>0</v>
      </c>
      <c r="K328" s="414">
        <v>0</v>
      </c>
      <c r="L328" s="414">
        <v>0</v>
      </c>
      <c r="M328" s="414">
        <v>0</v>
      </c>
      <c r="N328" s="414">
        <v>0</v>
      </c>
      <c r="O328" s="414">
        <v>0</v>
      </c>
      <c r="P328" s="414">
        <v>0</v>
      </c>
      <c r="Q328" s="414">
        <v>0</v>
      </c>
      <c r="R328" s="414">
        <v>0</v>
      </c>
      <c r="S328" s="34"/>
      <c r="T328" s="34"/>
      <c r="U328" s="34"/>
      <c r="V328" s="34"/>
      <c r="W328" s="34"/>
      <c r="X328" s="34"/>
      <c r="Y328" s="34"/>
      <c r="Z328" s="34"/>
      <c r="AA328" s="34"/>
      <c r="AB328" s="34"/>
      <c r="AC328" s="34"/>
      <c r="AD328" s="34"/>
      <c r="AE328" s="34"/>
      <c r="AF328" s="34"/>
      <c r="AG328" s="34"/>
      <c r="AH328" s="34"/>
      <c r="AI328" s="34"/>
      <c r="AJ328" s="34"/>
      <c r="AK328" s="34"/>
      <c r="AL328" s="34"/>
      <c r="AM328" s="34"/>
      <c r="AN328" s="34"/>
    </row>
    <row r="329" spans="2:40" x14ac:dyDescent="0.3">
      <c r="B329" s="188" t="s">
        <v>133</v>
      </c>
      <c r="C329" s="188" t="s">
        <v>86</v>
      </c>
      <c r="D329" s="511">
        <f t="shared" ref="D329:J329" si="57">$D$381/$D$390*D$327</f>
        <v>5362478.3499871902</v>
      </c>
      <c r="E329" s="511">
        <f t="shared" si="57"/>
        <v>5738725.5956956195</v>
      </c>
      <c r="F329" s="511">
        <f t="shared" si="57"/>
        <v>6473596.9766846029</v>
      </c>
      <c r="G329" s="511">
        <f t="shared" si="57"/>
        <v>6910600.8198821433</v>
      </c>
      <c r="H329" s="511">
        <f t="shared" si="57"/>
        <v>7044807.5839098142</v>
      </c>
      <c r="I329" s="511">
        <f t="shared" si="57"/>
        <v>7471212.9131437372</v>
      </c>
      <c r="J329" s="511">
        <f t="shared" si="57"/>
        <v>8456751.4732257258</v>
      </c>
      <c r="K329" s="511">
        <f>$E$381/$E$390*K$327</f>
        <v>8710906.1626575049</v>
      </c>
      <c r="L329" s="511">
        <f>$F$381/$F$390*L$327</f>
        <v>10628821.938678348</v>
      </c>
      <c r="M329" s="511">
        <f>$G$381/$G$390*M$327</f>
        <v>10249371.990702307</v>
      </c>
      <c r="N329" s="511">
        <f>AVERAGE($D381:$G381)/AVERAGE($D$390:$G$390)*N$327</f>
        <v>11179848.52625115</v>
      </c>
      <c r="O329" s="557">
        <f>AVERAGE($E381:$E381)/AVERAGE($D$390:$G$390)*O$327</f>
        <v>9354058.745266607</v>
      </c>
      <c r="P329" s="558">
        <f>$D$428*P$327</f>
        <v>7144400.7972458778</v>
      </c>
      <c r="Q329" s="558">
        <f>$D$428*Q$327</f>
        <v>7543723.6818264183</v>
      </c>
      <c r="R329" s="558">
        <f>$D$428*R$327</f>
        <v>7824230.9113969924</v>
      </c>
      <c r="S329" s="34"/>
      <c r="T329" s="34"/>
      <c r="U329" s="34"/>
      <c r="V329" s="34"/>
      <c r="W329" s="34"/>
      <c r="X329" s="34"/>
      <c r="Y329" s="34"/>
      <c r="Z329" s="34"/>
      <c r="AA329" s="34"/>
      <c r="AB329" s="34"/>
      <c r="AC329" s="34"/>
      <c r="AD329" s="34"/>
      <c r="AE329" s="34"/>
      <c r="AF329" s="34"/>
      <c r="AG329" s="34"/>
      <c r="AH329" s="34"/>
      <c r="AI329" s="34"/>
      <c r="AJ329" s="34"/>
      <c r="AK329" s="34"/>
      <c r="AL329" s="34"/>
      <c r="AM329" s="34"/>
      <c r="AN329" s="34"/>
    </row>
    <row r="330" spans="2:40" x14ac:dyDescent="0.3">
      <c r="B330" s="188" t="s">
        <v>134</v>
      </c>
      <c r="C330" s="188" t="s">
        <v>86</v>
      </c>
      <c r="D330" s="414">
        <v>0</v>
      </c>
      <c r="E330" s="414">
        <v>0</v>
      </c>
      <c r="F330" s="414">
        <v>0</v>
      </c>
      <c r="G330" s="414">
        <v>0</v>
      </c>
      <c r="H330" s="414">
        <v>0</v>
      </c>
      <c r="I330" s="414">
        <v>0</v>
      </c>
      <c r="J330" s="414">
        <v>0</v>
      </c>
      <c r="K330" s="414">
        <v>0</v>
      </c>
      <c r="L330" s="414">
        <v>0</v>
      </c>
      <c r="M330" s="414">
        <v>0</v>
      </c>
      <c r="N330" s="414">
        <v>0</v>
      </c>
      <c r="O330" s="414">
        <v>0</v>
      </c>
      <c r="P330" s="558">
        <f>$D$429*P$327</f>
        <v>64434.571480340644</v>
      </c>
      <c r="Q330" s="558">
        <f>$D$429*Q$327</f>
        <v>68036.021018300424</v>
      </c>
      <c r="R330" s="558">
        <f>$D$429*R$327</f>
        <v>70565.885124116685</v>
      </c>
      <c r="S330" s="34"/>
      <c r="T330" s="34"/>
      <c r="U330" s="34"/>
      <c r="V330" s="34"/>
      <c r="W330" s="34"/>
      <c r="X330" s="34"/>
      <c r="Y330" s="34"/>
      <c r="Z330" s="34"/>
      <c r="AA330" s="34"/>
      <c r="AB330" s="34"/>
      <c r="AC330" s="34"/>
      <c r="AD330" s="34"/>
      <c r="AE330" s="34"/>
      <c r="AF330" s="34"/>
      <c r="AG330" s="34"/>
      <c r="AH330" s="34"/>
      <c r="AI330" s="34"/>
      <c r="AJ330" s="34"/>
      <c r="AK330" s="34"/>
      <c r="AL330" s="34"/>
      <c r="AM330" s="34"/>
      <c r="AN330" s="34"/>
    </row>
    <row r="331" spans="2:40" x14ac:dyDescent="0.3">
      <c r="B331" s="188" t="s">
        <v>135</v>
      </c>
      <c r="C331" s="188" t="s">
        <v>86</v>
      </c>
      <c r="D331" s="414">
        <v>0</v>
      </c>
      <c r="E331" s="414">
        <v>0</v>
      </c>
      <c r="F331" s="414">
        <v>0</v>
      </c>
      <c r="G331" s="414">
        <v>0</v>
      </c>
      <c r="H331" s="414">
        <v>0</v>
      </c>
      <c r="I331" s="414">
        <v>0</v>
      </c>
      <c r="J331" s="414">
        <v>0</v>
      </c>
      <c r="K331" s="414">
        <v>0</v>
      </c>
      <c r="L331" s="414">
        <v>0</v>
      </c>
      <c r="M331" s="414">
        <v>0</v>
      </c>
      <c r="N331" s="414">
        <v>0</v>
      </c>
      <c r="O331" s="414">
        <v>0</v>
      </c>
      <c r="P331" s="558">
        <f>$D$430*P$327</f>
        <v>273411.56006522925</v>
      </c>
      <c r="Q331" s="558">
        <f>$D$430*Q$327</f>
        <v>288693.38648305857</v>
      </c>
      <c r="R331" s="558">
        <f>$D$430*R$327</f>
        <v>299428.21525638708</v>
      </c>
      <c r="S331" s="34"/>
      <c r="T331" s="34"/>
      <c r="U331" s="34"/>
      <c r="V331" s="34"/>
      <c r="W331" s="34"/>
      <c r="X331" s="34"/>
      <c r="Y331" s="34"/>
      <c r="Z331" s="34"/>
      <c r="AA331" s="34"/>
      <c r="AB331" s="34"/>
      <c r="AC331" s="34"/>
      <c r="AD331" s="34"/>
      <c r="AE331" s="34"/>
      <c r="AF331" s="34"/>
      <c r="AG331" s="34"/>
      <c r="AH331" s="34"/>
      <c r="AI331" s="34"/>
      <c r="AJ331" s="34"/>
      <c r="AK331" s="34"/>
      <c r="AL331" s="34"/>
      <c r="AM331" s="34"/>
      <c r="AN331" s="34"/>
    </row>
    <row r="332" spans="2:40" x14ac:dyDescent="0.3">
      <c r="B332" s="188" t="s">
        <v>136</v>
      </c>
      <c r="C332" s="188" t="s">
        <v>86</v>
      </c>
      <c r="D332" s="414">
        <v>0</v>
      </c>
      <c r="E332" s="414">
        <v>0</v>
      </c>
      <c r="F332" s="414">
        <v>0</v>
      </c>
      <c r="G332" s="414">
        <v>0</v>
      </c>
      <c r="H332" s="414">
        <v>0</v>
      </c>
      <c r="I332" s="414">
        <v>0</v>
      </c>
      <c r="J332" s="414">
        <v>0</v>
      </c>
      <c r="K332" s="414">
        <v>0</v>
      </c>
      <c r="L332" s="414">
        <v>0</v>
      </c>
      <c r="M332" s="414">
        <v>0</v>
      </c>
      <c r="N332" s="414">
        <v>0</v>
      </c>
      <c r="O332" s="414">
        <v>0</v>
      </c>
      <c r="P332" s="558">
        <f>$D$431*P$327</f>
        <v>990899.22087334655</v>
      </c>
      <c r="Q332" s="558">
        <f>$D$431*Q$327</f>
        <v>1046283.674578728</v>
      </c>
      <c r="R332" s="558">
        <f>$D$431*R$327</f>
        <v>1085188.8820438485</v>
      </c>
      <c r="S332" s="34"/>
      <c r="T332" s="34"/>
      <c r="U332" s="34"/>
      <c r="V332" s="34"/>
      <c r="W332" s="34"/>
      <c r="X332" s="34"/>
      <c r="Y332" s="34"/>
      <c r="Z332" s="34"/>
      <c r="AA332" s="34"/>
      <c r="AB332" s="34"/>
      <c r="AC332" s="34"/>
      <c r="AD332" s="34"/>
      <c r="AE332" s="34"/>
      <c r="AF332" s="34"/>
      <c r="AG332" s="34"/>
      <c r="AH332" s="34"/>
      <c r="AI332" s="34"/>
      <c r="AJ332" s="34"/>
      <c r="AK332" s="34"/>
      <c r="AL332" s="34"/>
      <c r="AM332" s="34"/>
      <c r="AN332" s="34"/>
    </row>
    <row r="333" spans="2:40" x14ac:dyDescent="0.3">
      <c r="B333" s="188" t="s">
        <v>137</v>
      </c>
      <c r="C333" s="188" t="s">
        <v>86</v>
      </c>
      <c r="D333" s="414">
        <v>0</v>
      </c>
      <c r="E333" s="414">
        <v>0</v>
      </c>
      <c r="F333" s="414">
        <v>0</v>
      </c>
      <c r="G333" s="414">
        <v>0</v>
      </c>
      <c r="H333" s="414">
        <v>0</v>
      </c>
      <c r="I333" s="414">
        <v>0</v>
      </c>
      <c r="J333" s="414">
        <v>0</v>
      </c>
      <c r="K333" s="414">
        <v>0</v>
      </c>
      <c r="L333" s="414">
        <v>0</v>
      </c>
      <c r="M333" s="414">
        <v>0</v>
      </c>
      <c r="N333" s="414">
        <v>0</v>
      </c>
      <c r="O333" s="414">
        <v>0</v>
      </c>
      <c r="P333" s="414">
        <v>0</v>
      </c>
      <c r="Q333" s="414">
        <v>0</v>
      </c>
      <c r="R333" s="41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row>
    <row r="334" spans="2:40" x14ac:dyDescent="0.3">
      <c r="B334" s="188" t="s">
        <v>138</v>
      </c>
      <c r="C334" s="188" t="s">
        <v>86</v>
      </c>
      <c r="D334" s="511">
        <f t="shared" ref="D334:J334" si="58">$D$382/$D$390*D$327</f>
        <v>5295586.7281578276</v>
      </c>
      <c r="E334" s="511">
        <f t="shared" si="58"/>
        <v>5667140.6610299768</v>
      </c>
      <c r="F334" s="511">
        <f t="shared" si="58"/>
        <v>6392845.2472457085</v>
      </c>
      <c r="G334" s="511">
        <f t="shared" si="58"/>
        <v>6824397.8990520118</v>
      </c>
      <c r="H334" s="511">
        <f t="shared" si="58"/>
        <v>6956930.5662311045</v>
      </c>
      <c r="I334" s="511">
        <f t="shared" si="58"/>
        <v>7378016.9100691779</v>
      </c>
      <c r="J334" s="511">
        <f t="shared" si="58"/>
        <v>8351261.8498590831</v>
      </c>
      <c r="K334" s="511">
        <f>$E$381/$E$390*K$327</f>
        <v>8710906.1626575049</v>
      </c>
      <c r="L334" s="511">
        <f>$F$381/$F$390*L$327</f>
        <v>10628821.938678348</v>
      </c>
      <c r="M334" s="511">
        <f>$G$381/$G$390*M$327</f>
        <v>10249371.990702307</v>
      </c>
      <c r="N334" s="511">
        <f>AVERAGE(D382:G382)/AVERAGE($D$390:$G$390)*N$327</f>
        <v>10958203.914645379</v>
      </c>
      <c r="O334" s="557">
        <f>AVERAGE(E382:H382)/AVERAGE($D$390:$G$390)*O$327</f>
        <v>11475777.027257528</v>
      </c>
      <c r="P334" s="511">
        <f>$D$432*P$327</f>
        <v>14335821.416923355</v>
      </c>
      <c r="Q334" s="511">
        <f>$D$432*Q$327</f>
        <v>15137095.270882405</v>
      </c>
      <c r="R334" s="511">
        <f>$D$432*R$327</f>
        <v>15699955.847073745</v>
      </c>
      <c r="S334" s="34"/>
      <c r="T334" s="34"/>
      <c r="U334" s="34"/>
      <c r="V334" s="34"/>
      <c r="W334" s="34"/>
      <c r="X334" s="34"/>
      <c r="Y334" s="34"/>
      <c r="Z334" s="34"/>
      <c r="AA334" s="34"/>
      <c r="AB334" s="34"/>
      <c r="AC334" s="34"/>
      <c r="AD334" s="34"/>
      <c r="AE334" s="34"/>
      <c r="AF334" s="34"/>
      <c r="AG334" s="34"/>
      <c r="AH334" s="34"/>
      <c r="AI334" s="34"/>
      <c r="AJ334" s="34"/>
      <c r="AK334" s="34"/>
      <c r="AL334" s="34"/>
      <c r="AM334" s="34"/>
      <c r="AN334" s="34"/>
    </row>
    <row r="335" spans="2:40" x14ac:dyDescent="0.3">
      <c r="B335" s="188" t="s">
        <v>139</v>
      </c>
      <c r="C335" s="188" t="s">
        <v>86</v>
      </c>
      <c r="D335" s="414">
        <v>0</v>
      </c>
      <c r="E335" s="414">
        <v>0</v>
      </c>
      <c r="F335" s="414">
        <v>0</v>
      </c>
      <c r="G335" s="414">
        <v>0</v>
      </c>
      <c r="H335" s="414">
        <v>0</v>
      </c>
      <c r="I335" s="414">
        <v>0</v>
      </c>
      <c r="J335" s="414">
        <v>0</v>
      </c>
      <c r="K335" s="414">
        <v>0</v>
      </c>
      <c r="L335" s="414">
        <v>0</v>
      </c>
      <c r="M335" s="414">
        <v>0</v>
      </c>
      <c r="N335" s="414">
        <v>0</v>
      </c>
      <c r="O335" s="414">
        <v>0</v>
      </c>
      <c r="P335" s="511">
        <f>$D$433*P$327</f>
        <v>35700.235549918463</v>
      </c>
      <c r="Q335" s="511">
        <f>$D$433*Q$327</f>
        <v>37695.633266896177</v>
      </c>
      <c r="R335" s="511">
        <f>$D$433*R$327</f>
        <v>39097.314730929516</v>
      </c>
      <c r="S335" s="34"/>
      <c r="T335" s="34"/>
      <c r="U335" s="34"/>
      <c r="V335" s="34"/>
      <c r="W335" s="34"/>
      <c r="X335" s="34"/>
      <c r="Y335" s="34"/>
      <c r="Z335" s="34"/>
      <c r="AA335" s="34"/>
      <c r="AB335" s="34"/>
      <c r="AC335" s="34"/>
      <c r="AD335" s="34"/>
      <c r="AE335" s="34"/>
      <c r="AF335" s="34"/>
      <c r="AG335" s="34"/>
      <c r="AH335" s="34"/>
      <c r="AI335" s="34"/>
      <c r="AJ335" s="34"/>
      <c r="AK335" s="34"/>
      <c r="AL335" s="34"/>
      <c r="AM335" s="34"/>
      <c r="AN335" s="34"/>
    </row>
    <row r="336" spans="2:40" x14ac:dyDescent="0.3">
      <c r="B336" s="188" t="s">
        <v>140</v>
      </c>
      <c r="C336" s="188" t="s">
        <v>86</v>
      </c>
      <c r="D336" s="414">
        <v>0</v>
      </c>
      <c r="E336" s="414">
        <v>0</v>
      </c>
      <c r="F336" s="414">
        <v>0</v>
      </c>
      <c r="G336" s="414">
        <v>0</v>
      </c>
      <c r="H336" s="414">
        <v>0</v>
      </c>
      <c r="I336" s="414">
        <v>0</v>
      </c>
      <c r="J336" s="414">
        <v>0</v>
      </c>
      <c r="K336" s="414">
        <v>0</v>
      </c>
      <c r="L336" s="414">
        <v>0</v>
      </c>
      <c r="M336" s="414">
        <v>0</v>
      </c>
      <c r="N336" s="414">
        <v>0</v>
      </c>
      <c r="O336" s="414">
        <v>0</v>
      </c>
      <c r="P336" s="511">
        <f>$D$434*P$327</f>
        <v>253384.5986591774</v>
      </c>
      <c r="Q336" s="511">
        <f>$D$434*Q$327</f>
        <v>267547.0556260192</v>
      </c>
      <c r="R336" s="511">
        <f>$D$434*R$327</f>
        <v>277495.5752853778</v>
      </c>
      <c r="S336" s="34"/>
      <c r="T336" s="34"/>
      <c r="U336" s="34"/>
      <c r="V336" s="34"/>
      <c r="W336" s="34"/>
      <c r="X336" s="34"/>
      <c r="Y336" s="34"/>
      <c r="Z336" s="34"/>
      <c r="AA336" s="34"/>
      <c r="AB336" s="34"/>
      <c r="AC336" s="34"/>
      <c r="AD336" s="34"/>
      <c r="AE336" s="34"/>
      <c r="AF336" s="34"/>
      <c r="AG336" s="34"/>
      <c r="AH336" s="34"/>
      <c r="AI336" s="34"/>
      <c r="AJ336" s="34"/>
      <c r="AK336" s="34"/>
      <c r="AL336" s="34"/>
      <c r="AM336" s="34"/>
      <c r="AN336" s="34"/>
    </row>
    <row r="337" spans="2:40" x14ac:dyDescent="0.3">
      <c r="B337" s="188" t="s">
        <v>141</v>
      </c>
      <c r="C337" s="188" t="s">
        <v>86</v>
      </c>
      <c r="D337" s="414">
        <v>0</v>
      </c>
      <c r="E337" s="414">
        <v>0</v>
      </c>
      <c r="F337" s="414">
        <v>0</v>
      </c>
      <c r="G337" s="414">
        <v>0</v>
      </c>
      <c r="H337" s="414">
        <v>0</v>
      </c>
      <c r="I337" s="414">
        <v>0</v>
      </c>
      <c r="J337" s="414">
        <v>0</v>
      </c>
      <c r="K337" s="414">
        <v>0</v>
      </c>
      <c r="L337" s="414">
        <v>0</v>
      </c>
      <c r="M337" s="414">
        <v>0</v>
      </c>
      <c r="N337" s="414">
        <v>0</v>
      </c>
      <c r="O337" s="414">
        <v>0</v>
      </c>
      <c r="P337" s="511">
        <f>$D$435*P$327</f>
        <v>12190.324334118501</v>
      </c>
      <c r="Q337" s="511">
        <f>$D$435*Q$327</f>
        <v>12871.67965211089</v>
      </c>
      <c r="R337" s="511">
        <f>$D$435*R$327</f>
        <v>13350.302591049103</v>
      </c>
      <c r="S337" s="34"/>
      <c r="T337" s="34"/>
      <c r="U337" s="34"/>
      <c r="V337" s="34"/>
      <c r="W337" s="34"/>
      <c r="X337" s="34"/>
      <c r="Y337" s="34"/>
      <c r="Z337" s="34"/>
      <c r="AA337" s="34"/>
      <c r="AB337" s="34"/>
      <c r="AC337" s="34"/>
      <c r="AD337" s="34"/>
      <c r="AE337" s="34"/>
      <c r="AF337" s="34"/>
      <c r="AG337" s="34"/>
      <c r="AH337" s="34"/>
      <c r="AI337" s="34"/>
      <c r="AJ337" s="34"/>
      <c r="AK337" s="34"/>
      <c r="AL337" s="34"/>
      <c r="AM337" s="34"/>
      <c r="AN337" s="34"/>
    </row>
    <row r="338" spans="2:40" x14ac:dyDescent="0.3">
      <c r="B338" s="188" t="s">
        <v>142</v>
      </c>
      <c r="C338" s="188" t="s">
        <v>86</v>
      </c>
      <c r="D338" s="414">
        <v>0</v>
      </c>
      <c r="E338" s="414">
        <v>0</v>
      </c>
      <c r="F338" s="414">
        <v>0</v>
      </c>
      <c r="G338" s="414">
        <v>0</v>
      </c>
      <c r="H338" s="414">
        <v>0</v>
      </c>
      <c r="I338" s="414">
        <v>0</v>
      </c>
      <c r="J338" s="414">
        <v>0</v>
      </c>
      <c r="K338" s="414">
        <v>0</v>
      </c>
      <c r="L338" s="414">
        <v>0</v>
      </c>
      <c r="M338" s="414">
        <v>0</v>
      </c>
      <c r="N338" s="414">
        <v>0</v>
      </c>
      <c r="O338" s="414">
        <v>0</v>
      </c>
      <c r="P338" s="511">
        <f>$D$436*P$327</f>
        <v>443205.36329045118</v>
      </c>
      <c r="Q338" s="511">
        <f>$D$436*Q$327</f>
        <v>467977.49592317449</v>
      </c>
      <c r="R338" s="511">
        <f>$D$436*R$327</f>
        <v>485378.85848885664</v>
      </c>
      <c r="S338" s="34"/>
      <c r="T338" s="34"/>
      <c r="U338" s="34"/>
      <c r="V338" s="34"/>
      <c r="W338" s="34"/>
      <c r="X338" s="34"/>
      <c r="Y338" s="34"/>
      <c r="Z338" s="34"/>
      <c r="AA338" s="34"/>
      <c r="AB338" s="34"/>
      <c r="AC338" s="34"/>
      <c r="AD338" s="34"/>
      <c r="AE338" s="34"/>
      <c r="AF338" s="34"/>
      <c r="AG338" s="34"/>
      <c r="AH338" s="34"/>
      <c r="AI338" s="34"/>
      <c r="AJ338" s="34"/>
      <c r="AK338" s="34"/>
      <c r="AL338" s="34"/>
      <c r="AM338" s="34"/>
      <c r="AN338" s="34"/>
    </row>
    <row r="339" spans="2:40" x14ac:dyDescent="0.3">
      <c r="B339" s="188" t="s">
        <v>143</v>
      </c>
      <c r="C339" s="188" t="s">
        <v>86</v>
      </c>
      <c r="D339" s="511">
        <f t="shared" ref="D339:J339" si="59">$D$383/$D$390*D$327</f>
        <v>2564178.836792211</v>
      </c>
      <c r="E339" s="511">
        <f t="shared" si="59"/>
        <v>2744089.1621829364</v>
      </c>
      <c r="F339" s="511">
        <f t="shared" si="59"/>
        <v>3095482.9618242378</v>
      </c>
      <c r="G339" s="511">
        <f t="shared" si="59"/>
        <v>3304445.2984883422</v>
      </c>
      <c r="H339" s="511">
        <f t="shared" si="59"/>
        <v>3368619.0110171665</v>
      </c>
      <c r="I339" s="511">
        <f t="shared" si="59"/>
        <v>3572513.4511913913</v>
      </c>
      <c r="J339" s="511">
        <f t="shared" si="59"/>
        <v>4043768.89572124</v>
      </c>
      <c r="K339" s="511">
        <f>$E$383/$E$390*K$327</f>
        <v>5462742.2680412363</v>
      </c>
      <c r="L339" s="511">
        <f>$F$383/$F$390*L$327</f>
        <v>6610931.2511902489</v>
      </c>
      <c r="M339" s="511">
        <f>$G$383/$G$390*M$327</f>
        <v>6186597.2106923461</v>
      </c>
      <c r="N339" s="511">
        <f>AVERAGE($D383:$G383)/AVERAGE($D$390:$G$390)*N$327</f>
        <v>6578600.7061713226</v>
      </c>
      <c r="O339" s="511">
        <f>AVERAGE($E383:$E383)/AVERAGE($D$390:$G$390)*O$327</f>
        <v>5866073.0733804116</v>
      </c>
      <c r="P339" s="511">
        <f>$D$437*P$327</f>
        <v>10742287.950715709</v>
      </c>
      <c r="Q339" s="511">
        <f>$D$437*Q$327</f>
        <v>11342707.990578003</v>
      </c>
      <c r="R339" s="511">
        <f>$D$437*R$327</f>
        <v>11764477.361840913</v>
      </c>
      <c r="S339" s="34"/>
      <c r="T339" s="34"/>
      <c r="U339" s="34"/>
      <c r="V339" s="34"/>
      <c r="W339" s="34"/>
      <c r="X339" s="34"/>
      <c r="Y339" s="34"/>
      <c r="Z339" s="34"/>
      <c r="AA339" s="34"/>
      <c r="AB339" s="34"/>
      <c r="AC339" s="34"/>
      <c r="AD339" s="34"/>
      <c r="AE339" s="34"/>
      <c r="AF339" s="34"/>
      <c r="AG339" s="34"/>
      <c r="AH339" s="34"/>
      <c r="AI339" s="34"/>
      <c r="AJ339" s="34"/>
      <c r="AK339" s="34"/>
      <c r="AL339" s="34"/>
      <c r="AM339" s="34"/>
      <c r="AN339" s="34"/>
    </row>
    <row r="340" spans="2:40" x14ac:dyDescent="0.3">
      <c r="B340" s="188" t="s">
        <v>144</v>
      </c>
      <c r="C340" s="188" t="s">
        <v>86</v>
      </c>
      <c r="D340" s="414">
        <v>0</v>
      </c>
      <c r="E340" s="414">
        <v>0</v>
      </c>
      <c r="F340" s="414">
        <v>0</v>
      </c>
      <c r="G340" s="414">
        <v>0</v>
      </c>
      <c r="H340" s="414">
        <v>0</v>
      </c>
      <c r="I340" s="414">
        <v>0</v>
      </c>
      <c r="J340" s="414">
        <v>0</v>
      </c>
      <c r="K340" s="414">
        <v>0</v>
      </c>
      <c r="L340" s="414">
        <v>0</v>
      </c>
      <c r="M340" s="414">
        <v>0</v>
      </c>
      <c r="N340" s="414">
        <v>0</v>
      </c>
      <c r="O340" s="414">
        <v>0</v>
      </c>
      <c r="P340" s="511">
        <f>$D$438*P$327</f>
        <v>810656.56821888022</v>
      </c>
      <c r="Q340" s="511">
        <f>$D$438*Q$327</f>
        <v>855966.69686537422</v>
      </c>
      <c r="R340" s="511">
        <f>$D$438*R$327</f>
        <v>887795.12230476539</v>
      </c>
      <c r="S340" s="34"/>
      <c r="T340" s="34"/>
      <c r="U340" s="34"/>
      <c r="V340" s="34"/>
      <c r="W340" s="34"/>
      <c r="X340" s="34"/>
      <c r="Y340" s="34"/>
      <c r="Z340" s="34"/>
      <c r="AA340" s="34"/>
      <c r="AB340" s="34"/>
      <c r="AC340" s="34"/>
      <c r="AD340" s="34"/>
      <c r="AE340" s="34"/>
      <c r="AF340" s="34"/>
      <c r="AG340" s="34"/>
      <c r="AH340" s="34"/>
      <c r="AI340" s="34"/>
      <c r="AJ340" s="34"/>
      <c r="AK340" s="34"/>
      <c r="AL340" s="34"/>
      <c r="AM340" s="34"/>
      <c r="AN340" s="34"/>
    </row>
    <row r="341" spans="2:40" x14ac:dyDescent="0.3">
      <c r="B341" s="188" t="s">
        <v>145</v>
      </c>
      <c r="C341" s="188" t="s">
        <v>86</v>
      </c>
      <c r="D341" s="414">
        <v>0</v>
      </c>
      <c r="E341" s="414">
        <v>0</v>
      </c>
      <c r="F341" s="414">
        <v>0</v>
      </c>
      <c r="G341" s="414">
        <v>0</v>
      </c>
      <c r="H341" s="414">
        <v>0</v>
      </c>
      <c r="I341" s="414">
        <v>0</v>
      </c>
      <c r="J341" s="414">
        <v>0</v>
      </c>
      <c r="K341" s="414">
        <v>0</v>
      </c>
      <c r="L341" s="414">
        <v>0</v>
      </c>
      <c r="M341" s="414">
        <v>0</v>
      </c>
      <c r="N341" s="414">
        <v>0</v>
      </c>
      <c r="O341" s="414">
        <v>0</v>
      </c>
      <c r="P341" s="511">
        <f>$D$439*P$327</f>
        <v>607774.74180105096</v>
      </c>
      <c r="Q341" s="511">
        <f>$D$439*Q$327</f>
        <v>641745.17122667155</v>
      </c>
      <c r="R341" s="511">
        <f>$D$439*R$327</f>
        <v>665607.9434680196</v>
      </c>
      <c r="S341" s="34"/>
      <c r="T341" s="34"/>
      <c r="U341" s="34"/>
      <c r="V341" s="34"/>
      <c r="W341" s="34"/>
      <c r="X341" s="34"/>
      <c r="Y341" s="34"/>
      <c r="Z341" s="34"/>
      <c r="AA341" s="34"/>
      <c r="AB341" s="34"/>
      <c r="AC341" s="34"/>
      <c r="AD341" s="34"/>
      <c r="AE341" s="34"/>
      <c r="AF341" s="34"/>
      <c r="AG341" s="34"/>
      <c r="AH341" s="34"/>
      <c r="AI341" s="34"/>
      <c r="AJ341" s="34"/>
      <c r="AK341" s="34"/>
      <c r="AL341" s="34"/>
      <c r="AM341" s="34"/>
      <c r="AN341" s="34"/>
    </row>
    <row r="342" spans="2:40" x14ac:dyDescent="0.3">
      <c r="B342" s="188" t="s">
        <v>146</v>
      </c>
      <c r="C342" s="188" t="s">
        <v>86</v>
      </c>
      <c r="D342" s="414">
        <v>0</v>
      </c>
      <c r="E342" s="414">
        <v>0</v>
      </c>
      <c r="F342" s="414">
        <v>0</v>
      </c>
      <c r="G342" s="414">
        <v>0</v>
      </c>
      <c r="H342" s="414">
        <v>0</v>
      </c>
      <c r="I342" s="414">
        <v>0</v>
      </c>
      <c r="J342" s="414">
        <v>0</v>
      </c>
      <c r="K342" s="414">
        <v>0</v>
      </c>
      <c r="L342" s="414">
        <v>0</v>
      </c>
      <c r="M342" s="414">
        <v>0</v>
      </c>
      <c r="N342" s="414">
        <v>0</v>
      </c>
      <c r="O342" s="414">
        <v>0</v>
      </c>
      <c r="P342" s="511">
        <f>$D$440*P$327</f>
        <v>162827.90360572567</v>
      </c>
      <c r="Q342" s="511">
        <f>$D$440*Q$327</f>
        <v>171928.86392462402</v>
      </c>
      <c r="R342" s="511">
        <f>$D$440*R$327</f>
        <v>178321.89889472729</v>
      </c>
      <c r="S342" s="34"/>
      <c r="T342" s="34"/>
      <c r="U342" s="34"/>
      <c r="V342" s="34"/>
      <c r="W342" s="34"/>
      <c r="X342" s="34"/>
      <c r="Y342" s="34"/>
      <c r="Z342" s="34"/>
      <c r="AA342" s="34"/>
      <c r="AB342" s="34"/>
      <c r="AC342" s="34"/>
      <c r="AD342" s="34"/>
      <c r="AE342" s="34"/>
      <c r="AF342" s="34"/>
      <c r="AG342" s="34"/>
      <c r="AH342" s="34"/>
      <c r="AI342" s="34"/>
      <c r="AJ342" s="34"/>
      <c r="AK342" s="34"/>
      <c r="AL342" s="34"/>
      <c r="AM342" s="34"/>
      <c r="AN342" s="34"/>
    </row>
    <row r="343" spans="2:40" x14ac:dyDescent="0.3">
      <c r="B343" s="188" t="s">
        <v>147</v>
      </c>
      <c r="C343" s="188" t="s">
        <v>86</v>
      </c>
      <c r="D343" s="511">
        <f t="shared" ref="D343:J343" si="60">$D$384/$D$390*D$327</f>
        <v>3790525.236997182</v>
      </c>
      <c r="E343" s="511">
        <f t="shared" si="60"/>
        <v>4056479.6310530365</v>
      </c>
      <c r="F343" s="511">
        <f t="shared" si="60"/>
        <v>4575931.3348706122</v>
      </c>
      <c r="G343" s="511">
        <f t="shared" si="60"/>
        <v>4884832.1803740719</v>
      </c>
      <c r="H343" s="511">
        <f t="shared" si="60"/>
        <v>4979697.6684601596</v>
      </c>
      <c r="I343" s="511">
        <f t="shared" si="60"/>
        <v>5281106.840891622</v>
      </c>
      <c r="J343" s="511">
        <f t="shared" si="60"/>
        <v>5977745.3241096595</v>
      </c>
      <c r="K343" s="511">
        <f>$E$384/$E$390*K$327</f>
        <v>6607316.8384879725</v>
      </c>
      <c r="L343" s="511">
        <f>$F$384/$F$390*L$327</f>
        <v>8493102.2662350032</v>
      </c>
      <c r="M343" s="511">
        <f>$G$384/$G$390*M$327</f>
        <v>8879586.5847584251</v>
      </c>
      <c r="N343" s="511">
        <f>AVERAGE($D384:$G384)/AVERAGE($D$390:$G$390)*N$327</f>
        <v>8851636.9358305186</v>
      </c>
      <c r="O343" s="511">
        <f>AVERAGE($E384:$E384)/AVERAGE($D$390:$G$390)*O$327</f>
        <v>7095155.0506601166</v>
      </c>
      <c r="P343" s="511">
        <f>$D$441*P$327</f>
        <v>17410395.361478526</v>
      </c>
      <c r="Q343" s="511">
        <f>$D$441*Q$327</f>
        <v>18383516.760282658</v>
      </c>
      <c r="R343" s="511">
        <f>$D$441*R$327</f>
        <v>19067092.879144773</v>
      </c>
      <c r="S343" s="34"/>
      <c r="T343" s="34"/>
      <c r="U343" s="34"/>
      <c r="V343" s="34"/>
      <c r="W343" s="34"/>
      <c r="X343" s="34"/>
      <c r="Y343" s="34"/>
      <c r="Z343" s="34"/>
      <c r="AA343" s="34"/>
      <c r="AB343" s="34"/>
      <c r="AC343" s="34"/>
      <c r="AD343" s="34"/>
      <c r="AE343" s="34"/>
      <c r="AF343" s="34"/>
      <c r="AG343" s="34"/>
      <c r="AH343" s="34"/>
      <c r="AI343" s="34"/>
      <c r="AJ343" s="34"/>
      <c r="AK343" s="34"/>
      <c r="AL343" s="34"/>
      <c r="AM343" s="34"/>
      <c r="AN343" s="34"/>
    </row>
    <row r="344" spans="2:40" x14ac:dyDescent="0.3">
      <c r="B344" s="188" t="s">
        <v>148</v>
      </c>
      <c r="C344" s="188" t="s">
        <v>86</v>
      </c>
      <c r="D344" s="511">
        <f t="shared" ref="D344:J344" si="61">$D$385/$D$390*D$327</f>
        <v>9673159.527491672</v>
      </c>
      <c r="E344" s="511">
        <f t="shared" si="61"/>
        <v>10351856.837202152</v>
      </c>
      <c r="F344" s="511">
        <f t="shared" si="61"/>
        <v>11677461.83484499</v>
      </c>
      <c r="G344" s="511">
        <f t="shared" si="61"/>
        <v>12465755.532923391</v>
      </c>
      <c r="H344" s="511">
        <f t="shared" si="61"/>
        <v>12707845.729541378</v>
      </c>
      <c r="I344" s="511">
        <f t="shared" si="61"/>
        <v>13477021.193543429</v>
      </c>
      <c r="J344" s="511">
        <f t="shared" si="61"/>
        <v>15254794.65759672</v>
      </c>
      <c r="K344" s="511">
        <f>$E$385/$E$390*K$327</f>
        <v>17303799.750286371</v>
      </c>
      <c r="L344" s="511">
        <f>$F$385/$F$390*L$327</f>
        <v>17211303.630546562</v>
      </c>
      <c r="M344" s="511">
        <f>$G$385/$G$390*M$327</f>
        <v>17575194.685995352</v>
      </c>
      <c r="N344" s="511">
        <f>AVERAGE(D385:G385)/AVERAGE($D$390:$G$390)*N$327</f>
        <v>19708845.889484189</v>
      </c>
      <c r="O344" s="307"/>
      <c r="P344" s="511">
        <f>$D$442*P$327</f>
        <v>12421940.496466752</v>
      </c>
      <c r="Q344" s="511">
        <f>$D$442*Q$327</f>
        <v>13116241.565500997</v>
      </c>
      <c r="R344" s="511">
        <f>$D$442*R$327</f>
        <v>13603958.340279037</v>
      </c>
      <c r="S344" s="34"/>
      <c r="T344" s="34"/>
      <c r="U344" s="34"/>
      <c r="V344" s="34"/>
      <c r="W344" s="34"/>
      <c r="X344" s="34"/>
      <c r="Y344" s="34"/>
      <c r="Z344" s="34"/>
      <c r="AA344" s="34"/>
      <c r="AB344" s="34"/>
      <c r="AC344" s="34"/>
      <c r="AD344" s="34"/>
      <c r="AE344" s="34"/>
      <c r="AF344" s="34"/>
      <c r="AG344" s="34"/>
      <c r="AH344" s="34"/>
      <c r="AI344" s="34"/>
      <c r="AJ344" s="34"/>
      <c r="AK344" s="34"/>
      <c r="AL344" s="34"/>
      <c r="AM344" s="34"/>
      <c r="AN344" s="34"/>
    </row>
    <row r="345" spans="2:40" x14ac:dyDescent="0.3">
      <c r="B345" s="188" t="s">
        <v>149</v>
      </c>
      <c r="C345" s="188" t="s">
        <v>86</v>
      </c>
      <c r="D345" s="414">
        <v>0</v>
      </c>
      <c r="E345" s="414">
        <v>0</v>
      </c>
      <c r="F345" s="414">
        <v>0</v>
      </c>
      <c r="G345" s="414">
        <v>0</v>
      </c>
      <c r="H345" s="414">
        <v>0</v>
      </c>
      <c r="I345" s="414">
        <v>0</v>
      </c>
      <c r="J345" s="414">
        <v>0</v>
      </c>
      <c r="K345" s="414">
        <v>0</v>
      </c>
      <c r="L345" s="414">
        <v>0</v>
      </c>
      <c r="M345" s="414">
        <v>0</v>
      </c>
      <c r="N345" s="414">
        <v>0</v>
      </c>
      <c r="O345" s="414">
        <v>0</v>
      </c>
      <c r="P345" s="511">
        <f>$D$443*P$327</f>
        <v>541598.69541583618</v>
      </c>
      <c r="Q345" s="511">
        <f>$D$443*Q$327</f>
        <v>571870.33882949804</v>
      </c>
      <c r="R345" s="511">
        <f>$D$443*R$327</f>
        <v>593134.87225946726</v>
      </c>
      <c r="S345" s="34"/>
      <c r="T345" s="34"/>
      <c r="U345" s="34"/>
      <c r="V345" s="34"/>
      <c r="W345" s="34"/>
      <c r="X345" s="34"/>
      <c r="Y345" s="34"/>
      <c r="Z345" s="34"/>
      <c r="AA345" s="34"/>
      <c r="AB345" s="34"/>
      <c r="AC345" s="34"/>
      <c r="AD345" s="34"/>
      <c r="AE345" s="34"/>
      <c r="AF345" s="34"/>
      <c r="AG345" s="34"/>
      <c r="AH345" s="34"/>
      <c r="AI345" s="34"/>
      <c r="AJ345" s="34"/>
      <c r="AK345" s="34"/>
      <c r="AL345" s="34"/>
      <c r="AM345" s="34"/>
      <c r="AN345" s="34"/>
    </row>
    <row r="346" spans="2:40" x14ac:dyDescent="0.3">
      <c r="B346" s="188" t="s">
        <v>150</v>
      </c>
      <c r="C346" s="188" t="s">
        <v>86</v>
      </c>
      <c r="D346" s="414">
        <v>0</v>
      </c>
      <c r="E346" s="414">
        <v>0</v>
      </c>
      <c r="F346" s="414">
        <v>0</v>
      </c>
      <c r="G346" s="414">
        <v>0</v>
      </c>
      <c r="H346" s="414">
        <v>0</v>
      </c>
      <c r="I346" s="414">
        <v>0</v>
      </c>
      <c r="J346" s="414">
        <v>0</v>
      </c>
      <c r="K346" s="414">
        <v>0</v>
      </c>
      <c r="L346" s="414">
        <v>0</v>
      </c>
      <c r="M346" s="414">
        <v>0</v>
      </c>
      <c r="N346" s="414">
        <v>0</v>
      </c>
      <c r="O346" s="414">
        <v>0</v>
      </c>
      <c r="P346" s="414">
        <v>0</v>
      </c>
      <c r="Q346" s="414">
        <v>0</v>
      </c>
      <c r="R346" s="414">
        <v>0</v>
      </c>
      <c r="S346" s="34"/>
      <c r="T346" s="34"/>
      <c r="U346" s="34"/>
      <c r="V346" s="34"/>
      <c r="W346" s="34"/>
      <c r="X346" s="34"/>
      <c r="Y346" s="34"/>
      <c r="Z346" s="34"/>
      <c r="AA346" s="34"/>
      <c r="AB346" s="34"/>
      <c r="AC346" s="34"/>
      <c r="AD346" s="34"/>
      <c r="AE346" s="34"/>
      <c r="AF346" s="34"/>
      <c r="AG346" s="34"/>
      <c r="AH346" s="34"/>
      <c r="AI346" s="34"/>
      <c r="AJ346" s="34"/>
      <c r="AK346" s="34"/>
      <c r="AL346" s="34"/>
      <c r="AM346" s="34"/>
      <c r="AN346" s="34"/>
    </row>
    <row r="347" spans="2:40" x14ac:dyDescent="0.3">
      <c r="B347" s="188" t="s">
        <v>151</v>
      </c>
      <c r="C347" s="188" t="s">
        <v>86</v>
      </c>
      <c r="D347" s="414">
        <v>0</v>
      </c>
      <c r="E347" s="414">
        <v>0</v>
      </c>
      <c r="F347" s="414">
        <v>0</v>
      </c>
      <c r="G347" s="414">
        <v>0</v>
      </c>
      <c r="H347" s="414">
        <v>0</v>
      </c>
      <c r="I347" s="414">
        <v>0</v>
      </c>
      <c r="J347" s="414">
        <v>0</v>
      </c>
      <c r="K347" s="414">
        <v>0</v>
      </c>
      <c r="L347" s="414">
        <v>0</v>
      </c>
      <c r="M347" s="414">
        <v>0</v>
      </c>
      <c r="N347" s="414">
        <v>0</v>
      </c>
      <c r="O347" s="414">
        <v>0</v>
      </c>
      <c r="P347" s="511">
        <f>$D$444*P$327</f>
        <v>148025.36691429606</v>
      </c>
      <c r="Q347" s="511">
        <f>$D$444*Q$327</f>
        <v>156298.96720420365</v>
      </c>
      <c r="R347" s="511">
        <f>$D$444*R$327</f>
        <v>162110.81717702482</v>
      </c>
      <c r="S347" s="34"/>
      <c r="T347" s="34"/>
      <c r="U347" s="34"/>
      <c r="V347" s="34"/>
      <c r="W347" s="34"/>
      <c r="X347" s="34"/>
      <c r="Y347" s="34"/>
      <c r="Z347" s="34"/>
      <c r="AA347" s="34"/>
      <c r="AB347" s="34"/>
      <c r="AC347" s="34"/>
      <c r="AD347" s="34"/>
      <c r="AE347" s="34"/>
      <c r="AF347" s="34"/>
      <c r="AG347" s="34"/>
      <c r="AH347" s="34"/>
      <c r="AI347" s="34"/>
      <c r="AJ347" s="34"/>
      <c r="AK347" s="34"/>
      <c r="AL347" s="34"/>
      <c r="AM347" s="34"/>
      <c r="AN347" s="34"/>
    </row>
    <row r="348" spans="2:40" x14ac:dyDescent="0.3">
      <c r="B348" s="188" t="s">
        <v>152</v>
      </c>
      <c r="C348" s="188" t="s">
        <v>86</v>
      </c>
      <c r="D348" s="511">
        <f t="shared" ref="D348:J348" si="62">$D$386/$D$390*D$327</f>
        <v>5630044.8373046378</v>
      </c>
      <c r="E348" s="511">
        <f t="shared" si="62"/>
        <v>6025065.3343581865</v>
      </c>
      <c r="F348" s="511">
        <f t="shared" si="62"/>
        <v>6796603.894440175</v>
      </c>
      <c r="G348" s="511">
        <f t="shared" si="62"/>
        <v>7255412.5032026656</v>
      </c>
      <c r="H348" s="511">
        <f t="shared" si="62"/>
        <v>7396315.6546246484</v>
      </c>
      <c r="I348" s="511">
        <f t="shared" si="62"/>
        <v>7843996.9254419683</v>
      </c>
      <c r="J348" s="511">
        <f t="shared" si="62"/>
        <v>8878709.9666922893</v>
      </c>
      <c r="K348" s="511">
        <f>$E$386/$E$390*K$327</f>
        <v>9127115.0973654091</v>
      </c>
      <c r="L348" s="511">
        <f>$F$386/$F$390*L$327</f>
        <v>8528879.0706532095</v>
      </c>
      <c r="M348" s="511">
        <f>$G$386/$G$390*M$327</f>
        <v>8284217.582600032</v>
      </c>
      <c r="N348" s="511">
        <f>AVERAGE(D386:G386)/AVERAGE($D$390:$G$390)*N$327</f>
        <v>10132931.424623888</v>
      </c>
      <c r="O348" s="511">
        <f>AVERAGE(E386:H386)/AVERAGE($D$390:$G$390)*O$327</f>
        <v>10203242.656841675</v>
      </c>
      <c r="P348" s="511">
        <f>$D$445*P$327</f>
        <v>9477106.4323246963</v>
      </c>
      <c r="Q348" s="511">
        <f>$D$445*Q$327</f>
        <v>10006811.52382678</v>
      </c>
      <c r="R348" s="511">
        <f>$D$445*R$327</f>
        <v>10378906.671498459</v>
      </c>
      <c r="S348" s="34"/>
      <c r="T348" s="34"/>
      <c r="U348" s="34"/>
      <c r="V348" s="34"/>
      <c r="W348" s="34"/>
      <c r="X348" s="34"/>
      <c r="Y348" s="34"/>
      <c r="Z348" s="34"/>
      <c r="AA348" s="34"/>
      <c r="AB348" s="34"/>
      <c r="AC348" s="34"/>
      <c r="AD348" s="34"/>
      <c r="AE348" s="34"/>
      <c r="AF348" s="34"/>
      <c r="AG348" s="34"/>
      <c r="AH348" s="34"/>
      <c r="AI348" s="34"/>
      <c r="AJ348" s="34"/>
      <c r="AK348" s="34"/>
      <c r="AL348" s="34"/>
      <c r="AM348" s="34"/>
      <c r="AN348" s="34"/>
    </row>
    <row r="349" spans="2:40" x14ac:dyDescent="0.3">
      <c r="B349" s="188" t="s">
        <v>153</v>
      </c>
      <c r="C349" s="188" t="s">
        <v>86</v>
      </c>
      <c r="D349" s="414">
        <v>0</v>
      </c>
      <c r="E349" s="414">
        <v>0</v>
      </c>
      <c r="F349" s="414">
        <v>0</v>
      </c>
      <c r="G349" s="414">
        <v>0</v>
      </c>
      <c r="H349" s="414">
        <v>0</v>
      </c>
      <c r="I349" s="414">
        <v>0</v>
      </c>
      <c r="J349" s="414">
        <v>0</v>
      </c>
      <c r="K349" s="414">
        <v>0</v>
      </c>
      <c r="L349" s="414">
        <v>0</v>
      </c>
      <c r="M349" s="414">
        <v>0</v>
      </c>
      <c r="N349" s="414">
        <v>0</v>
      </c>
      <c r="O349" s="414">
        <v>0</v>
      </c>
      <c r="P349" s="414">
        <v>0</v>
      </c>
      <c r="Q349" s="414">
        <v>0</v>
      </c>
      <c r="R349" s="414">
        <v>0</v>
      </c>
      <c r="S349" s="34"/>
      <c r="T349" s="34"/>
      <c r="U349" s="34"/>
      <c r="V349" s="34"/>
      <c r="W349" s="34"/>
      <c r="X349" s="34"/>
      <c r="Y349" s="34"/>
      <c r="Z349" s="34"/>
      <c r="AA349" s="34"/>
      <c r="AB349" s="34"/>
      <c r="AC349" s="34"/>
      <c r="AD349" s="34"/>
      <c r="AE349" s="34"/>
      <c r="AF349" s="34"/>
      <c r="AG349" s="34"/>
      <c r="AH349" s="34"/>
      <c r="AI349" s="34"/>
      <c r="AJ349" s="34"/>
      <c r="AK349" s="34"/>
      <c r="AL349" s="34"/>
      <c r="AM349" s="34"/>
      <c r="AN349" s="34"/>
    </row>
    <row r="350" spans="2:40" x14ac:dyDescent="0.3">
      <c r="B350" s="188" t="s">
        <v>154</v>
      </c>
      <c r="C350" s="188" t="s">
        <v>86</v>
      </c>
      <c r="D350" s="414">
        <v>0</v>
      </c>
      <c r="E350" s="414">
        <v>0</v>
      </c>
      <c r="F350" s="414">
        <v>0</v>
      </c>
      <c r="G350" s="414">
        <v>0</v>
      </c>
      <c r="H350" s="414">
        <v>0</v>
      </c>
      <c r="I350" s="414">
        <v>0</v>
      </c>
      <c r="J350" s="414">
        <v>0</v>
      </c>
      <c r="K350" s="414">
        <v>0</v>
      </c>
      <c r="L350" s="414">
        <v>0</v>
      </c>
      <c r="M350" s="414">
        <v>0</v>
      </c>
      <c r="N350" s="414">
        <v>0</v>
      </c>
      <c r="O350" s="414">
        <v>0</v>
      </c>
      <c r="P350" s="511">
        <f>$D$446*P$327</f>
        <v>161086.4287008516</v>
      </c>
      <c r="Q350" s="511">
        <f>$D$446*Q$327</f>
        <v>170090.05254575104</v>
      </c>
      <c r="R350" s="511">
        <f>$D$446*R$327</f>
        <v>176414.7128102917</v>
      </c>
      <c r="S350" s="34"/>
      <c r="T350" s="34"/>
      <c r="U350" s="34"/>
      <c r="V350" s="34"/>
      <c r="W350" s="34"/>
      <c r="X350" s="34"/>
      <c r="Y350" s="34"/>
      <c r="Z350" s="34"/>
      <c r="AA350" s="34"/>
      <c r="AB350" s="34"/>
      <c r="AC350" s="34"/>
      <c r="AD350" s="34"/>
      <c r="AE350" s="34"/>
      <c r="AF350" s="34"/>
      <c r="AG350" s="34"/>
      <c r="AH350" s="34"/>
      <c r="AI350" s="34"/>
      <c r="AJ350" s="34"/>
      <c r="AK350" s="34"/>
      <c r="AL350" s="34"/>
      <c r="AM350" s="34"/>
      <c r="AN350" s="34"/>
    </row>
    <row r="351" spans="2:40" x14ac:dyDescent="0.3">
      <c r="B351" s="188" t="s">
        <v>155</v>
      </c>
      <c r="C351" s="188" t="s">
        <v>86</v>
      </c>
      <c r="D351" s="414">
        <v>0</v>
      </c>
      <c r="E351" s="414">
        <v>0</v>
      </c>
      <c r="F351" s="414">
        <v>0</v>
      </c>
      <c r="G351" s="414">
        <v>0</v>
      </c>
      <c r="H351" s="414">
        <v>0</v>
      </c>
      <c r="I351" s="414">
        <v>0</v>
      </c>
      <c r="J351" s="414">
        <v>0</v>
      </c>
      <c r="K351" s="414">
        <v>0</v>
      </c>
      <c r="L351" s="414">
        <v>0</v>
      </c>
      <c r="M351" s="414">
        <v>0</v>
      </c>
      <c r="N351" s="414">
        <v>0</v>
      </c>
      <c r="O351" s="414">
        <v>0</v>
      </c>
      <c r="P351" s="414">
        <v>0</v>
      </c>
      <c r="Q351" s="414">
        <v>0</v>
      </c>
      <c r="R351" s="414">
        <v>0</v>
      </c>
      <c r="S351" s="34"/>
      <c r="T351" s="34"/>
      <c r="U351" s="34"/>
      <c r="V351" s="34"/>
      <c r="W351" s="34"/>
      <c r="X351" s="34"/>
      <c r="Y351" s="34"/>
      <c r="Z351" s="34"/>
      <c r="AA351" s="34"/>
      <c r="AB351" s="34"/>
      <c r="AC351" s="34"/>
      <c r="AD351" s="34"/>
      <c r="AE351" s="34"/>
      <c r="AF351" s="34"/>
      <c r="AG351" s="34"/>
      <c r="AH351" s="34"/>
      <c r="AI351" s="34"/>
      <c r="AJ351" s="34"/>
      <c r="AK351" s="34"/>
      <c r="AL351" s="34"/>
      <c r="AM351" s="34"/>
      <c r="AN351" s="34"/>
    </row>
    <row r="352" spans="2:40" x14ac:dyDescent="0.3">
      <c r="B352" s="188" t="s">
        <v>156</v>
      </c>
      <c r="C352" s="188" t="s">
        <v>86</v>
      </c>
      <c r="D352" s="414">
        <v>0</v>
      </c>
      <c r="E352" s="414">
        <v>0</v>
      </c>
      <c r="F352" s="414">
        <v>0</v>
      </c>
      <c r="G352" s="414">
        <v>0</v>
      </c>
      <c r="H352" s="414">
        <v>0</v>
      </c>
      <c r="I352" s="414">
        <v>0</v>
      </c>
      <c r="J352" s="414">
        <v>0</v>
      </c>
      <c r="K352" s="414">
        <v>0</v>
      </c>
      <c r="L352" s="414">
        <v>0</v>
      </c>
      <c r="M352" s="414">
        <v>0</v>
      </c>
      <c r="N352" s="414">
        <v>0</v>
      </c>
      <c r="O352" s="414">
        <v>0</v>
      </c>
      <c r="P352" s="414">
        <v>0</v>
      </c>
      <c r="Q352" s="414">
        <v>0</v>
      </c>
      <c r="R352" s="414">
        <v>0</v>
      </c>
      <c r="S352" s="34"/>
      <c r="T352" s="34"/>
      <c r="U352" s="34"/>
      <c r="V352" s="34"/>
      <c r="W352" s="34"/>
      <c r="X352" s="34"/>
      <c r="Y352" s="34"/>
      <c r="Z352" s="34"/>
      <c r="AA352" s="34"/>
      <c r="AB352" s="34"/>
      <c r="AC352" s="34"/>
      <c r="AD352" s="34"/>
      <c r="AE352" s="34"/>
      <c r="AF352" s="34"/>
      <c r="AG352" s="34"/>
      <c r="AH352" s="34"/>
      <c r="AI352" s="34"/>
      <c r="AJ352" s="34"/>
      <c r="AK352" s="34"/>
      <c r="AL352" s="34"/>
      <c r="AM352" s="34"/>
      <c r="AN352" s="34"/>
    </row>
    <row r="353" spans="2:40" x14ac:dyDescent="0.3">
      <c r="B353" s="188" t="s">
        <v>157</v>
      </c>
      <c r="C353" s="188" t="s">
        <v>86</v>
      </c>
      <c r="D353" s="511">
        <f t="shared" ref="D353:J353" si="63">$D$387/$D$390*D$327</f>
        <v>1783776.5821163207</v>
      </c>
      <c r="E353" s="511">
        <f t="shared" si="63"/>
        <v>1908931.5910837818</v>
      </c>
      <c r="F353" s="511">
        <f t="shared" si="63"/>
        <v>2153379.4517038176</v>
      </c>
      <c r="G353" s="511">
        <f t="shared" si="63"/>
        <v>2298744.5554701514</v>
      </c>
      <c r="H353" s="511">
        <f t="shared" si="63"/>
        <v>2343387.1380988983</v>
      </c>
      <c r="I353" s="511">
        <f t="shared" si="63"/>
        <v>2485226.748654881</v>
      </c>
      <c r="J353" s="511">
        <f t="shared" si="63"/>
        <v>2813056.623110428</v>
      </c>
      <c r="K353" s="511">
        <f>$E$387/$E$390*K$327</f>
        <v>3988668.9576174114</v>
      </c>
      <c r="L353" s="511">
        <f>$F$387/$F$390*L$327</f>
        <v>6066501.6187392874</v>
      </c>
      <c r="M353" s="511">
        <f>$G$387/$G$390*M$327</f>
        <v>8588452.5983729046</v>
      </c>
      <c r="N353" s="511">
        <f>AVERAGE(D387:G387)/AVERAGE($D$390:$G$390)*N$327</f>
        <v>6460704.6361682536</v>
      </c>
      <c r="O353" s="511">
        <f>AVERAGE(E387:H387)/AVERAGE($D$390:$G$390)*O$327</f>
        <v>7511056.5278204214</v>
      </c>
      <c r="P353" s="511">
        <f>$D$447*P$327</f>
        <v>23718017.466932412</v>
      </c>
      <c r="Q353" s="511">
        <f>$D$447*Q$327</f>
        <v>25043691.574560609</v>
      </c>
      <c r="R353" s="511">
        <f>$D$447*R$327</f>
        <v>25974920.876970463</v>
      </c>
      <c r="S353" s="34"/>
      <c r="T353" s="34"/>
      <c r="U353" s="34"/>
      <c r="V353" s="34"/>
      <c r="W353" s="34"/>
      <c r="X353" s="34"/>
      <c r="Y353" s="34"/>
      <c r="Z353" s="34"/>
      <c r="AA353" s="34"/>
      <c r="AB353" s="34"/>
      <c r="AC353" s="34"/>
      <c r="AD353" s="34"/>
      <c r="AE353" s="34"/>
      <c r="AF353" s="34"/>
      <c r="AG353" s="34"/>
      <c r="AH353" s="34"/>
      <c r="AI353" s="34"/>
      <c r="AJ353" s="34"/>
      <c r="AK353" s="34"/>
      <c r="AL353" s="34"/>
      <c r="AM353" s="34"/>
      <c r="AN353" s="34"/>
    </row>
    <row r="354" spans="2:40" x14ac:dyDescent="0.3">
      <c r="B354" s="188" t="s">
        <v>158</v>
      </c>
      <c r="C354" s="188" t="s">
        <v>86</v>
      </c>
      <c r="D354" s="414">
        <v>0</v>
      </c>
      <c r="E354" s="414">
        <v>0</v>
      </c>
      <c r="F354" s="414">
        <v>0</v>
      </c>
      <c r="G354" s="414">
        <v>0</v>
      </c>
      <c r="H354" s="414">
        <v>0</v>
      </c>
      <c r="I354" s="414">
        <v>0</v>
      </c>
      <c r="J354" s="414">
        <v>0</v>
      </c>
      <c r="K354" s="414">
        <v>0</v>
      </c>
      <c r="L354" s="414">
        <v>0</v>
      </c>
      <c r="M354" s="414">
        <v>0</v>
      </c>
      <c r="N354" s="414">
        <v>0</v>
      </c>
      <c r="O354" s="414">
        <v>0</v>
      </c>
      <c r="P354" s="511">
        <f>$D$448*P$327</f>
        <v>298662.94618590322</v>
      </c>
      <c r="Q354" s="511">
        <f>$D$448*Q$327</f>
        <v>315356.1514767168</v>
      </c>
      <c r="R354" s="511">
        <f>$D$448*R$327</f>
        <v>327082.41348070302</v>
      </c>
      <c r="S354" s="34"/>
      <c r="T354" s="34"/>
      <c r="U354" s="34"/>
      <c r="V354" s="34"/>
      <c r="W354" s="34"/>
      <c r="X354" s="34"/>
      <c r="Y354" s="34"/>
      <c r="Z354" s="34"/>
      <c r="AA354" s="34"/>
      <c r="AB354" s="34"/>
      <c r="AC354" s="34"/>
      <c r="AD354" s="34"/>
      <c r="AE354" s="34"/>
      <c r="AF354" s="34"/>
      <c r="AG354" s="34"/>
      <c r="AH354" s="34"/>
      <c r="AI354" s="34"/>
      <c r="AJ354" s="34"/>
      <c r="AK354" s="34"/>
      <c r="AL354" s="34"/>
      <c r="AM354" s="34"/>
      <c r="AN354" s="34"/>
    </row>
    <row r="355" spans="2:40" x14ac:dyDescent="0.3">
      <c r="B355" s="188" t="s">
        <v>159</v>
      </c>
      <c r="C355" s="188" t="s">
        <v>86</v>
      </c>
      <c r="D355" s="414">
        <v>0</v>
      </c>
      <c r="E355" s="414">
        <v>0</v>
      </c>
      <c r="F355" s="414">
        <v>0</v>
      </c>
      <c r="G355" s="414">
        <v>0</v>
      </c>
      <c r="H355" s="414">
        <v>0</v>
      </c>
      <c r="I355" s="414">
        <v>0</v>
      </c>
      <c r="J355" s="414">
        <v>0</v>
      </c>
      <c r="K355" s="414">
        <v>0</v>
      </c>
      <c r="L355" s="414">
        <v>0</v>
      </c>
      <c r="M355" s="414">
        <v>0</v>
      </c>
      <c r="N355" s="414">
        <v>0</v>
      </c>
      <c r="O355" s="414">
        <v>0</v>
      </c>
      <c r="P355" s="511">
        <f>$D$449*P$327</f>
        <v>3376719.8405508241</v>
      </c>
      <c r="Q355" s="511">
        <f>$D$449*Q$327</f>
        <v>3565455.2636347162</v>
      </c>
      <c r="R355" s="511">
        <f>$D$449*R$327</f>
        <v>3698033.8177206013</v>
      </c>
      <c r="S355" s="34"/>
      <c r="T355" s="34"/>
      <c r="U355" s="34"/>
      <c r="V355" s="34"/>
      <c r="W355" s="34"/>
      <c r="X355" s="34"/>
      <c r="Y355" s="34"/>
      <c r="Z355" s="34"/>
      <c r="AA355" s="34"/>
      <c r="AB355" s="34"/>
      <c r="AC355" s="34"/>
      <c r="AD355" s="34"/>
      <c r="AE355" s="34"/>
      <c r="AF355" s="34"/>
      <c r="AG355" s="34"/>
      <c r="AH355" s="34"/>
      <c r="AI355" s="34"/>
      <c r="AJ355" s="34"/>
      <c r="AK355" s="34"/>
      <c r="AL355" s="34"/>
      <c r="AM355" s="34"/>
      <c r="AN355" s="34"/>
    </row>
    <row r="356" spans="2:40" x14ac:dyDescent="0.3">
      <c r="B356" s="188" t="s">
        <v>160</v>
      </c>
      <c r="C356" s="188" t="s">
        <v>86</v>
      </c>
      <c r="D356" s="414">
        <v>0</v>
      </c>
      <c r="E356" s="414">
        <v>0</v>
      </c>
      <c r="F356" s="414">
        <v>0</v>
      </c>
      <c r="G356" s="414">
        <v>0</v>
      </c>
      <c r="H356" s="414">
        <v>0</v>
      </c>
      <c r="I356" s="414">
        <v>0</v>
      </c>
      <c r="J356" s="414">
        <v>0</v>
      </c>
      <c r="K356" s="414">
        <v>0</v>
      </c>
      <c r="L356" s="414">
        <v>0</v>
      </c>
      <c r="M356" s="414">
        <v>0</v>
      </c>
      <c r="N356" s="414">
        <v>0</v>
      </c>
      <c r="O356" s="414">
        <v>0</v>
      </c>
      <c r="P356" s="511">
        <f>$D$450*P$327</f>
        <v>951716.03551368008</v>
      </c>
      <c r="Q356" s="511">
        <f>$D$450*Q$327</f>
        <v>1004910.418554086</v>
      </c>
      <c r="R356" s="511">
        <f>$D$450*R$327</f>
        <v>1042277.195144048</v>
      </c>
      <c r="S356" s="34"/>
      <c r="T356" s="34"/>
      <c r="U356" s="34"/>
      <c r="V356" s="34"/>
      <c r="W356" s="34"/>
      <c r="X356" s="34"/>
      <c r="Y356" s="34"/>
      <c r="Z356" s="34"/>
      <c r="AA356" s="34"/>
      <c r="AB356" s="34"/>
      <c r="AC356" s="34"/>
      <c r="AD356" s="34"/>
      <c r="AE356" s="34"/>
      <c r="AF356" s="34"/>
      <c r="AG356" s="34"/>
      <c r="AH356" s="34"/>
      <c r="AI356" s="34"/>
      <c r="AJ356" s="34"/>
      <c r="AK356" s="34"/>
      <c r="AL356" s="34"/>
      <c r="AM356" s="34"/>
      <c r="AN356" s="34"/>
    </row>
    <row r="357" spans="2:40" x14ac:dyDescent="0.3">
      <c r="B357" s="188" t="s">
        <v>161</v>
      </c>
      <c r="C357" s="188" t="s">
        <v>86</v>
      </c>
      <c r="D357" s="414">
        <v>0</v>
      </c>
      <c r="E357" s="414">
        <v>0</v>
      </c>
      <c r="F357" s="414">
        <v>0</v>
      </c>
      <c r="G357" s="414">
        <v>0</v>
      </c>
      <c r="H357" s="414">
        <v>0</v>
      </c>
      <c r="I357" s="414">
        <v>0</v>
      </c>
      <c r="J357" s="414">
        <v>0</v>
      </c>
      <c r="K357" s="414">
        <v>0</v>
      </c>
      <c r="L357" s="414">
        <v>0</v>
      </c>
      <c r="M357" s="414">
        <v>0</v>
      </c>
      <c r="N357" s="414">
        <v>0</v>
      </c>
      <c r="O357" s="414">
        <v>0</v>
      </c>
      <c r="P357" s="414">
        <v>0</v>
      </c>
      <c r="Q357" s="414">
        <v>0</v>
      </c>
      <c r="R357" s="414">
        <v>0</v>
      </c>
      <c r="S357" s="34"/>
      <c r="T357" s="34"/>
      <c r="U357" s="34"/>
      <c r="V357" s="34"/>
      <c r="W357" s="34"/>
      <c r="X357" s="34"/>
      <c r="Y357" s="34"/>
      <c r="Z357" s="34"/>
      <c r="AA357" s="34"/>
      <c r="AB357" s="34"/>
      <c r="AC357" s="34"/>
      <c r="AD357" s="34"/>
      <c r="AE357" s="34"/>
      <c r="AF357" s="34"/>
      <c r="AG357" s="34"/>
      <c r="AH357" s="34"/>
      <c r="AI357" s="34"/>
      <c r="AJ357" s="34"/>
      <c r="AK357" s="34"/>
      <c r="AL357" s="34"/>
      <c r="AM357" s="34"/>
      <c r="AN357" s="34"/>
    </row>
    <row r="358" spans="2:40" x14ac:dyDescent="0.3">
      <c r="B358" s="188" t="s">
        <v>162</v>
      </c>
      <c r="C358" s="188" t="s">
        <v>86</v>
      </c>
      <c r="D358" s="511">
        <f t="shared" ref="D358:J358" si="64">$D$388/$D$390*D$327</f>
        <v>3840531.1837560846</v>
      </c>
      <c r="E358" s="511">
        <f t="shared" si="64"/>
        <v>4109994.142044581</v>
      </c>
      <c r="F358" s="511">
        <f t="shared" si="64"/>
        <v>4636298.636074814</v>
      </c>
      <c r="G358" s="511">
        <f t="shared" si="64"/>
        <v>4949274.6105559822</v>
      </c>
      <c r="H358" s="511">
        <f t="shared" si="64"/>
        <v>5045391.597642838</v>
      </c>
      <c r="I358" s="511">
        <f t="shared" si="64"/>
        <v>5350777.0662567252</v>
      </c>
      <c r="J358" s="511">
        <f t="shared" si="64"/>
        <v>6056605.850217781</v>
      </c>
      <c r="K358" s="511">
        <f>$E$388/$E$390*K$327</f>
        <v>6037717.5693012597</v>
      </c>
      <c r="L358" s="511">
        <f>$F$388/$F$390*L$327</f>
        <v>6225435.4058274608</v>
      </c>
      <c r="M358" s="511">
        <f>$G$388/$G$390*M$327</f>
        <v>7655386.3678814545</v>
      </c>
      <c r="N358" s="511">
        <f>AVERAGE(D388:G388)/AVERAGE($D$390:$G$390)*N$327</f>
        <v>7633813.4468682846</v>
      </c>
      <c r="O358" s="511">
        <f>AVERAGE(E388:H388)/AVERAGE($D$390:$G$390)*O$327</f>
        <v>7910034.5393511411</v>
      </c>
      <c r="P358" s="511">
        <f>$D$451*P$327</f>
        <v>3758102.8447182463</v>
      </c>
      <c r="Q358" s="511">
        <f>$D$451*Q$327</f>
        <v>3968154.9556078999</v>
      </c>
      <c r="R358" s="511">
        <f>$D$451*R$327</f>
        <v>4115707.5702119949</v>
      </c>
      <c r="S358" s="34"/>
      <c r="T358" s="34"/>
      <c r="U358" s="34"/>
      <c r="V358" s="34"/>
      <c r="W358" s="34"/>
      <c r="X358" s="34"/>
      <c r="Y358" s="34"/>
      <c r="Z358" s="34"/>
      <c r="AA358" s="34"/>
      <c r="AB358" s="34"/>
      <c r="AC358" s="34"/>
      <c r="AD358" s="34"/>
      <c r="AE358" s="34"/>
      <c r="AF358" s="34"/>
      <c r="AG358" s="34"/>
      <c r="AH358" s="34"/>
      <c r="AI358" s="34"/>
      <c r="AJ358" s="34"/>
      <c r="AK358" s="34"/>
      <c r="AL358" s="34"/>
      <c r="AM358" s="34"/>
      <c r="AN358" s="34"/>
    </row>
    <row r="359" spans="2:40" x14ac:dyDescent="0.3">
      <c r="B359" s="188" t="s">
        <v>182</v>
      </c>
      <c r="C359" s="188" t="s">
        <v>86</v>
      </c>
      <c r="D359" s="414">
        <v>0</v>
      </c>
      <c r="E359" s="414">
        <v>0</v>
      </c>
      <c r="F359" s="414">
        <v>0</v>
      </c>
      <c r="G359" s="414">
        <v>0</v>
      </c>
      <c r="H359" s="414">
        <v>0</v>
      </c>
      <c r="I359" s="414">
        <v>0</v>
      </c>
      <c r="J359" s="414">
        <v>0</v>
      </c>
      <c r="K359" s="414">
        <v>0</v>
      </c>
      <c r="L359" s="414">
        <v>0</v>
      </c>
      <c r="M359" s="414">
        <v>0</v>
      </c>
      <c r="N359" s="414">
        <v>0</v>
      </c>
      <c r="O359" s="414">
        <v>0</v>
      </c>
      <c r="P359" s="511">
        <f>$D$452*P$327</f>
        <v>1544688.2406233014</v>
      </c>
      <c r="Q359" s="511">
        <f>$D$452*Q$327</f>
        <v>1631025.6930603371</v>
      </c>
      <c r="R359" s="511">
        <f>$D$452*R$327</f>
        <v>1691674.056894365</v>
      </c>
      <c r="S359" s="34"/>
      <c r="T359" s="34"/>
      <c r="U359" s="34"/>
      <c r="V359" s="34"/>
      <c r="W359" s="34"/>
      <c r="X359" s="34"/>
      <c r="Y359" s="34"/>
      <c r="Z359" s="34"/>
      <c r="AA359" s="34"/>
      <c r="AB359" s="34"/>
      <c r="AC359" s="34"/>
      <c r="AD359" s="34"/>
      <c r="AE359" s="34"/>
      <c r="AF359" s="34"/>
      <c r="AG359" s="34"/>
      <c r="AH359" s="34"/>
      <c r="AI359" s="34"/>
      <c r="AJ359" s="34"/>
      <c r="AK359" s="34"/>
      <c r="AL359" s="34"/>
      <c r="AM359" s="34"/>
      <c r="AN359" s="34"/>
    </row>
    <row r="360" spans="2:40" x14ac:dyDescent="0.3">
      <c r="B360" s="188" t="s">
        <v>163</v>
      </c>
      <c r="C360" s="188" t="s">
        <v>86</v>
      </c>
      <c r="D360" s="414">
        <v>0</v>
      </c>
      <c r="E360" s="414">
        <v>0</v>
      </c>
      <c r="F360" s="414">
        <v>0</v>
      </c>
      <c r="G360" s="414">
        <v>0</v>
      </c>
      <c r="H360" s="414">
        <v>0</v>
      </c>
      <c r="I360" s="414">
        <v>0</v>
      </c>
      <c r="J360" s="414">
        <v>0</v>
      </c>
      <c r="K360" s="414">
        <v>0</v>
      </c>
      <c r="L360" s="414">
        <v>0</v>
      </c>
      <c r="M360" s="414">
        <v>0</v>
      </c>
      <c r="N360" s="414">
        <v>0</v>
      </c>
      <c r="O360" s="414">
        <v>0</v>
      </c>
      <c r="P360" s="511">
        <f>$D$453*P$327</f>
        <v>26122.123573111072</v>
      </c>
      <c r="Q360" s="511">
        <f>$D$453*Q$327</f>
        <v>27582.170683094766</v>
      </c>
      <c r="R360" s="511">
        <f>$D$453*R$327</f>
        <v>28607.791266533794</v>
      </c>
      <c r="S360" s="34"/>
      <c r="T360" s="34"/>
      <c r="U360" s="34"/>
      <c r="V360" s="34"/>
      <c r="W360" s="34"/>
      <c r="X360" s="34"/>
      <c r="Y360" s="34"/>
      <c r="Z360" s="34"/>
      <c r="AA360" s="34"/>
      <c r="AB360" s="34"/>
      <c r="AC360" s="34"/>
      <c r="AD360" s="34"/>
      <c r="AE360" s="34"/>
      <c r="AF360" s="34"/>
      <c r="AG360" s="34"/>
      <c r="AH360" s="34"/>
      <c r="AI360" s="34"/>
      <c r="AJ360" s="34"/>
      <c r="AK360" s="34"/>
      <c r="AL360" s="34"/>
      <c r="AM360" s="34"/>
      <c r="AN360" s="34"/>
    </row>
    <row r="361" spans="2:40" x14ac:dyDescent="0.3">
      <c r="B361" s="188" t="s">
        <v>164</v>
      </c>
      <c r="C361" s="188" t="s">
        <v>86</v>
      </c>
      <c r="D361" s="414">
        <v>0</v>
      </c>
      <c r="E361" s="414">
        <v>0</v>
      </c>
      <c r="F361" s="414">
        <v>0</v>
      </c>
      <c r="G361" s="414">
        <v>0</v>
      </c>
      <c r="H361" s="414">
        <v>0</v>
      </c>
      <c r="I361" s="414">
        <v>0</v>
      </c>
      <c r="J361" s="414">
        <v>0</v>
      </c>
      <c r="K361" s="414">
        <v>0</v>
      </c>
      <c r="L361" s="414">
        <v>0</v>
      </c>
      <c r="M361" s="414">
        <v>0</v>
      </c>
      <c r="N361" s="414">
        <v>0</v>
      </c>
      <c r="O361" s="414">
        <v>0</v>
      </c>
      <c r="P361" s="511">
        <f>$D$454*P$327</f>
        <v>1084068.1282841095</v>
      </c>
      <c r="Q361" s="511">
        <f>$D$454*Q$327</f>
        <v>1144660.0833484328</v>
      </c>
      <c r="R361" s="511">
        <f>$D$454*R$327</f>
        <v>1187223.3375611524</v>
      </c>
      <c r="S361" s="34"/>
      <c r="T361" s="34"/>
      <c r="U361" s="34"/>
      <c r="V361" s="34"/>
      <c r="W361" s="34"/>
      <c r="X361" s="34"/>
      <c r="Y361" s="34"/>
      <c r="Z361" s="34"/>
      <c r="AA361" s="34"/>
      <c r="AB361" s="34"/>
      <c r="AC361" s="34"/>
      <c r="AD361" s="34"/>
      <c r="AE361" s="34"/>
      <c r="AF361" s="34"/>
      <c r="AG361" s="34"/>
      <c r="AH361" s="34"/>
      <c r="AI361" s="34"/>
      <c r="AJ361" s="34"/>
      <c r="AK361" s="34"/>
      <c r="AL361" s="34"/>
      <c r="AM361" s="34"/>
      <c r="AN361" s="34"/>
    </row>
    <row r="362" spans="2:40" x14ac:dyDescent="0.3">
      <c r="B362" s="188" t="s">
        <v>165</v>
      </c>
      <c r="C362" s="188" t="s">
        <v>86</v>
      </c>
      <c r="D362" s="414">
        <v>0</v>
      </c>
      <c r="E362" s="414">
        <v>0</v>
      </c>
      <c r="F362" s="414">
        <v>0</v>
      </c>
      <c r="G362" s="414">
        <v>0</v>
      </c>
      <c r="H362" s="414">
        <v>0</v>
      </c>
      <c r="I362" s="414">
        <v>0</v>
      </c>
      <c r="J362" s="414">
        <v>0</v>
      </c>
      <c r="K362" s="414">
        <v>0</v>
      </c>
      <c r="L362" s="414">
        <v>0</v>
      </c>
      <c r="M362" s="414">
        <v>0</v>
      </c>
      <c r="N362" s="414">
        <v>0</v>
      </c>
      <c r="O362" s="414">
        <v>0</v>
      </c>
      <c r="P362" s="511">
        <f>$D$455*P$327</f>
        <v>525925.42127196956</v>
      </c>
      <c r="Q362" s="511">
        <f>$D$455*Q$327</f>
        <v>555321.03641964123</v>
      </c>
      <c r="R362" s="511">
        <f>$D$455*R$327</f>
        <v>575970.19749954704</v>
      </c>
      <c r="S362" s="34"/>
      <c r="T362" s="34"/>
      <c r="U362" s="34"/>
      <c r="V362" s="34"/>
      <c r="W362" s="34"/>
      <c r="X362" s="34"/>
      <c r="Y362" s="34"/>
      <c r="Z362" s="34"/>
      <c r="AA362" s="34"/>
      <c r="AB362" s="34"/>
      <c r="AC362" s="34"/>
      <c r="AD362" s="34"/>
      <c r="AE362" s="34"/>
      <c r="AF362" s="34"/>
      <c r="AG362" s="34"/>
      <c r="AH362" s="34"/>
      <c r="AI362" s="34"/>
      <c r="AJ362" s="34"/>
      <c r="AK362" s="34"/>
      <c r="AL362" s="34"/>
      <c r="AM362" s="34"/>
      <c r="AN362" s="34"/>
    </row>
    <row r="363" spans="2:40" x14ac:dyDescent="0.3">
      <c r="B363" s="188" t="s">
        <v>166</v>
      </c>
      <c r="C363" s="188" t="s">
        <v>86</v>
      </c>
      <c r="D363" s="511">
        <f t="shared" ref="D363:J363" si="65">$D$389/$D$390*D$327</f>
        <v>5572718.7173968749</v>
      </c>
      <c r="E363" s="511">
        <f t="shared" si="65"/>
        <v>5963717.045349732</v>
      </c>
      <c r="F363" s="511">
        <f t="shared" si="65"/>
        <v>6727399.6623110436</v>
      </c>
      <c r="G363" s="511">
        <f t="shared" si="65"/>
        <v>7181536.6000512438</v>
      </c>
      <c r="H363" s="511">
        <f t="shared" si="65"/>
        <v>7321005.0504739955</v>
      </c>
      <c r="I363" s="511">
        <f t="shared" si="65"/>
        <v>7764127.9508070722</v>
      </c>
      <c r="J363" s="511">
        <f t="shared" si="65"/>
        <v>8788305.359467078</v>
      </c>
      <c r="K363" s="511">
        <f>$E$389/$E$390*K$327</f>
        <v>9072487.6746849958</v>
      </c>
      <c r="L363" s="511">
        <f>$F$389/$F$390*L$327</f>
        <v>8919491.7768044174</v>
      </c>
      <c r="M363" s="511">
        <f>$G$389/$G$390*M$327</f>
        <v>9642903.5053129662</v>
      </c>
      <c r="N363" s="511">
        <f>AVERAGE(D389:G389)/AVERAGE($D$390:$G$390)*N$327</f>
        <v>10652414.519957015</v>
      </c>
      <c r="O363" s="511">
        <f>AVERAGE(E389:H389)/AVERAGE($D$390:$G$390)*O$327</f>
        <v>10918959.439156689</v>
      </c>
      <c r="P363" s="511">
        <f>$D$456*P$327</f>
        <v>8818828.9182822965</v>
      </c>
      <c r="Q363" s="511">
        <f>$D$456*Q$327</f>
        <v>9311740.8226127923</v>
      </c>
      <c r="R363" s="511">
        <f>$D$456*R$327</f>
        <v>9657990.3315818086</v>
      </c>
      <c r="S363" s="34"/>
      <c r="T363" s="34"/>
      <c r="U363" s="34"/>
      <c r="V363" s="34"/>
      <c r="W363" s="34"/>
      <c r="X363" s="34"/>
      <c r="Y363" s="34"/>
      <c r="Z363" s="34"/>
      <c r="AA363" s="34"/>
      <c r="AB363" s="34"/>
      <c r="AC363" s="34"/>
      <c r="AD363" s="34"/>
      <c r="AE363" s="34"/>
      <c r="AF363" s="34"/>
      <c r="AG363" s="34"/>
      <c r="AH363" s="34"/>
      <c r="AI363" s="34"/>
      <c r="AJ363" s="34"/>
      <c r="AK363" s="34"/>
      <c r="AL363" s="34"/>
      <c r="AM363" s="34"/>
      <c r="AN363" s="34"/>
    </row>
    <row r="364" spans="2:40" x14ac:dyDescent="0.3">
      <c r="B364" s="160"/>
      <c r="C364" s="160"/>
      <c r="D364" s="559"/>
      <c r="E364" s="559"/>
      <c r="F364" s="559"/>
      <c r="G364" s="559"/>
      <c r="H364" s="559"/>
      <c r="I364" s="559"/>
      <c r="J364" s="559"/>
      <c r="K364" s="560"/>
      <c r="L364" s="560"/>
      <c r="M364" s="560"/>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row>
    <row r="365" spans="2:40" x14ac:dyDescent="0.3">
      <c r="B365" s="1" t="s">
        <v>654</v>
      </c>
      <c r="C365" s="35"/>
      <c r="D365" s="560"/>
      <c r="E365" s="560"/>
      <c r="F365" s="560"/>
      <c r="G365" s="560"/>
      <c r="H365" s="560"/>
      <c r="I365" s="560"/>
      <c r="J365" s="560"/>
      <c r="K365" s="560"/>
      <c r="L365" s="560"/>
      <c r="M365" s="560"/>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row>
    <row r="366" spans="2:40" x14ac:dyDescent="0.3">
      <c r="B366" s="2" t="s">
        <v>649</v>
      </c>
      <c r="C366" s="231"/>
      <c r="D366" s="231"/>
      <c r="E366" s="231"/>
      <c r="F366" s="231"/>
      <c r="G366" s="231"/>
      <c r="H366" s="231"/>
      <c r="I366" s="231"/>
      <c r="J366" s="231"/>
      <c r="K366" s="231"/>
      <c r="L366" s="231"/>
      <c r="M366" s="231"/>
    </row>
    <row r="367" spans="2:40" x14ac:dyDescent="0.3">
      <c r="B367" s="319" t="s">
        <v>489</v>
      </c>
      <c r="C367" s="231"/>
      <c r="D367" s="231"/>
      <c r="E367" s="231"/>
      <c r="F367" s="231"/>
      <c r="G367" s="231"/>
      <c r="H367" s="231"/>
      <c r="I367" s="231"/>
      <c r="J367" s="231"/>
      <c r="K367" s="231"/>
      <c r="L367" s="231"/>
      <c r="M367" s="231"/>
    </row>
    <row r="368" spans="2:40" x14ac:dyDescent="0.3">
      <c r="B368" s="1" t="s">
        <v>650</v>
      </c>
      <c r="C368" s="231"/>
      <c r="D368" s="231"/>
      <c r="E368" s="231"/>
      <c r="F368" s="231"/>
      <c r="G368" s="231"/>
      <c r="H368" s="231"/>
      <c r="I368" s="231"/>
      <c r="J368" s="231"/>
      <c r="K368" s="231"/>
      <c r="L368" s="231"/>
      <c r="M368" s="231"/>
    </row>
    <row r="369" spans="2:39" x14ac:dyDescent="0.3">
      <c r="B369" s="2" t="s">
        <v>653</v>
      </c>
      <c r="C369" s="231"/>
      <c r="D369" s="231"/>
      <c r="E369" s="231"/>
      <c r="F369" s="231"/>
      <c r="G369" s="231"/>
      <c r="H369" s="231"/>
      <c r="I369" s="231"/>
      <c r="J369" s="231"/>
      <c r="K369" s="231"/>
      <c r="L369" s="231"/>
      <c r="M369" s="231"/>
    </row>
    <row r="370" spans="2:39" x14ac:dyDescent="0.3">
      <c r="B370" s="275" t="s">
        <v>652</v>
      </c>
      <c r="C370" s="231"/>
      <c r="D370" s="231"/>
      <c r="E370" s="231"/>
      <c r="F370" s="231"/>
      <c r="G370" s="231"/>
      <c r="H370" s="231"/>
      <c r="I370" s="231"/>
      <c r="J370" s="231"/>
      <c r="K370" s="231"/>
      <c r="L370" s="231"/>
      <c r="M370" s="231"/>
    </row>
    <row r="371" spans="2:39" x14ac:dyDescent="0.3">
      <c r="B371" s="277" t="s">
        <v>185</v>
      </c>
      <c r="C371" s="35"/>
      <c r="D371" s="281"/>
      <c r="E371" s="281"/>
      <c r="F371" s="282"/>
      <c r="G371" s="283"/>
      <c r="H371" s="284"/>
      <c r="I371" s="284"/>
      <c r="J371" s="284"/>
      <c r="K371" s="284"/>
      <c r="L371" s="284"/>
      <c r="M371" s="284"/>
    </row>
    <row r="372" spans="2:39" x14ac:dyDescent="0.3">
      <c r="B372" s="682" t="s">
        <v>651</v>
      </c>
      <c r="C372" s="682"/>
      <c r="D372" s="682"/>
      <c r="E372" s="682"/>
      <c r="F372" s="682"/>
      <c r="G372" s="682"/>
      <c r="H372" s="682"/>
      <c r="I372" s="682"/>
      <c r="J372" s="284"/>
      <c r="K372" s="284"/>
      <c r="L372" s="284"/>
      <c r="M372" s="284"/>
    </row>
    <row r="373" spans="2:39" x14ac:dyDescent="0.3">
      <c r="B373" s="682"/>
      <c r="C373" s="682"/>
      <c r="D373" s="682"/>
      <c r="E373" s="682"/>
      <c r="F373" s="682"/>
      <c r="G373" s="682"/>
      <c r="H373" s="682"/>
      <c r="I373" s="682"/>
      <c r="J373" s="284"/>
      <c r="K373" s="284"/>
      <c r="L373" s="284"/>
      <c r="M373" s="284"/>
    </row>
    <row r="374" spans="2:39" ht="15.75" customHeight="1" x14ac:dyDescent="0.3">
      <c r="B374" s="231" t="s">
        <v>935</v>
      </c>
      <c r="C374" s="278"/>
      <c r="D374" s="278"/>
      <c r="E374" s="278"/>
      <c r="F374" s="278"/>
      <c r="G374" s="278"/>
      <c r="H374" s="278"/>
      <c r="I374" s="278"/>
      <c r="J374" s="284"/>
      <c r="K374" s="284"/>
      <c r="L374" s="284"/>
      <c r="M374" s="284"/>
    </row>
    <row r="375" spans="2:39" ht="15.75" customHeight="1" x14ac:dyDescent="0.3">
      <c r="B375" s="231" t="s">
        <v>936</v>
      </c>
      <c r="C375" s="278"/>
      <c r="D375" s="278"/>
      <c r="E375" s="278"/>
      <c r="F375" s="278"/>
      <c r="G375" s="278"/>
      <c r="H375" s="278"/>
      <c r="I375" s="278"/>
      <c r="J375" s="284"/>
      <c r="K375" s="284"/>
      <c r="L375" s="284"/>
      <c r="M375" s="284"/>
    </row>
    <row r="376" spans="2:39" x14ac:dyDescent="0.3">
      <c r="B376" s="278"/>
      <c r="C376" s="278"/>
      <c r="D376" s="278"/>
      <c r="E376" s="278"/>
      <c r="F376" s="278"/>
      <c r="G376" s="278"/>
      <c r="H376" s="278"/>
      <c r="I376" s="278"/>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row>
    <row r="377" spans="2:39" x14ac:dyDescent="0.3">
      <c r="B377" s="187" t="s">
        <v>555</v>
      </c>
    </row>
    <row r="379" spans="2:39" x14ac:dyDescent="0.3">
      <c r="B379" s="683" t="s">
        <v>183</v>
      </c>
      <c r="C379" s="684" t="s">
        <v>77</v>
      </c>
      <c r="D379" s="684" t="s">
        <v>457</v>
      </c>
      <c r="E379" s="684"/>
      <c r="F379" s="684"/>
      <c r="G379" s="684"/>
      <c r="I379" s="306"/>
      <c r="J379" s="13"/>
      <c r="K379" s="13"/>
    </row>
    <row r="380" spans="2:39" x14ac:dyDescent="0.3">
      <c r="B380" s="683"/>
      <c r="C380" s="684"/>
      <c r="D380" s="413" t="s">
        <v>82</v>
      </c>
      <c r="E380" s="413" t="s">
        <v>83</v>
      </c>
      <c r="F380" s="413" t="s">
        <v>84</v>
      </c>
      <c r="G380" s="413" t="s">
        <v>89</v>
      </c>
      <c r="I380" s="306"/>
      <c r="J380" s="13"/>
      <c r="K380" s="13"/>
    </row>
    <row r="381" spans="2:39" x14ac:dyDescent="0.3">
      <c r="B381" s="95" t="s">
        <v>133</v>
      </c>
      <c r="C381" s="188" t="s">
        <v>86</v>
      </c>
      <c r="D381" s="511">
        <f>(D400+(D411/5)+(D418/5))*10^6</f>
        <v>9620000.0000000019</v>
      </c>
      <c r="E381" s="511">
        <f>(E400+(E411/5)+(E418/5))*10^6</f>
        <v>10046000.000000002</v>
      </c>
      <c r="F381" s="511">
        <f>(F400+(F411/5)+(F418/5))*10^6</f>
        <v>13666000</v>
      </c>
      <c r="G381" s="511">
        <f>(G400+(G411/5)+(G418/5))*10^6</f>
        <v>14081999.999999998</v>
      </c>
      <c r="I381" s="306"/>
      <c r="J381" s="13"/>
      <c r="K381" s="13"/>
    </row>
    <row r="382" spans="2:39" x14ac:dyDescent="0.3">
      <c r="B382" s="95" t="s">
        <v>318</v>
      </c>
      <c r="C382" s="188" t="s">
        <v>86</v>
      </c>
      <c r="D382" s="511">
        <f>((D401+D406+D414+D416)+(D411/5)+(D418/5))*10^6</f>
        <v>9500000</v>
      </c>
      <c r="E382" s="511">
        <f>((E401+E406+E414+E416)+(E411/5)+(E418/5))*10^6</f>
        <v>10826000</v>
      </c>
      <c r="F382" s="511">
        <f>((F401+F406+F414+F416)+(F411/5)+(F418/5))*10^6</f>
        <v>11565999.999999998</v>
      </c>
      <c r="G382" s="511">
        <f>((G401+G406+G414+G416)+(G411/5)+(G418/5))*10^6</f>
        <v>14581999.999999998</v>
      </c>
      <c r="I382" s="306"/>
      <c r="J382" s="13"/>
      <c r="K382" s="13"/>
    </row>
    <row r="383" spans="2:39" x14ac:dyDescent="0.3">
      <c r="B383" s="95" t="s">
        <v>143</v>
      </c>
      <c r="C383" s="188" t="s">
        <v>86</v>
      </c>
      <c r="D383" s="511">
        <f>(D405)*1000000</f>
        <v>4600000</v>
      </c>
      <c r="E383" s="511">
        <f>(E405)*1000000</f>
        <v>6300000</v>
      </c>
      <c r="F383" s="511">
        <f>(F405)*1000000</f>
        <v>8500000</v>
      </c>
      <c r="G383" s="511">
        <f>(G405)*1000000</f>
        <v>8500000</v>
      </c>
    </row>
    <row r="384" spans="2:39" x14ac:dyDescent="0.3">
      <c r="B384" s="95" t="s">
        <v>147</v>
      </c>
      <c r="C384" s="188" t="s">
        <v>86</v>
      </c>
      <c r="D384" s="511">
        <f>(D402+D408)*1000000</f>
        <v>6800000</v>
      </c>
      <c r="E384" s="511">
        <f>(E402+E408)*1000000</f>
        <v>7620000</v>
      </c>
      <c r="F384" s="511">
        <f>(F402+F408)*1000000</f>
        <v>10920000</v>
      </c>
      <c r="G384" s="511">
        <f>(G402+G408)*1000000</f>
        <v>12200000</v>
      </c>
    </row>
    <row r="385" spans="2:39" x14ac:dyDescent="0.3">
      <c r="B385" s="95" t="s">
        <v>148</v>
      </c>
      <c r="C385" s="188" t="s">
        <v>86</v>
      </c>
      <c r="D385" s="511">
        <f>(D404+(D399*0.2923)+(D411/5)+(D418/5))*1000000</f>
        <v>17353132</v>
      </c>
      <c r="E385" s="511">
        <f>(E404+(E399*0.2923)+(E411/5)+(E418/5))*1000000</f>
        <v>19955900</v>
      </c>
      <c r="F385" s="511">
        <f>(F404+(F399*0.2923)+(F411/5)+(F418/5))*1000000</f>
        <v>22129421</v>
      </c>
      <c r="G385" s="511">
        <f>(G404+(G399*0.2923)+(G411/5)+(G418/5))*1000000</f>
        <v>24147225</v>
      </c>
    </row>
    <row r="386" spans="2:39" x14ac:dyDescent="0.3">
      <c r="B386" s="95" t="s">
        <v>152</v>
      </c>
      <c r="C386" s="188" t="s">
        <v>86</v>
      </c>
      <c r="D386" s="511">
        <f>(D413+(D411/5)+(D418/5))*1000000</f>
        <v>10100000.000000002</v>
      </c>
      <c r="E386" s="511">
        <f>(E413+(E411/5)+(E418/5))*1000000</f>
        <v>10526000.000000002</v>
      </c>
      <c r="F386" s="511">
        <f>(F413+(F411/5)+(F418/5))*1000000</f>
        <v>10966000</v>
      </c>
      <c r="G386" s="511">
        <f>(G413+(G411/5)+(G418/5))*1000000</f>
        <v>11381999.999999998</v>
      </c>
    </row>
    <row r="387" spans="2:39" x14ac:dyDescent="0.3">
      <c r="B387" s="273" t="s">
        <v>157</v>
      </c>
      <c r="C387" s="188" t="s">
        <v>86</v>
      </c>
      <c r="D387" s="511">
        <f>(D403+D407+D409+D410+D415+D417)*1000000</f>
        <v>3200000</v>
      </c>
      <c r="E387" s="511">
        <f>(E403+E407+E409+E410+E415+E417)*1000000</f>
        <v>4600000</v>
      </c>
      <c r="F387" s="511">
        <f>(F403+F407+F409+F410+F415+F417)*1000000</f>
        <v>7800000</v>
      </c>
      <c r="G387" s="511">
        <f>(G403+G407+G409+G410+G415+G417)*1000000</f>
        <v>11800000</v>
      </c>
    </row>
    <row r="388" spans="2:39" x14ac:dyDescent="0.3">
      <c r="B388" s="95" t="s">
        <v>162</v>
      </c>
      <c r="C388" s="188" t="s">
        <v>86</v>
      </c>
      <c r="D388" s="511">
        <f>(D412+(D399*0.4587))*1000000</f>
        <v>6889708</v>
      </c>
      <c r="E388" s="511">
        <f>(E412+(E399*0.4587))*1000000</f>
        <v>6963100</v>
      </c>
      <c r="F388" s="511">
        <f>(F412+(F399*0.4587))*1000000</f>
        <v>8004348.9999999991</v>
      </c>
      <c r="G388" s="511">
        <f>(G412+(G399*0.4587))*1000000</f>
        <v>10518025</v>
      </c>
    </row>
    <row r="389" spans="2:39" x14ac:dyDescent="0.3">
      <c r="B389" s="95" t="s">
        <v>166</v>
      </c>
      <c r="C389" s="188" t="s">
        <v>86</v>
      </c>
      <c r="D389" s="511">
        <f>((D399*0.249)+(D411/5)+(D418/5))*1000000</f>
        <v>9997160.0000000019</v>
      </c>
      <c r="E389" s="511">
        <f>((E399*0.249)+(E411/5)+(E418/5))*1000000</f>
        <v>10463000.000000002</v>
      </c>
      <c r="F389" s="511">
        <f>((F399*0.249)+(F411/5)+(F418/5))*1000000</f>
        <v>11468229.999999998</v>
      </c>
      <c r="G389" s="511">
        <f>((G399*0.249)+(G411/5)+(G418/5))*1000000</f>
        <v>13248750</v>
      </c>
      <c r="I389" s="13"/>
    </row>
    <row r="390" spans="2:39" x14ac:dyDescent="0.3">
      <c r="B390" s="193" t="s">
        <v>458</v>
      </c>
      <c r="C390" s="194" t="s">
        <v>86</v>
      </c>
      <c r="D390" s="510">
        <f>SUM(D381:D389)</f>
        <v>78060000</v>
      </c>
      <c r="E390" s="510">
        <f>SUM(E381:E389)</f>
        <v>87300000</v>
      </c>
      <c r="F390" s="510">
        <f>SUM(F381:F389)</f>
        <v>105020000</v>
      </c>
      <c r="G390" s="510">
        <f>SUM(G381:G389)</f>
        <v>120460000</v>
      </c>
    </row>
    <row r="391" spans="2:39" x14ac:dyDescent="0.3">
      <c r="B391" s="322"/>
      <c r="C391" s="75"/>
      <c r="D391" s="561"/>
      <c r="E391" s="561"/>
      <c r="F391" s="561"/>
      <c r="G391" s="561"/>
    </row>
    <row r="392" spans="2:39" x14ac:dyDescent="0.3">
      <c r="B392" s="1" t="s">
        <v>185</v>
      </c>
      <c r="C392" s="11"/>
      <c r="D392" s="11"/>
      <c r="E392" s="11"/>
      <c r="F392" s="11"/>
      <c r="G392" s="11"/>
    </row>
    <row r="393" spans="2:39" ht="101.25" customHeight="1" x14ac:dyDescent="0.3">
      <c r="B393" s="685" t="s">
        <v>507</v>
      </c>
      <c r="C393" s="685"/>
      <c r="D393" s="685"/>
      <c r="E393" s="685"/>
      <c r="F393" s="685"/>
      <c r="G393" s="685"/>
    </row>
    <row r="394" spans="2:39" x14ac:dyDescent="0.3">
      <c r="B394" s="280"/>
      <c r="C394" s="20"/>
      <c r="D394" s="270"/>
      <c r="E394" s="20"/>
      <c r="F394" s="271"/>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row>
    <row r="395" spans="2:39" x14ac:dyDescent="0.3">
      <c r="B395" s="187" t="s">
        <v>459</v>
      </c>
    </row>
    <row r="397" spans="2:39" x14ac:dyDescent="0.3">
      <c r="B397" s="686" t="s">
        <v>240</v>
      </c>
      <c r="C397" s="686" t="s">
        <v>183</v>
      </c>
      <c r="D397" s="684" t="s">
        <v>460</v>
      </c>
      <c r="E397" s="684"/>
      <c r="F397" s="684"/>
      <c r="G397" s="684"/>
    </row>
    <row r="398" spans="2:39" x14ac:dyDescent="0.3">
      <c r="B398" s="687"/>
      <c r="C398" s="687"/>
      <c r="D398" s="413" t="s">
        <v>82</v>
      </c>
      <c r="E398" s="413" t="s">
        <v>461</v>
      </c>
      <c r="F398" s="413" t="s">
        <v>462</v>
      </c>
      <c r="G398" s="413" t="s">
        <v>463</v>
      </c>
    </row>
    <row r="399" spans="2:39" s="97" customFormat="1" ht="45.75" customHeight="1" x14ac:dyDescent="0.3">
      <c r="B399" s="99" t="s">
        <v>354</v>
      </c>
      <c r="C399" s="98" t="s">
        <v>464</v>
      </c>
      <c r="D399" s="290">
        <v>12.84</v>
      </c>
      <c r="E399" s="290">
        <v>13</v>
      </c>
      <c r="F399" s="290">
        <v>15.27</v>
      </c>
      <c r="G399" s="290">
        <v>20.75</v>
      </c>
    </row>
    <row r="400" spans="2:39" x14ac:dyDescent="0.3">
      <c r="B400" s="95" t="s">
        <v>465</v>
      </c>
      <c r="C400" s="96" t="s">
        <v>133</v>
      </c>
      <c r="D400" s="230">
        <v>2.82</v>
      </c>
      <c r="E400" s="230">
        <v>2.82</v>
      </c>
      <c r="F400" s="230">
        <v>6</v>
      </c>
      <c r="G400" s="230">
        <v>6</v>
      </c>
    </row>
    <row r="401" spans="2:7" x14ac:dyDescent="0.3">
      <c r="B401" s="95" t="s">
        <v>491</v>
      </c>
      <c r="C401" s="96" t="s">
        <v>307</v>
      </c>
      <c r="D401" s="230"/>
      <c r="E401" s="230"/>
      <c r="F401" s="230"/>
      <c r="G401" s="230"/>
    </row>
    <row r="402" spans="2:7" x14ac:dyDescent="0.3">
      <c r="B402" s="95" t="s">
        <v>492</v>
      </c>
      <c r="C402" s="96" t="s">
        <v>147</v>
      </c>
      <c r="D402" s="230">
        <v>6.8</v>
      </c>
      <c r="E402" s="230">
        <v>7.62</v>
      </c>
      <c r="F402" s="230">
        <v>9.2200000000000006</v>
      </c>
      <c r="G402" s="230">
        <v>10</v>
      </c>
    </row>
    <row r="403" spans="2:7" x14ac:dyDescent="0.3">
      <c r="B403" s="95" t="s">
        <v>493</v>
      </c>
      <c r="C403" s="273" t="s">
        <v>157</v>
      </c>
      <c r="D403" s="230"/>
      <c r="E403" s="230"/>
      <c r="F403" s="230"/>
      <c r="G403" s="230">
        <v>1</v>
      </c>
    </row>
    <row r="404" spans="2:7" x14ac:dyDescent="0.3">
      <c r="B404" s="95" t="s">
        <v>494</v>
      </c>
      <c r="C404" s="96" t="s">
        <v>148</v>
      </c>
      <c r="D404" s="230">
        <v>6.8</v>
      </c>
      <c r="E404" s="230">
        <v>8.93</v>
      </c>
      <c r="F404" s="230">
        <v>10</v>
      </c>
      <c r="G404" s="230">
        <v>10</v>
      </c>
    </row>
    <row r="405" spans="2:7" x14ac:dyDescent="0.3">
      <c r="B405" s="95" t="s">
        <v>495</v>
      </c>
      <c r="C405" s="96" t="s">
        <v>143</v>
      </c>
      <c r="D405" s="230">
        <v>4.5999999999999996</v>
      </c>
      <c r="E405" s="230">
        <v>6.3</v>
      </c>
      <c r="F405" s="230">
        <v>8.5</v>
      </c>
      <c r="G405" s="230">
        <v>8.5</v>
      </c>
    </row>
    <row r="406" spans="2:7" x14ac:dyDescent="0.3">
      <c r="B406" s="95" t="s">
        <v>496</v>
      </c>
      <c r="C406" s="96" t="s">
        <v>355</v>
      </c>
      <c r="D406" s="230">
        <v>2.4</v>
      </c>
      <c r="E406" s="230">
        <v>3</v>
      </c>
      <c r="F406" s="230">
        <v>3</v>
      </c>
      <c r="G406" s="230">
        <v>3.5</v>
      </c>
    </row>
    <row r="407" spans="2:7" x14ac:dyDescent="0.3">
      <c r="B407" s="95" t="s">
        <v>497</v>
      </c>
      <c r="C407" s="96" t="s">
        <v>292</v>
      </c>
      <c r="D407" s="230"/>
      <c r="E407" s="230"/>
      <c r="F407" s="230">
        <v>1.5</v>
      </c>
      <c r="G407" s="230">
        <v>2</v>
      </c>
    </row>
    <row r="408" spans="2:7" ht="31.2" x14ac:dyDescent="0.3">
      <c r="B408" s="96" t="s">
        <v>498</v>
      </c>
      <c r="C408" s="96" t="s">
        <v>147</v>
      </c>
      <c r="D408" s="230"/>
      <c r="E408" s="230"/>
      <c r="F408" s="230">
        <v>1.7</v>
      </c>
      <c r="G408" s="230">
        <v>2.2000000000000002</v>
      </c>
    </row>
    <row r="409" spans="2:7" ht="31.2" x14ac:dyDescent="0.3">
      <c r="B409" s="96" t="s">
        <v>499</v>
      </c>
      <c r="C409" s="273" t="s">
        <v>157</v>
      </c>
      <c r="D409" s="230">
        <v>1.5</v>
      </c>
      <c r="E409" s="230">
        <v>2.2999999999999998</v>
      </c>
      <c r="F409" s="230">
        <v>2.2999999999999998</v>
      </c>
      <c r="G409" s="230">
        <v>4</v>
      </c>
    </row>
    <row r="410" spans="2:7" x14ac:dyDescent="0.3">
      <c r="B410" s="95" t="s">
        <v>500</v>
      </c>
      <c r="C410" s="273" t="s">
        <v>157</v>
      </c>
      <c r="D410" s="230"/>
      <c r="E410" s="230"/>
      <c r="F410" s="230">
        <v>0.6</v>
      </c>
      <c r="G410" s="230">
        <v>0.8</v>
      </c>
    </row>
    <row r="411" spans="2:7" ht="68.25" customHeight="1" x14ac:dyDescent="0.3">
      <c r="B411" s="95" t="s">
        <v>208</v>
      </c>
      <c r="C411" s="96" t="s">
        <v>466</v>
      </c>
      <c r="D411" s="230">
        <v>32.5</v>
      </c>
      <c r="E411" s="230">
        <v>34.130000000000003</v>
      </c>
      <c r="F411" s="230">
        <v>35.83</v>
      </c>
      <c r="G411" s="230">
        <v>37.909999999999997</v>
      </c>
    </row>
    <row r="412" spans="2:7" x14ac:dyDescent="0.3">
      <c r="B412" s="95" t="s">
        <v>501</v>
      </c>
      <c r="C412" s="96" t="s">
        <v>162</v>
      </c>
      <c r="D412" s="230">
        <v>1</v>
      </c>
      <c r="E412" s="230">
        <v>1</v>
      </c>
      <c r="F412" s="230">
        <v>1</v>
      </c>
      <c r="G412" s="230">
        <v>1</v>
      </c>
    </row>
    <row r="413" spans="2:7" x14ac:dyDescent="0.3">
      <c r="B413" s="95" t="s">
        <v>502</v>
      </c>
      <c r="C413" s="96" t="s">
        <v>152</v>
      </c>
      <c r="D413" s="230">
        <v>3.3</v>
      </c>
      <c r="E413" s="230">
        <v>3.3</v>
      </c>
      <c r="F413" s="230">
        <v>3.3</v>
      </c>
      <c r="G413" s="230">
        <v>3.3</v>
      </c>
    </row>
    <row r="414" spans="2:7" x14ac:dyDescent="0.3">
      <c r="B414" s="95" t="s">
        <v>503</v>
      </c>
      <c r="C414" s="96" t="s">
        <v>307</v>
      </c>
      <c r="D414" s="230"/>
      <c r="E414" s="230"/>
      <c r="F414" s="230"/>
      <c r="G414" s="230">
        <v>1.5</v>
      </c>
    </row>
    <row r="415" spans="2:7" x14ac:dyDescent="0.3">
      <c r="B415" s="95" t="s">
        <v>504</v>
      </c>
      <c r="C415" s="96" t="s">
        <v>292</v>
      </c>
      <c r="D415" s="230">
        <v>1.2</v>
      </c>
      <c r="E415" s="230">
        <v>1.8</v>
      </c>
      <c r="F415" s="230">
        <v>2.5</v>
      </c>
      <c r="G415" s="230">
        <v>2.5</v>
      </c>
    </row>
    <row r="416" spans="2:7" x14ac:dyDescent="0.3">
      <c r="B416" s="95" t="s">
        <v>505</v>
      </c>
      <c r="C416" s="96" t="s">
        <v>356</v>
      </c>
      <c r="D416" s="230">
        <v>0.3</v>
      </c>
      <c r="E416" s="230">
        <v>0.6</v>
      </c>
      <c r="F416" s="230">
        <v>0.9</v>
      </c>
      <c r="G416" s="230">
        <v>1.5</v>
      </c>
    </row>
    <row r="417" spans="2:39" x14ac:dyDescent="0.3">
      <c r="B417" s="95" t="s">
        <v>506</v>
      </c>
      <c r="C417" s="96" t="s">
        <v>292</v>
      </c>
      <c r="D417" s="230">
        <v>0.5</v>
      </c>
      <c r="E417" s="230">
        <v>0.5</v>
      </c>
      <c r="F417" s="230">
        <v>0.9</v>
      </c>
      <c r="G417" s="230">
        <v>1.5</v>
      </c>
    </row>
    <row r="418" spans="2:39" ht="46.8" x14ac:dyDescent="0.3">
      <c r="B418" s="95" t="s">
        <v>208</v>
      </c>
      <c r="C418" s="96" t="s">
        <v>466</v>
      </c>
      <c r="D418" s="230">
        <v>1.5</v>
      </c>
      <c r="E418" s="230">
        <v>2</v>
      </c>
      <c r="F418" s="230">
        <v>2.5</v>
      </c>
      <c r="G418" s="230">
        <v>2.5</v>
      </c>
    </row>
    <row r="419" spans="2:39" x14ac:dyDescent="0.3">
      <c r="B419" s="688" t="s">
        <v>467</v>
      </c>
      <c r="C419" s="689"/>
      <c r="D419" s="230">
        <v>78.06</v>
      </c>
      <c r="E419" s="230">
        <f>SUM(E399:E418)</f>
        <v>87.299999999999983</v>
      </c>
      <c r="F419" s="230">
        <f>SUM(F399:F418)</f>
        <v>105.02000000000001</v>
      </c>
      <c r="G419" s="230">
        <f>SUM(G399:G418)</f>
        <v>120.46</v>
      </c>
    </row>
    <row r="421" spans="2:39" x14ac:dyDescent="0.3">
      <c r="B421" s="2" t="s">
        <v>561</v>
      </c>
    </row>
    <row r="422" spans="2:39" x14ac:dyDescent="0.3">
      <c r="B422" s="2" t="s">
        <v>468</v>
      </c>
    </row>
    <row r="423" spans="2:39" x14ac:dyDescent="0.3">
      <c r="J423" s="562"/>
      <c r="K423" s="562"/>
      <c r="L423" s="562"/>
      <c r="M423" s="562"/>
      <c r="N423" s="562"/>
    </row>
    <row r="424" spans="2:39" x14ac:dyDescent="0.3">
      <c r="B424" s="563" t="s">
        <v>937</v>
      </c>
      <c r="C424" s="20"/>
      <c r="D424" s="270"/>
      <c r="E424" s="20"/>
      <c r="F424" s="271"/>
      <c r="G424" s="34"/>
      <c r="J424" s="27"/>
      <c r="K424" s="27"/>
      <c r="L424" s="353"/>
      <c r="M424" s="353"/>
      <c r="N424" s="353"/>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row>
    <row r="425" spans="2:39" x14ac:dyDescent="0.3">
      <c r="B425" s="280"/>
      <c r="C425" s="20"/>
      <c r="D425" s="270"/>
      <c r="E425" s="20"/>
      <c r="F425" s="271"/>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row>
    <row r="426" spans="2:39" x14ac:dyDescent="0.3">
      <c r="B426" s="674" t="s">
        <v>183</v>
      </c>
      <c r="C426" s="400" t="s">
        <v>445</v>
      </c>
      <c r="D426" s="564" t="s">
        <v>626</v>
      </c>
      <c r="E426" s="562"/>
      <c r="F426" s="562"/>
      <c r="G426" s="562"/>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row>
    <row r="427" spans="2:39" x14ac:dyDescent="0.3">
      <c r="B427" s="674"/>
      <c r="C427" s="690" t="s">
        <v>848</v>
      </c>
      <c r="D427" s="691"/>
      <c r="E427" s="20"/>
      <c r="F427" s="271"/>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row>
    <row r="428" spans="2:39" x14ac:dyDescent="0.3">
      <c r="B428" s="95" t="s">
        <v>133</v>
      </c>
      <c r="C428" s="412">
        <f>C463+D509</f>
        <v>8205000</v>
      </c>
      <c r="D428" s="433">
        <f>C428/$C$457</f>
        <v>5.946729479978257E-2</v>
      </c>
    </row>
    <row r="429" spans="2:39" x14ac:dyDescent="0.3">
      <c r="B429" s="95" t="s">
        <v>938</v>
      </c>
      <c r="C429" s="412">
        <f t="shared" ref="C429:C455" si="66">C464</f>
        <v>74000</v>
      </c>
      <c r="D429" s="433">
        <f t="shared" ref="D429:D456" si="67">C429/$C$457</f>
        <v>5.36329045116869E-4</v>
      </c>
    </row>
    <row r="430" spans="2:39" x14ac:dyDescent="0.3">
      <c r="B430" s="95" t="s">
        <v>135</v>
      </c>
      <c r="C430" s="412">
        <f t="shared" si="66"/>
        <v>314000</v>
      </c>
      <c r="D430" s="433">
        <f t="shared" si="67"/>
        <v>2.2757745968472552E-3</v>
      </c>
    </row>
    <row r="431" spans="2:39" x14ac:dyDescent="0.3">
      <c r="B431" s="95" t="s">
        <v>136</v>
      </c>
      <c r="C431" s="412">
        <f t="shared" si="66"/>
        <v>1138000</v>
      </c>
      <c r="D431" s="433">
        <f t="shared" si="67"/>
        <v>8.2478709911215798E-3</v>
      </c>
    </row>
    <row r="432" spans="2:39" x14ac:dyDescent="0.3">
      <c r="B432" s="95" t="s">
        <v>356</v>
      </c>
      <c r="C432" s="412">
        <f>C467+D501</f>
        <v>16464000</v>
      </c>
      <c r="D432" s="433">
        <f t="shared" si="67"/>
        <v>0.11932596484870447</v>
      </c>
    </row>
    <row r="433" spans="2:4" x14ac:dyDescent="0.3">
      <c r="B433" s="95" t="s">
        <v>180</v>
      </c>
      <c r="C433" s="412">
        <f t="shared" si="66"/>
        <v>41000</v>
      </c>
      <c r="D433" s="433">
        <f t="shared" si="67"/>
        <v>2.9715528175394094E-4</v>
      </c>
    </row>
    <row r="434" spans="2:4" x14ac:dyDescent="0.3">
      <c r="B434" s="95" t="s">
        <v>934</v>
      </c>
      <c r="C434" s="412">
        <f t="shared" si="66"/>
        <v>291000</v>
      </c>
      <c r="D434" s="433">
        <f t="shared" si="67"/>
        <v>2.109077731473093E-3</v>
      </c>
    </row>
    <row r="435" spans="2:4" x14ac:dyDescent="0.3">
      <c r="B435" s="95" t="s">
        <v>141</v>
      </c>
      <c r="C435" s="412">
        <f t="shared" si="66"/>
        <v>14000</v>
      </c>
      <c r="D435" s="433">
        <f t="shared" si="67"/>
        <v>1.0146765718427252E-4</v>
      </c>
    </row>
    <row r="436" spans="2:4" x14ac:dyDescent="0.3">
      <c r="B436" s="95" t="s">
        <v>142</v>
      </c>
      <c r="C436" s="412">
        <f t="shared" si="66"/>
        <v>509000</v>
      </c>
      <c r="D436" s="433">
        <f t="shared" si="67"/>
        <v>3.6890741076281933E-3</v>
      </c>
    </row>
    <row r="437" spans="2:4" x14ac:dyDescent="0.3">
      <c r="B437" s="95" t="s">
        <v>143</v>
      </c>
      <c r="C437" s="412">
        <f t="shared" si="66"/>
        <v>12337000</v>
      </c>
      <c r="D437" s="433">
        <f t="shared" si="67"/>
        <v>8.9414749048740708E-2</v>
      </c>
    </row>
    <row r="438" spans="2:4" x14ac:dyDescent="0.3">
      <c r="B438" s="95" t="s">
        <v>144</v>
      </c>
      <c r="C438" s="412">
        <f t="shared" si="66"/>
        <v>931000</v>
      </c>
      <c r="D438" s="433">
        <f t="shared" si="67"/>
        <v>6.7475992027541225E-3</v>
      </c>
    </row>
    <row r="439" spans="2:4" x14ac:dyDescent="0.3">
      <c r="B439" s="273" t="s">
        <v>145</v>
      </c>
      <c r="C439" s="412">
        <f t="shared" si="66"/>
        <v>698000</v>
      </c>
      <c r="D439" s="433">
        <f t="shared" si="67"/>
        <v>5.0588874796158728E-3</v>
      </c>
    </row>
    <row r="440" spans="2:4" x14ac:dyDescent="0.3">
      <c r="B440" s="273" t="s">
        <v>146</v>
      </c>
      <c r="C440" s="412">
        <f t="shared" si="66"/>
        <v>187000</v>
      </c>
      <c r="D440" s="433">
        <f t="shared" si="67"/>
        <v>1.3553179923899256E-3</v>
      </c>
    </row>
    <row r="441" spans="2:4" x14ac:dyDescent="0.3">
      <c r="B441" s="95" t="s">
        <v>147</v>
      </c>
      <c r="C441" s="412">
        <f>C476+D504</f>
        <v>19995000</v>
      </c>
      <c r="D441" s="433">
        <f t="shared" si="67"/>
        <v>0.14491755752853777</v>
      </c>
    </row>
    <row r="442" spans="2:4" x14ac:dyDescent="0.3">
      <c r="B442" s="95" t="s">
        <v>148</v>
      </c>
      <c r="C442" s="412">
        <f>C477+D508</f>
        <v>14266000</v>
      </c>
      <c r="D442" s="433">
        <f t="shared" si="67"/>
        <v>0.10339554267077369</v>
      </c>
    </row>
    <row r="443" spans="2:4" x14ac:dyDescent="0.3">
      <c r="B443" s="95" t="s">
        <v>149</v>
      </c>
      <c r="C443" s="412">
        <f t="shared" si="66"/>
        <v>622000</v>
      </c>
      <c r="D443" s="433">
        <f t="shared" si="67"/>
        <v>4.5080630549012499E-3</v>
      </c>
    </row>
    <row r="444" spans="2:4" x14ac:dyDescent="0.3">
      <c r="B444" s="273" t="s">
        <v>151</v>
      </c>
      <c r="C444" s="412">
        <f t="shared" si="66"/>
        <v>170000</v>
      </c>
      <c r="D444" s="433">
        <f t="shared" si="67"/>
        <v>1.2321072658090233E-3</v>
      </c>
    </row>
    <row r="445" spans="2:4" x14ac:dyDescent="0.3">
      <c r="B445" s="95" t="s">
        <v>152</v>
      </c>
      <c r="C445" s="412">
        <f t="shared" si="66"/>
        <v>10884000</v>
      </c>
      <c r="D445" s="433">
        <f t="shared" si="67"/>
        <v>7.8883855770972997E-2</v>
      </c>
    </row>
    <row r="446" spans="2:4" x14ac:dyDescent="0.3">
      <c r="B446" s="95" t="s">
        <v>154</v>
      </c>
      <c r="C446" s="412">
        <f t="shared" si="66"/>
        <v>185000</v>
      </c>
      <c r="D446" s="433">
        <f t="shared" si="67"/>
        <v>1.3408226127921725E-3</v>
      </c>
    </row>
    <row r="447" spans="2:4" x14ac:dyDescent="0.3">
      <c r="B447" s="95" t="s">
        <v>157</v>
      </c>
      <c r="C447" s="412">
        <f>C482+D503</f>
        <v>27239000</v>
      </c>
      <c r="D447" s="433">
        <f t="shared" si="67"/>
        <v>0.19741982243159992</v>
      </c>
    </row>
    <row r="448" spans="2:4" x14ac:dyDescent="0.3">
      <c r="B448" s="95" t="s">
        <v>158</v>
      </c>
      <c r="C448" s="412">
        <f t="shared" si="66"/>
        <v>343000</v>
      </c>
      <c r="D448" s="433">
        <f t="shared" si="67"/>
        <v>2.4859576010146764E-3</v>
      </c>
    </row>
    <row r="449" spans="2:4" x14ac:dyDescent="0.3">
      <c r="B449" s="95" t="s">
        <v>159</v>
      </c>
      <c r="C449" s="412">
        <f t="shared" si="66"/>
        <v>3878000</v>
      </c>
      <c r="D449" s="433">
        <f t="shared" si="67"/>
        <v>2.8106541040043485E-2</v>
      </c>
    </row>
    <row r="450" spans="2:4" x14ac:dyDescent="0.3">
      <c r="B450" s="95" t="s">
        <v>160</v>
      </c>
      <c r="C450" s="412">
        <f t="shared" si="66"/>
        <v>1093000</v>
      </c>
      <c r="D450" s="433">
        <f t="shared" si="67"/>
        <v>7.9217249501721335E-3</v>
      </c>
    </row>
    <row r="451" spans="2:4" x14ac:dyDescent="0.3">
      <c r="B451" s="95" t="s">
        <v>162</v>
      </c>
      <c r="C451" s="412">
        <f>C486+D507</f>
        <v>4316000</v>
      </c>
      <c r="D451" s="433">
        <f t="shared" si="67"/>
        <v>3.1281029171951441E-2</v>
      </c>
    </row>
    <row r="452" spans="2:4" x14ac:dyDescent="0.3">
      <c r="B452" s="95" t="s">
        <v>182</v>
      </c>
      <c r="C452" s="412">
        <f t="shared" si="66"/>
        <v>1774000</v>
      </c>
      <c r="D452" s="433">
        <f t="shared" si="67"/>
        <v>1.2857401703207103E-2</v>
      </c>
    </row>
    <row r="453" spans="2:4" x14ac:dyDescent="0.3">
      <c r="B453" s="95" t="s">
        <v>163</v>
      </c>
      <c r="C453" s="412">
        <f t="shared" si="66"/>
        <v>30000</v>
      </c>
      <c r="D453" s="433">
        <f t="shared" si="67"/>
        <v>2.1743069396629826E-4</v>
      </c>
    </row>
    <row r="454" spans="2:4" x14ac:dyDescent="0.3">
      <c r="B454" s="95" t="s">
        <v>164</v>
      </c>
      <c r="C454" s="412">
        <f t="shared" si="66"/>
        <v>1245000</v>
      </c>
      <c r="D454" s="433">
        <f t="shared" si="67"/>
        <v>9.0233737996013776E-3</v>
      </c>
    </row>
    <row r="455" spans="2:4" x14ac:dyDescent="0.3">
      <c r="B455" s="95" t="s">
        <v>293</v>
      </c>
      <c r="C455" s="412">
        <f t="shared" si="66"/>
        <v>604000</v>
      </c>
      <c r="D455" s="433">
        <f t="shared" si="67"/>
        <v>4.3776046385214712E-3</v>
      </c>
    </row>
    <row r="456" spans="2:4" x14ac:dyDescent="0.3">
      <c r="B456" s="95" t="s">
        <v>166</v>
      </c>
      <c r="C456" s="412">
        <f>C491+D502+D505+D506</f>
        <v>10128000</v>
      </c>
      <c r="D456" s="433">
        <f t="shared" si="67"/>
        <v>7.3404602283022286E-2</v>
      </c>
    </row>
    <row r="457" spans="2:4" x14ac:dyDescent="0.3">
      <c r="B457" s="318" t="s">
        <v>187</v>
      </c>
      <c r="C457" s="565">
        <f>SUM(C428:C456)</f>
        <v>137975000</v>
      </c>
      <c r="D457" s="566">
        <f>SUM(D428:D456)</f>
        <v>1.0000000000000002</v>
      </c>
    </row>
    <row r="458" spans="2:4" x14ac:dyDescent="0.3">
      <c r="B458" s="197"/>
    </row>
    <row r="459" spans="2:4" x14ac:dyDescent="0.3">
      <c r="B459" s="563" t="s">
        <v>939</v>
      </c>
    </row>
    <row r="460" spans="2:4" x14ac:dyDescent="0.3">
      <c r="B460" s="197"/>
    </row>
    <row r="461" spans="2:4" x14ac:dyDescent="0.3">
      <c r="B461" s="674" t="s">
        <v>183</v>
      </c>
      <c r="C461" s="400" t="s">
        <v>445</v>
      </c>
    </row>
    <row r="462" spans="2:4" x14ac:dyDescent="0.3">
      <c r="B462" s="674"/>
      <c r="C462" s="399" t="s">
        <v>848</v>
      </c>
    </row>
    <row r="463" spans="2:4" x14ac:dyDescent="0.3">
      <c r="B463" s="95" t="s">
        <v>133</v>
      </c>
      <c r="C463" s="412">
        <v>1905000</v>
      </c>
    </row>
    <row r="464" spans="2:4" x14ac:dyDescent="0.3">
      <c r="B464" s="95" t="s">
        <v>938</v>
      </c>
      <c r="C464" s="412">
        <v>74000</v>
      </c>
    </row>
    <row r="465" spans="2:3" x14ac:dyDescent="0.3">
      <c r="B465" s="95" t="s">
        <v>135</v>
      </c>
      <c r="C465" s="412">
        <v>314000</v>
      </c>
    </row>
    <row r="466" spans="2:3" x14ac:dyDescent="0.3">
      <c r="B466" s="95" t="s">
        <v>136</v>
      </c>
      <c r="C466" s="412">
        <v>1138000</v>
      </c>
    </row>
    <row r="467" spans="2:3" x14ac:dyDescent="0.3">
      <c r="B467" s="95" t="s">
        <v>356</v>
      </c>
      <c r="C467" s="412">
        <v>12539000</v>
      </c>
    </row>
    <row r="468" spans="2:3" x14ac:dyDescent="0.3">
      <c r="B468" s="95" t="s">
        <v>180</v>
      </c>
      <c r="C468" s="412">
        <v>41000</v>
      </c>
    </row>
    <row r="469" spans="2:3" x14ac:dyDescent="0.3">
      <c r="B469" s="95" t="s">
        <v>934</v>
      </c>
      <c r="C469" s="412">
        <v>291000</v>
      </c>
    </row>
    <row r="470" spans="2:3" x14ac:dyDescent="0.3">
      <c r="B470" s="95" t="s">
        <v>141</v>
      </c>
      <c r="C470" s="412">
        <v>14000</v>
      </c>
    </row>
    <row r="471" spans="2:3" x14ac:dyDescent="0.3">
      <c r="B471" s="95" t="s">
        <v>142</v>
      </c>
      <c r="C471" s="412">
        <v>509000</v>
      </c>
    </row>
    <row r="472" spans="2:3" x14ac:dyDescent="0.3">
      <c r="B472" s="95" t="s">
        <v>143</v>
      </c>
      <c r="C472" s="412">
        <v>12337000</v>
      </c>
    </row>
    <row r="473" spans="2:3" x14ac:dyDescent="0.3">
      <c r="B473" s="95" t="s">
        <v>144</v>
      </c>
      <c r="C473" s="412">
        <v>931000</v>
      </c>
    </row>
    <row r="474" spans="2:3" x14ac:dyDescent="0.3">
      <c r="B474" s="273" t="s">
        <v>145</v>
      </c>
      <c r="C474" s="412">
        <v>698000</v>
      </c>
    </row>
    <row r="475" spans="2:3" x14ac:dyDescent="0.3">
      <c r="B475" s="273" t="s">
        <v>146</v>
      </c>
      <c r="C475" s="412">
        <v>187000</v>
      </c>
    </row>
    <row r="476" spans="2:3" x14ac:dyDescent="0.3">
      <c r="B476" s="95" t="s">
        <v>147</v>
      </c>
      <c r="C476" s="412">
        <v>15635000</v>
      </c>
    </row>
    <row r="477" spans="2:3" x14ac:dyDescent="0.3">
      <c r="B477" s="95" t="s">
        <v>148</v>
      </c>
      <c r="C477" s="412">
        <v>14148000</v>
      </c>
    </row>
    <row r="478" spans="2:3" x14ac:dyDescent="0.3">
      <c r="B478" s="95" t="s">
        <v>149</v>
      </c>
      <c r="C478" s="412">
        <v>622000</v>
      </c>
    </row>
    <row r="479" spans="2:3" x14ac:dyDescent="0.3">
      <c r="B479" s="273" t="s">
        <v>151</v>
      </c>
      <c r="C479" s="412">
        <v>170000</v>
      </c>
    </row>
    <row r="480" spans="2:3" x14ac:dyDescent="0.3">
      <c r="B480" s="95" t="s">
        <v>152</v>
      </c>
      <c r="C480" s="412">
        <v>10884000</v>
      </c>
    </row>
    <row r="481" spans="2:7" x14ac:dyDescent="0.3">
      <c r="B481" s="95" t="s">
        <v>154</v>
      </c>
      <c r="C481" s="412">
        <v>185000</v>
      </c>
    </row>
    <row r="482" spans="2:7" x14ac:dyDescent="0.3">
      <c r="B482" s="95" t="s">
        <v>157</v>
      </c>
      <c r="C482" s="412">
        <v>22839000</v>
      </c>
    </row>
    <row r="483" spans="2:7" x14ac:dyDescent="0.3">
      <c r="B483" s="95" t="s">
        <v>158</v>
      </c>
      <c r="C483" s="412">
        <v>343000</v>
      </c>
    </row>
    <row r="484" spans="2:7" x14ac:dyDescent="0.3">
      <c r="B484" s="95" t="s">
        <v>159</v>
      </c>
      <c r="C484" s="412">
        <v>3878000</v>
      </c>
    </row>
    <row r="485" spans="2:7" x14ac:dyDescent="0.3">
      <c r="B485" s="95" t="s">
        <v>160</v>
      </c>
      <c r="C485" s="412">
        <v>1093000</v>
      </c>
    </row>
    <row r="486" spans="2:7" x14ac:dyDescent="0.3">
      <c r="B486" s="95" t="s">
        <v>162</v>
      </c>
      <c r="C486" s="412">
        <v>4136000</v>
      </c>
    </row>
    <row r="487" spans="2:7" x14ac:dyDescent="0.3">
      <c r="B487" s="95" t="s">
        <v>182</v>
      </c>
      <c r="C487" s="412">
        <v>1774000</v>
      </c>
    </row>
    <row r="488" spans="2:7" x14ac:dyDescent="0.3">
      <c r="B488" s="95" t="s">
        <v>163</v>
      </c>
      <c r="C488" s="412">
        <v>30000</v>
      </c>
    </row>
    <row r="489" spans="2:7" x14ac:dyDescent="0.3">
      <c r="B489" s="95" t="s">
        <v>164</v>
      </c>
      <c r="C489" s="412">
        <v>1245000</v>
      </c>
    </row>
    <row r="490" spans="2:7" x14ac:dyDescent="0.3">
      <c r="B490" s="95" t="s">
        <v>293</v>
      </c>
      <c r="C490" s="412">
        <v>604000</v>
      </c>
      <c r="G490" s="522"/>
    </row>
    <row r="491" spans="2:7" x14ac:dyDescent="0.3">
      <c r="B491" s="95" t="s">
        <v>166</v>
      </c>
      <c r="C491" s="412">
        <v>5592000</v>
      </c>
    </row>
    <row r="492" spans="2:7" x14ac:dyDescent="0.3">
      <c r="B492" s="318" t="s">
        <v>187</v>
      </c>
      <c r="C492" s="565">
        <f>SUM(C463:C491)</f>
        <v>114156000</v>
      </c>
    </row>
    <row r="493" spans="2:7" x14ac:dyDescent="0.3">
      <c r="B493" s="197"/>
    </row>
    <row r="494" spans="2:7" ht="15.75" customHeight="1" x14ac:dyDescent="0.3">
      <c r="B494" s="319" t="s">
        <v>940</v>
      </c>
      <c r="C494" s="319"/>
    </row>
    <row r="495" spans="2:7" x14ac:dyDescent="0.3">
      <c r="B495" s="319" t="s">
        <v>941</v>
      </c>
    </row>
    <row r="496" spans="2:7" x14ac:dyDescent="0.3">
      <c r="B496" s="197"/>
    </row>
    <row r="498" spans="2:8" x14ac:dyDescent="0.3">
      <c r="B498" s="680" t="s">
        <v>942</v>
      </c>
      <c r="C498" s="681"/>
      <c r="D498" s="681"/>
      <c r="E498" s="681"/>
      <c r="F498" s="681"/>
      <c r="G498" s="681"/>
      <c r="H498" s="681"/>
    </row>
    <row r="499" spans="2:8" x14ac:dyDescent="0.3">
      <c r="B499" s="314"/>
      <c r="C499" s="304"/>
      <c r="D499" s="304"/>
      <c r="E499" s="304"/>
      <c r="F499" s="304"/>
      <c r="G499" s="304"/>
      <c r="H499" s="304"/>
    </row>
    <row r="500" spans="2:8" x14ac:dyDescent="0.3">
      <c r="B500" s="315" t="s">
        <v>446</v>
      </c>
      <c r="C500" s="315" t="s">
        <v>298</v>
      </c>
      <c r="D500" s="567" t="s">
        <v>848</v>
      </c>
      <c r="E500" s="568"/>
      <c r="F500" s="569"/>
      <c r="G500" s="569"/>
      <c r="H500" s="570"/>
    </row>
    <row r="501" spans="2:8" x14ac:dyDescent="0.3">
      <c r="B501" s="316" t="s">
        <v>478</v>
      </c>
      <c r="C501" s="316" t="s">
        <v>86</v>
      </c>
      <c r="D501" s="571">
        <v>3925000</v>
      </c>
      <c r="E501" s="572"/>
      <c r="F501" s="573"/>
      <c r="G501" s="573"/>
      <c r="H501" s="573"/>
    </row>
    <row r="502" spans="2:8" x14ac:dyDescent="0.3">
      <c r="B502" s="316" t="s">
        <v>479</v>
      </c>
      <c r="C502" s="316" t="s">
        <v>86</v>
      </c>
      <c r="D502" s="571">
        <v>1802000</v>
      </c>
      <c r="E502" s="572"/>
      <c r="F502" s="573"/>
      <c r="G502" s="573"/>
      <c r="H502" s="573"/>
    </row>
    <row r="503" spans="2:8" x14ac:dyDescent="0.3">
      <c r="B503" s="316" t="s">
        <v>483</v>
      </c>
      <c r="C503" s="316" t="s">
        <v>86</v>
      </c>
      <c r="D503" s="571">
        <v>4400000</v>
      </c>
      <c r="E503" s="572"/>
      <c r="F503" s="573"/>
      <c r="G503" s="573"/>
      <c r="H503" s="573"/>
    </row>
    <row r="504" spans="2:8" x14ac:dyDescent="0.3">
      <c r="B504" s="316" t="s">
        <v>481</v>
      </c>
      <c r="C504" s="316" t="s">
        <v>86</v>
      </c>
      <c r="D504" s="571">
        <v>4360000</v>
      </c>
      <c r="E504" s="572"/>
      <c r="F504" s="573"/>
      <c r="G504" s="573"/>
      <c r="H504" s="573"/>
    </row>
    <row r="505" spans="2:8" x14ac:dyDescent="0.3">
      <c r="B505" s="316" t="s">
        <v>480</v>
      </c>
      <c r="C505" s="316" t="s">
        <v>86</v>
      </c>
      <c r="D505" s="571">
        <v>2500000</v>
      </c>
      <c r="E505" s="572"/>
      <c r="F505" s="573"/>
      <c r="G505" s="573"/>
      <c r="H505" s="573"/>
    </row>
    <row r="506" spans="2:8" ht="34.5" customHeight="1" x14ac:dyDescent="0.3">
      <c r="B506" s="316" t="s">
        <v>943</v>
      </c>
      <c r="C506" s="316" t="s">
        <v>86</v>
      </c>
      <c r="D506" s="571">
        <v>234000</v>
      </c>
      <c r="E506" s="572"/>
      <c r="F506" s="573"/>
      <c r="G506" s="573"/>
      <c r="H506" s="573"/>
    </row>
    <row r="507" spans="2:8" x14ac:dyDescent="0.3">
      <c r="B507" s="316" t="s">
        <v>944</v>
      </c>
      <c r="C507" s="316" t="s">
        <v>86</v>
      </c>
      <c r="D507" s="571">
        <v>180000</v>
      </c>
      <c r="E507" s="572"/>
      <c r="F507" s="573"/>
      <c r="G507" s="573"/>
      <c r="H507" s="573"/>
    </row>
    <row r="508" spans="2:8" ht="40.5" customHeight="1" x14ac:dyDescent="0.3">
      <c r="B508" s="316" t="s">
        <v>945</v>
      </c>
      <c r="C508" s="316" t="s">
        <v>86</v>
      </c>
      <c r="D508" s="571">
        <v>118000</v>
      </c>
      <c r="E508" s="572"/>
      <c r="F508" s="573"/>
      <c r="G508" s="573"/>
      <c r="H508" s="573"/>
    </row>
    <row r="509" spans="2:8" x14ac:dyDescent="0.3">
      <c r="B509" s="316" t="s">
        <v>946</v>
      </c>
      <c r="C509" s="316" t="s">
        <v>86</v>
      </c>
      <c r="D509" s="571">
        <v>6300000</v>
      </c>
      <c r="E509" s="572"/>
      <c r="F509" s="573"/>
      <c r="G509" s="573"/>
      <c r="H509" s="573"/>
    </row>
    <row r="510" spans="2:8" x14ac:dyDescent="0.3">
      <c r="B510" s="318" t="s">
        <v>187</v>
      </c>
      <c r="C510" s="316" t="s">
        <v>86</v>
      </c>
      <c r="D510" s="574">
        <f>SUM(D501:D509)</f>
        <v>23819000</v>
      </c>
      <c r="E510" s="575"/>
      <c r="F510" s="576"/>
      <c r="G510" s="576"/>
      <c r="H510" s="576"/>
    </row>
    <row r="512" spans="2:8" x14ac:dyDescent="0.3">
      <c r="B512" s="319" t="s">
        <v>940</v>
      </c>
    </row>
    <row r="513" spans="2:2" x14ac:dyDescent="0.3">
      <c r="B513" s="319" t="s">
        <v>941</v>
      </c>
    </row>
  </sheetData>
  <mergeCells count="34">
    <mergeCell ref="B461:B462"/>
    <mergeCell ref="B498:H498"/>
    <mergeCell ref="B393:G393"/>
    <mergeCell ref="B397:B398"/>
    <mergeCell ref="C397:C398"/>
    <mergeCell ref="D397:G397"/>
    <mergeCell ref="B419:C419"/>
    <mergeCell ref="B426:B427"/>
    <mergeCell ref="C427:D427"/>
    <mergeCell ref="B325:B326"/>
    <mergeCell ref="C325:R325"/>
    <mergeCell ref="B372:I373"/>
    <mergeCell ref="B379:B380"/>
    <mergeCell ref="C379:C380"/>
    <mergeCell ref="D379:G379"/>
    <mergeCell ref="B218:I219"/>
    <mergeCell ref="B223:B224"/>
    <mergeCell ref="C223:H223"/>
    <mergeCell ref="B241:B242"/>
    <mergeCell ref="C241:C242"/>
    <mergeCell ref="D241:I241"/>
    <mergeCell ref="B169:B170"/>
    <mergeCell ref="C169:R169"/>
    <mergeCell ref="B5:B6"/>
    <mergeCell ref="C5:R5"/>
    <mergeCell ref="B64:J65"/>
    <mergeCell ref="B69:B70"/>
    <mergeCell ref="C69:C70"/>
    <mergeCell ref="D69:I69"/>
    <mergeCell ref="K71:K72"/>
    <mergeCell ref="L71:L72"/>
    <mergeCell ref="M71:P71"/>
    <mergeCell ref="Q71:T71"/>
    <mergeCell ref="B148:H148"/>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R464"/>
  <sheetViews>
    <sheetView topLeftCell="A172" zoomScale="70" zoomScaleNormal="70" workbookViewId="0">
      <selection activeCell="C192" sqref="C192"/>
    </sheetView>
  </sheetViews>
  <sheetFormatPr defaultColWidth="9.109375" defaultRowHeight="15.6" x14ac:dyDescent="0.3"/>
  <cols>
    <col min="1" max="1" width="5.6640625" style="2" customWidth="1"/>
    <col min="2" max="2" width="54.5546875" style="2" customWidth="1"/>
    <col min="3" max="3" width="19.6640625" style="2" customWidth="1"/>
    <col min="4" max="4" width="48.44140625" style="2" customWidth="1"/>
    <col min="5" max="5" width="24.44140625" style="2" customWidth="1"/>
    <col min="6" max="6" width="22.6640625" style="2" customWidth="1"/>
    <col min="7" max="7" width="23.6640625" style="2" customWidth="1"/>
    <col min="8" max="8" width="25.33203125" style="2" customWidth="1"/>
    <col min="9" max="9" width="24.44140625" style="2" customWidth="1"/>
    <col min="10" max="11" width="25.33203125" style="2" customWidth="1"/>
    <col min="12" max="12" width="24.6640625" style="2" customWidth="1"/>
    <col min="13" max="13" width="23.6640625" style="2" customWidth="1"/>
    <col min="14" max="14" width="24" style="2" customWidth="1"/>
    <col min="15" max="15" width="23.33203125" style="2" customWidth="1"/>
    <col min="16" max="16" width="22.88671875" style="2" customWidth="1"/>
    <col min="17" max="17" width="24.44140625" style="2" customWidth="1"/>
    <col min="18" max="16384" width="9.109375" style="2"/>
  </cols>
  <sheetData>
    <row r="2" spans="2:5" x14ac:dyDescent="0.3">
      <c r="B2" s="1" t="s">
        <v>543</v>
      </c>
    </row>
    <row r="3" spans="2:5" ht="18.75" customHeight="1" thickBot="1" x14ac:dyDescent="0.35">
      <c r="C3" s="1"/>
      <c r="D3" s="1"/>
      <c r="E3" s="1"/>
    </row>
    <row r="4" spans="2:5" ht="33.6" x14ac:dyDescent="0.3">
      <c r="B4" s="588" t="s">
        <v>64</v>
      </c>
      <c r="C4" s="3" t="s">
        <v>2</v>
      </c>
      <c r="D4" s="111"/>
      <c r="E4" s="111"/>
    </row>
    <row r="5" spans="2:5" x14ac:dyDescent="0.3">
      <c r="B5" s="6" t="s">
        <v>3</v>
      </c>
      <c r="C5" s="7">
        <v>0.55000000000000004</v>
      </c>
      <c r="D5" s="12"/>
      <c r="E5" s="12"/>
    </row>
    <row r="6" spans="2:5" x14ac:dyDescent="0.3">
      <c r="B6" s="4" t="s">
        <v>4</v>
      </c>
      <c r="C6" s="5">
        <v>3</v>
      </c>
      <c r="D6" s="12"/>
      <c r="E6" s="12"/>
    </row>
    <row r="7" spans="2:5" x14ac:dyDescent="0.3">
      <c r="B7" s="6" t="s">
        <v>1</v>
      </c>
      <c r="C7" s="7">
        <v>2.5</v>
      </c>
      <c r="D7" s="12"/>
      <c r="E7" s="12"/>
    </row>
    <row r="8" spans="2:5" x14ac:dyDescent="0.3">
      <c r="B8" s="6" t="s">
        <v>5</v>
      </c>
      <c r="C8" s="7">
        <v>9</v>
      </c>
      <c r="D8" s="12"/>
      <c r="E8" s="12"/>
    </row>
    <row r="9" spans="2:5" x14ac:dyDescent="0.3">
      <c r="B9" s="6" t="s">
        <v>49</v>
      </c>
      <c r="C9" s="7">
        <v>1</v>
      </c>
      <c r="D9" s="12"/>
      <c r="E9" s="12"/>
    </row>
    <row r="10" spans="2:5" x14ac:dyDescent="0.3">
      <c r="B10" s="8" t="s">
        <v>6</v>
      </c>
      <c r="C10" s="7">
        <v>2.2400000000000002</v>
      </c>
      <c r="D10" s="12"/>
      <c r="E10" s="12"/>
    </row>
    <row r="11" spans="2:5" x14ac:dyDescent="0.3">
      <c r="B11" s="6" t="s">
        <v>11</v>
      </c>
      <c r="C11" s="7">
        <v>5</v>
      </c>
      <c r="D11" s="12"/>
      <c r="E11" s="12"/>
    </row>
    <row r="12" spans="2:5" x14ac:dyDescent="0.3">
      <c r="B12" s="6" t="s">
        <v>7</v>
      </c>
      <c r="C12" s="7">
        <v>5.9</v>
      </c>
      <c r="D12" s="12"/>
      <c r="E12" s="12"/>
    </row>
    <row r="13" spans="2:5" x14ac:dyDescent="0.3">
      <c r="B13" s="6" t="s">
        <v>8</v>
      </c>
      <c r="C13" s="7">
        <v>6.12</v>
      </c>
      <c r="D13" s="12"/>
      <c r="E13" s="12"/>
    </row>
    <row r="14" spans="2:5" x14ac:dyDescent="0.3">
      <c r="B14" s="6" t="s">
        <v>9</v>
      </c>
      <c r="C14" s="7">
        <v>3.1</v>
      </c>
      <c r="D14" s="12"/>
      <c r="E14" s="12"/>
    </row>
    <row r="15" spans="2:5" ht="16.2" thickBot="1" x14ac:dyDescent="0.35">
      <c r="B15" s="389" t="s">
        <v>828</v>
      </c>
      <c r="C15" s="10">
        <v>2.5</v>
      </c>
      <c r="D15" s="12"/>
      <c r="E15" s="12"/>
    </row>
    <row r="16" spans="2:5" x14ac:dyDescent="0.3">
      <c r="B16" s="11"/>
      <c r="C16" s="12"/>
      <c r="D16" s="12"/>
      <c r="E16" s="12"/>
    </row>
    <row r="17" spans="2:17" x14ac:dyDescent="0.3">
      <c r="D17" s="12"/>
      <c r="E17" s="12"/>
    </row>
    <row r="18" spans="2:17" s="18" customFormat="1" ht="18" x14ac:dyDescent="0.3">
      <c r="B18" s="15" t="s">
        <v>65</v>
      </c>
      <c r="C18" s="16" t="s">
        <v>14</v>
      </c>
      <c r="D18" s="16">
        <v>2005</v>
      </c>
      <c r="E18" s="16">
        <v>2006</v>
      </c>
      <c r="F18" s="16">
        <v>2007</v>
      </c>
      <c r="G18" s="16">
        <v>2008</v>
      </c>
      <c r="H18" s="16">
        <v>2009</v>
      </c>
      <c r="I18" s="16">
        <v>2010</v>
      </c>
      <c r="J18" s="16">
        <v>2011</v>
      </c>
      <c r="K18" s="16">
        <v>2012</v>
      </c>
      <c r="L18" s="16">
        <v>2013</v>
      </c>
      <c r="M18" s="16">
        <v>2014</v>
      </c>
      <c r="N18" s="16">
        <v>2015</v>
      </c>
      <c r="O18" s="16">
        <v>2016</v>
      </c>
      <c r="P18" s="16">
        <v>2017</v>
      </c>
      <c r="Q18" s="17">
        <v>2018</v>
      </c>
    </row>
    <row r="19" spans="2:17" s="60" customFormat="1" x14ac:dyDescent="0.3">
      <c r="B19" s="153" t="s">
        <v>19</v>
      </c>
      <c r="C19" s="27"/>
      <c r="D19" s="203"/>
      <c r="E19" s="203"/>
      <c r="F19" s="203"/>
      <c r="G19" s="203"/>
      <c r="H19" s="203"/>
      <c r="I19" s="203"/>
      <c r="J19" s="203"/>
      <c r="K19" s="203"/>
      <c r="L19" s="203"/>
      <c r="M19" s="203"/>
      <c r="N19" s="203"/>
      <c r="O19" s="75"/>
      <c r="Q19" s="519"/>
    </row>
    <row r="20" spans="2:17" s="18" customFormat="1" x14ac:dyDescent="0.3">
      <c r="B20" s="152" t="s">
        <v>132</v>
      </c>
      <c r="C20" s="20"/>
      <c r="D20" s="68">
        <v>0</v>
      </c>
      <c r="E20" s="68">
        <v>0</v>
      </c>
      <c r="F20" s="68">
        <v>0</v>
      </c>
      <c r="G20" s="68">
        <v>0</v>
      </c>
      <c r="H20" s="68">
        <v>0</v>
      </c>
      <c r="I20" s="68">
        <v>0</v>
      </c>
      <c r="J20" s="68">
        <v>0</v>
      </c>
      <c r="K20" s="68">
        <v>0</v>
      </c>
      <c r="L20" s="68">
        <v>0</v>
      </c>
      <c r="M20" s="68">
        <v>0</v>
      </c>
      <c r="N20" s="68">
        <v>0</v>
      </c>
      <c r="O20" s="68">
        <v>0</v>
      </c>
      <c r="P20" s="68">
        <v>0</v>
      </c>
      <c r="Q20" s="228">
        <v>0</v>
      </c>
    </row>
    <row r="21" spans="2:17" s="18" customFormat="1" x14ac:dyDescent="0.3">
      <c r="B21" s="152" t="s">
        <v>133</v>
      </c>
      <c r="C21" s="20"/>
      <c r="D21" s="21">
        <f>((State_Production_Fertilizer!E7*0.25)+(State_Production_Fertilizer!F7*0.75))*1000</f>
        <v>985984.5</v>
      </c>
      <c r="E21" s="21">
        <f>((State_Production_Fertilizer!F7*0.25)+(State_Production_Fertilizer!G7*0.75))*1000</f>
        <v>998825</v>
      </c>
      <c r="F21" s="21">
        <f>((State_Production_Fertilizer!G7*0.25)+(State_Production_Fertilizer!H7*0.75))*1000</f>
        <v>952275.00000000012</v>
      </c>
      <c r="G21" s="21">
        <f>((State_Production_Fertilizer!H7*0.25)+(State_Production_Fertilizer!I7*0.75))*1000</f>
        <v>947949.99999999988</v>
      </c>
      <c r="H21" s="21">
        <f>((State_Production_Fertilizer!I7*0.25)+(State_Production_Fertilizer!J7*0.75))*1000</f>
        <v>1054575</v>
      </c>
      <c r="I21" s="21">
        <f>((State_Production_Fertilizer!J7*0.25)+(State_Production_Fertilizer!K7*0.75))*1000</f>
        <v>1120350</v>
      </c>
      <c r="J21" s="21">
        <f>((State_Production_Fertilizer!K7*0.25)+(State_Production_Fertilizer!L7*0.75))*1000</f>
        <v>1103725.0000000002</v>
      </c>
      <c r="K21" s="21">
        <f>((State_Production_Fertilizer!L7*0.25)+(State_Production_Fertilizer!M7*0.75))*1000</f>
        <v>1094925</v>
      </c>
      <c r="L21" s="21">
        <f>((State_Production_Fertilizer!M7*0.25)+(State_Production_Fertilizer!N7*0.75))*1000</f>
        <v>1095824.9999999998</v>
      </c>
      <c r="M21" s="21">
        <f>((State_Production_Fertilizer!N7*0.25)+(State_Production_Fertilizer!O7*0.75))*1000</f>
        <v>925624.99999999988</v>
      </c>
      <c r="N21" s="21">
        <f>((State_Production_Fertilizer!O7*0.25)+(State_Production_Fertilizer!P7*0.75))*1000</f>
        <v>842448.7933884298</v>
      </c>
      <c r="O21" s="21">
        <f>((State_Production_Fertilizer!P7*0.25)+(State_Production_Fertilizer!Q7*0.75))*1000</f>
        <v>808379.51436104067</v>
      </c>
      <c r="P21" s="21">
        <f>((State_Production_Fertilizer!Q7*0.25)+(State_Production_Fertilizer!R7*0.75))*1000</f>
        <v>775688.02325685334</v>
      </c>
      <c r="Q21" s="118">
        <f>((State_Production_Fertilizer!R7*0.25)+(State_Production_Fertilizer!S7*0.75))*1000</f>
        <v>744318.60126949614</v>
      </c>
    </row>
    <row r="22" spans="2:17" s="18" customFormat="1" x14ac:dyDescent="0.3">
      <c r="B22" s="152" t="s">
        <v>134</v>
      </c>
      <c r="C22" s="20"/>
      <c r="D22" s="68">
        <v>0</v>
      </c>
      <c r="E22" s="68">
        <v>0</v>
      </c>
      <c r="F22" s="68">
        <v>0</v>
      </c>
      <c r="G22" s="68">
        <v>0</v>
      </c>
      <c r="H22" s="68">
        <v>0</v>
      </c>
      <c r="I22" s="68">
        <v>0</v>
      </c>
      <c r="J22" s="68">
        <v>0</v>
      </c>
      <c r="K22" s="68">
        <v>0</v>
      </c>
      <c r="L22" s="68">
        <v>0</v>
      </c>
      <c r="M22" s="68">
        <v>0</v>
      </c>
      <c r="N22" s="68">
        <v>0</v>
      </c>
      <c r="O22" s="68">
        <v>0</v>
      </c>
      <c r="P22" s="68">
        <v>0</v>
      </c>
      <c r="Q22" s="228">
        <v>0</v>
      </c>
    </row>
    <row r="23" spans="2:17" s="18" customFormat="1" x14ac:dyDescent="0.3">
      <c r="B23" s="152" t="s">
        <v>135</v>
      </c>
      <c r="C23" s="20"/>
      <c r="D23" s="21">
        <f>((State_Production_Fertilizer!E8*0.25)+(State_Production_Fertilizer!F8*0.75))*1000</f>
        <v>110550.00000000001</v>
      </c>
      <c r="E23" s="21">
        <f>((State_Production_Fertilizer!F8*0.25)+(State_Production_Fertilizer!G8*0.75))*1000</f>
        <v>135000</v>
      </c>
      <c r="F23" s="21">
        <f>((State_Production_Fertilizer!G8*0.25)+(State_Production_Fertilizer!H8*0.75))*1000</f>
        <v>148975</v>
      </c>
      <c r="G23" s="21">
        <f>((State_Production_Fertilizer!H8*0.25)+(State_Production_Fertilizer!I8*0.75))*1000</f>
        <v>103125</v>
      </c>
      <c r="H23" s="21">
        <f>((State_Production_Fertilizer!I8*0.25)+(State_Production_Fertilizer!J8*0.75))*1000</f>
        <v>128550.00000000001</v>
      </c>
      <c r="I23" s="21">
        <f>((State_Production_Fertilizer!J8*0.25)+(State_Production_Fertilizer!K8*0.75))*1000</f>
        <v>133924.99999999997</v>
      </c>
      <c r="J23" s="21">
        <f>((State_Production_Fertilizer!K8*0.25)+(State_Production_Fertilizer!L8*0.75))*1000</f>
        <v>128924.99999999999</v>
      </c>
      <c r="K23" s="21">
        <f>((State_Production_Fertilizer!L8*0.25)+(State_Production_Fertilizer!M8*0.75))*1000</f>
        <v>168175</v>
      </c>
      <c r="L23" s="21">
        <f>((State_Production_Fertilizer!M8*0.25)+(State_Production_Fertilizer!N8*0.75))*1000</f>
        <v>221325.00000000003</v>
      </c>
      <c r="M23" s="21">
        <f>((State_Production_Fertilizer!N8*0.25)+(State_Production_Fertilizer!O8*0.75))*1000</f>
        <v>183675</v>
      </c>
      <c r="N23" s="21">
        <f>((State_Production_Fertilizer!O8*0.25)+(State_Production_Fertilizer!P8*0.75))*1000</f>
        <v>170967.00491573033</v>
      </c>
      <c r="O23" s="21">
        <f>((State_Production_Fertilizer!P8*0.25)+(State_Production_Fertilizer!Q8*0.75))*1000</f>
        <v>176801.97432507336</v>
      </c>
      <c r="P23" s="21">
        <f>((State_Production_Fertilizer!Q8*0.25)+(State_Production_Fertilizer!R8*0.75))*1000</f>
        <v>182836.08665105549</v>
      </c>
      <c r="Q23" s="118">
        <f>((State_Production_Fertilizer!R8*0.25)+(State_Production_Fertilizer!S8*0.75))*1000</f>
        <v>189076.13848479235</v>
      </c>
    </row>
    <row r="24" spans="2:17" s="18" customFormat="1" x14ac:dyDescent="0.3">
      <c r="B24" s="152" t="s">
        <v>136</v>
      </c>
      <c r="C24" s="20"/>
      <c r="D24" s="68">
        <v>0</v>
      </c>
      <c r="E24" s="68">
        <v>0</v>
      </c>
      <c r="F24" s="68">
        <v>0</v>
      </c>
      <c r="G24" s="68">
        <v>0</v>
      </c>
      <c r="H24" s="68">
        <v>0</v>
      </c>
      <c r="I24" s="68">
        <v>0</v>
      </c>
      <c r="J24" s="68">
        <v>0</v>
      </c>
      <c r="K24" s="68">
        <v>0</v>
      </c>
      <c r="L24" s="68">
        <v>0</v>
      </c>
      <c r="M24" s="68">
        <v>0</v>
      </c>
      <c r="N24" s="68">
        <v>0</v>
      </c>
      <c r="O24" s="68">
        <v>0</v>
      </c>
      <c r="P24" s="68">
        <v>0</v>
      </c>
      <c r="Q24" s="228">
        <v>0</v>
      </c>
    </row>
    <row r="25" spans="2:17" s="18" customFormat="1" x14ac:dyDescent="0.3">
      <c r="B25" s="152" t="s">
        <v>137</v>
      </c>
      <c r="C25" s="20"/>
      <c r="D25" s="68">
        <v>0</v>
      </c>
      <c r="E25" s="68">
        <v>0</v>
      </c>
      <c r="F25" s="68">
        <v>0</v>
      </c>
      <c r="G25" s="68">
        <v>0</v>
      </c>
      <c r="H25" s="68">
        <v>0</v>
      </c>
      <c r="I25" s="68">
        <v>0</v>
      </c>
      <c r="J25" s="68">
        <v>0</v>
      </c>
      <c r="K25" s="68">
        <v>0</v>
      </c>
      <c r="L25" s="68">
        <v>0</v>
      </c>
      <c r="M25" s="68">
        <v>0</v>
      </c>
      <c r="N25" s="68">
        <v>0</v>
      </c>
      <c r="O25" s="68">
        <v>0</v>
      </c>
      <c r="P25" s="68">
        <v>0</v>
      </c>
      <c r="Q25" s="228">
        <v>0</v>
      </c>
    </row>
    <row r="26" spans="2:17" s="18" customFormat="1" x14ac:dyDescent="0.3">
      <c r="B26" s="152" t="s">
        <v>138</v>
      </c>
      <c r="C26" s="20"/>
      <c r="D26" s="68">
        <v>0</v>
      </c>
      <c r="E26" s="68">
        <v>0</v>
      </c>
      <c r="F26" s="68">
        <v>0</v>
      </c>
      <c r="G26" s="68">
        <v>0</v>
      </c>
      <c r="H26" s="68">
        <v>0</v>
      </c>
      <c r="I26" s="68">
        <v>0</v>
      </c>
      <c r="J26" s="68">
        <v>0</v>
      </c>
      <c r="K26" s="68">
        <v>0</v>
      </c>
      <c r="L26" s="68">
        <v>0</v>
      </c>
      <c r="M26" s="68">
        <v>0</v>
      </c>
      <c r="N26" s="68">
        <v>0</v>
      </c>
      <c r="O26" s="68">
        <v>0</v>
      </c>
      <c r="P26" s="68">
        <v>0</v>
      </c>
      <c r="Q26" s="228">
        <v>0</v>
      </c>
    </row>
    <row r="27" spans="2:17" s="18" customFormat="1" x14ac:dyDescent="0.3">
      <c r="B27" s="152" t="s">
        <v>139</v>
      </c>
      <c r="C27" s="20"/>
      <c r="D27" s="68">
        <v>0</v>
      </c>
      <c r="E27" s="68">
        <v>0</v>
      </c>
      <c r="F27" s="68">
        <v>0</v>
      </c>
      <c r="G27" s="68">
        <v>0</v>
      </c>
      <c r="H27" s="68">
        <v>0</v>
      </c>
      <c r="I27" s="68">
        <v>0</v>
      </c>
      <c r="J27" s="68">
        <v>0</v>
      </c>
      <c r="K27" s="68">
        <v>0</v>
      </c>
      <c r="L27" s="68">
        <v>0</v>
      </c>
      <c r="M27" s="68">
        <v>0</v>
      </c>
      <c r="N27" s="68">
        <v>0</v>
      </c>
      <c r="O27" s="68">
        <v>0</v>
      </c>
      <c r="P27" s="68">
        <v>0</v>
      </c>
      <c r="Q27" s="228">
        <v>0</v>
      </c>
    </row>
    <row r="28" spans="2:17" s="18" customFormat="1" x14ac:dyDescent="0.3">
      <c r="B28" s="152" t="s">
        <v>140</v>
      </c>
      <c r="C28" s="20"/>
      <c r="D28" s="68">
        <v>0</v>
      </c>
      <c r="E28" s="68">
        <v>0</v>
      </c>
      <c r="F28" s="68">
        <v>0</v>
      </c>
      <c r="G28" s="68">
        <v>0</v>
      </c>
      <c r="H28" s="68">
        <v>0</v>
      </c>
      <c r="I28" s="68">
        <v>0</v>
      </c>
      <c r="J28" s="68">
        <v>0</v>
      </c>
      <c r="K28" s="68">
        <v>0</v>
      </c>
      <c r="L28" s="68">
        <v>0</v>
      </c>
      <c r="M28" s="68">
        <v>0</v>
      </c>
      <c r="N28" s="68">
        <v>0</v>
      </c>
      <c r="O28" s="68">
        <v>0</v>
      </c>
      <c r="P28" s="68">
        <v>0</v>
      </c>
      <c r="Q28" s="228">
        <v>0</v>
      </c>
    </row>
    <row r="29" spans="2:17" s="18" customFormat="1" x14ac:dyDescent="0.3">
      <c r="B29" s="152" t="s">
        <v>141</v>
      </c>
      <c r="C29" s="20"/>
      <c r="D29" s="68">
        <v>0</v>
      </c>
      <c r="E29" s="68">
        <v>0</v>
      </c>
      <c r="F29" s="68">
        <v>0</v>
      </c>
      <c r="G29" s="68">
        <v>0</v>
      </c>
      <c r="H29" s="68">
        <v>0</v>
      </c>
      <c r="I29" s="68">
        <v>0</v>
      </c>
      <c r="J29" s="68">
        <v>0</v>
      </c>
      <c r="K29" s="68">
        <v>0</v>
      </c>
      <c r="L29" s="68">
        <v>0</v>
      </c>
      <c r="M29" s="68">
        <v>0</v>
      </c>
      <c r="N29" s="68">
        <v>0</v>
      </c>
      <c r="O29" s="68">
        <v>0</v>
      </c>
      <c r="P29" s="68">
        <v>0</v>
      </c>
      <c r="Q29" s="228">
        <v>0</v>
      </c>
    </row>
    <row r="30" spans="2:17" s="18" customFormat="1" x14ac:dyDescent="0.3">
      <c r="B30" s="152" t="s">
        <v>142</v>
      </c>
      <c r="C30" s="20"/>
      <c r="D30" s="21">
        <f>((State_Production_Fertilizer!E9*0.25)+(State_Production_Fertilizer!F9*0.75))*1000</f>
        <v>298131</v>
      </c>
      <c r="E30" s="21">
        <f>((State_Production_Fertilizer!F9*0.25)+(State_Production_Fertilizer!G9*0.75))*1000</f>
        <v>302150</v>
      </c>
      <c r="F30" s="21">
        <f>((State_Production_Fertilizer!G9*0.25)+(State_Production_Fertilizer!H9*0.75))*1000</f>
        <v>294250</v>
      </c>
      <c r="G30" s="21">
        <f>((State_Production_Fertilizer!H9*0.25)+(State_Production_Fertilizer!I9*0.75))*1000</f>
        <v>274250</v>
      </c>
      <c r="H30" s="21">
        <f>((State_Production_Fertilizer!I9*0.25)+(State_Production_Fertilizer!J9*0.75))*1000</f>
        <v>279525</v>
      </c>
      <c r="I30" s="21">
        <f>((State_Production_Fertilizer!J9*0.25)+(State_Production_Fertilizer!K9*0.75))*1000</f>
        <v>269025.00000000006</v>
      </c>
      <c r="J30" s="21">
        <f>((State_Production_Fertilizer!K9*0.25)+(State_Production_Fertilizer!L9*0.75))*1000</f>
        <v>248175</v>
      </c>
      <c r="K30" s="21">
        <f>((State_Production_Fertilizer!L9*0.25)+(State_Production_Fertilizer!M9*0.75))*1000</f>
        <v>233349.99999999997</v>
      </c>
      <c r="L30" s="21">
        <f>((State_Production_Fertilizer!M9*0.25)+(State_Production_Fertilizer!N9*0.75))*1000</f>
        <v>286900.00000000006</v>
      </c>
      <c r="M30" s="21">
        <f>((State_Production_Fertilizer!N9*0.25)+(State_Production_Fertilizer!O9*0.75))*1000</f>
        <v>261550</v>
      </c>
      <c r="N30" s="21">
        <f>((State_Production_Fertilizer!O9*0.25)+(State_Production_Fertilizer!P9*0.75))*1000</f>
        <v>242041.77966101695</v>
      </c>
      <c r="O30" s="21">
        <f>((State_Production_Fertilizer!P9*0.25)+(State_Production_Fertilizer!Q9*0.75))*1000</f>
        <v>235819.80170927895</v>
      </c>
      <c r="P30" s="21">
        <f>((State_Production_Fertilizer!Q9*0.25)+(State_Production_Fertilizer!R9*0.75))*1000</f>
        <v>229757.7672585602</v>
      </c>
      <c r="Q30" s="118">
        <f>((State_Production_Fertilizer!R9*0.25)+(State_Production_Fertilizer!S9*0.75))*1000</f>
        <v>223851.56476688533</v>
      </c>
    </row>
    <row r="31" spans="2:17" s="18" customFormat="1" x14ac:dyDescent="0.3">
      <c r="B31" s="152" t="s">
        <v>143</v>
      </c>
      <c r="C31" s="20"/>
      <c r="D31" s="21">
        <f>((State_Production_Fertilizer!E10*0.25)+(State_Production_Fertilizer!F10*0.75))*1000</f>
        <v>1824350.0000000005</v>
      </c>
      <c r="E31" s="21">
        <f>((State_Production_Fertilizer!F10*0.25)+(State_Production_Fertilizer!G10*0.75))*1000</f>
        <v>2186550</v>
      </c>
      <c r="F31" s="21">
        <f>((State_Production_Fertilizer!G10*0.25)+(State_Production_Fertilizer!H10*0.75))*1000</f>
        <v>2083125</v>
      </c>
      <c r="G31" s="21">
        <f>((State_Production_Fertilizer!H10*0.25)+(State_Production_Fertilizer!I10*0.75))*1000</f>
        <v>1971575.0000000002</v>
      </c>
      <c r="H31" s="21">
        <f>((State_Production_Fertilizer!I10*0.25)+(State_Production_Fertilizer!J10*0.75))*1000</f>
        <v>2116750</v>
      </c>
      <c r="I31" s="21">
        <f>((State_Production_Fertilizer!J10*0.25)+(State_Production_Fertilizer!K10*0.75))*1000</f>
        <v>2150575</v>
      </c>
      <c r="J31" s="21">
        <f>((State_Production_Fertilizer!K10*0.25)+(State_Production_Fertilizer!L10*0.75))*1000</f>
        <v>2033050</v>
      </c>
      <c r="K31" s="21">
        <f>((State_Production_Fertilizer!L10*0.25)+(State_Production_Fertilizer!M10*0.75))*1000</f>
        <v>2245125</v>
      </c>
      <c r="L31" s="21">
        <f>((State_Production_Fertilizer!M10*0.25)+(State_Production_Fertilizer!N10*0.75))*1000</f>
        <v>2265150</v>
      </c>
      <c r="M31" s="21">
        <f>((State_Production_Fertilizer!N10*0.25)+(State_Production_Fertilizer!O10*0.75))*1000</f>
        <v>2229425</v>
      </c>
      <c r="N31" s="21">
        <f>((State_Production_Fertilizer!O10*0.25)+(State_Production_Fertilizer!P10*0.75))*1000</f>
        <v>2232219.5531689818</v>
      </c>
      <c r="O31" s="21">
        <f>((State_Production_Fertilizer!P10*0.25)+(State_Production_Fertilizer!Q10*0.75))*1000</f>
        <v>2242548.0090170549</v>
      </c>
      <c r="P31" s="21">
        <f>((State_Production_Fertilizer!Q10*0.25)+(State_Production_Fertilizer!R10*0.75))*1000</f>
        <v>2252924.2545191757</v>
      </c>
      <c r="Q31" s="118">
        <f>((State_Production_Fertilizer!R10*0.25)+(State_Production_Fertilizer!S10*0.75))*1000</f>
        <v>2263348.5107975602</v>
      </c>
    </row>
    <row r="32" spans="2:17" s="18" customFormat="1" x14ac:dyDescent="0.3">
      <c r="B32" s="152" t="s">
        <v>144</v>
      </c>
      <c r="C32" s="20"/>
      <c r="D32" s="21">
        <f>((State_Production_Fertilizer!E11*0.25)+(State_Production_Fertilizer!F11*0.75))*1000</f>
        <v>234874.99999999997</v>
      </c>
      <c r="E32" s="21">
        <f>((State_Production_Fertilizer!F11*0.25)+(State_Production_Fertilizer!G11*0.75))*1000</f>
        <v>233425</v>
      </c>
      <c r="F32" s="21">
        <f>((State_Production_Fertilizer!G11*0.25)+(State_Production_Fertilizer!H11*0.75))*1000</f>
        <v>234975.00000000003</v>
      </c>
      <c r="G32" s="21">
        <f>((State_Production_Fertilizer!H11*0.25)+(State_Production_Fertilizer!I11*0.75))*1000</f>
        <v>227349.99999999997</v>
      </c>
      <c r="H32" s="21">
        <f>((State_Production_Fertilizer!I11*0.25)+(State_Production_Fertilizer!J11*0.75))*1000</f>
        <v>233100.00000000003</v>
      </c>
      <c r="I32" s="21">
        <f>((State_Production_Fertilizer!J11*0.25)+(State_Production_Fertilizer!K11*0.75))*1000</f>
        <v>221124.99999999997</v>
      </c>
      <c r="J32" s="21">
        <f>((State_Production_Fertilizer!K11*0.25)+(State_Production_Fertilizer!L11*0.75))*1000</f>
        <v>226625</v>
      </c>
      <c r="K32" s="21">
        <f>((State_Production_Fertilizer!L11*0.25)+(State_Production_Fertilizer!M11*0.75))*1000</f>
        <v>209850</v>
      </c>
      <c r="L32" s="21">
        <f>((State_Production_Fertilizer!M11*0.25)+(State_Production_Fertilizer!N11*0.75))*1000</f>
        <v>227250.00000000003</v>
      </c>
      <c r="M32" s="21">
        <f>((State_Production_Fertilizer!N11*0.25)+(State_Production_Fertilizer!O11*0.75))*1000</f>
        <v>249024.99999999997</v>
      </c>
      <c r="N32" s="21">
        <f>((State_Production_Fertilizer!O11*0.25)+(State_Production_Fertilizer!P11*0.75))*1000</f>
        <v>256454.20941076725</v>
      </c>
      <c r="O32" s="21">
        <f>((State_Production_Fertilizer!P11*0.25)+(State_Production_Fertilizer!Q11*0.75))*1000</f>
        <v>260302.65324847016</v>
      </c>
      <c r="P32" s="21">
        <f>((State_Production_Fertilizer!Q11*0.25)+(State_Production_Fertilizer!R11*0.75))*1000</f>
        <v>264208.84821455571</v>
      </c>
      <c r="Q32" s="118">
        <f>((State_Production_Fertilizer!R11*0.25)+(State_Production_Fertilizer!S11*0.75))*1000</f>
        <v>268173.66094316758</v>
      </c>
    </row>
    <row r="33" spans="2:17" s="18" customFormat="1" x14ac:dyDescent="0.3">
      <c r="B33" s="152" t="s">
        <v>145</v>
      </c>
      <c r="C33" s="20"/>
      <c r="D33" s="68">
        <v>0</v>
      </c>
      <c r="E33" s="68">
        <v>0</v>
      </c>
      <c r="F33" s="68">
        <v>0</v>
      </c>
      <c r="G33" s="68">
        <v>0</v>
      </c>
      <c r="H33" s="68">
        <v>0</v>
      </c>
      <c r="I33" s="68">
        <v>0</v>
      </c>
      <c r="J33" s="68">
        <v>0</v>
      </c>
      <c r="K33" s="68">
        <v>0</v>
      </c>
      <c r="L33" s="68">
        <v>0</v>
      </c>
      <c r="M33" s="68">
        <v>0</v>
      </c>
      <c r="N33" s="68">
        <v>0</v>
      </c>
      <c r="O33" s="68">
        <v>0</v>
      </c>
      <c r="P33" s="68">
        <v>0</v>
      </c>
      <c r="Q33" s="228">
        <v>0</v>
      </c>
    </row>
    <row r="34" spans="2:17" s="18" customFormat="1" x14ac:dyDescent="0.3">
      <c r="B34" s="152" t="s">
        <v>146</v>
      </c>
      <c r="C34" s="20"/>
      <c r="D34" s="68">
        <v>0</v>
      </c>
      <c r="E34" s="68">
        <v>0</v>
      </c>
      <c r="F34" s="68">
        <v>0</v>
      </c>
      <c r="G34" s="68">
        <v>0</v>
      </c>
      <c r="H34" s="68">
        <v>0</v>
      </c>
      <c r="I34" s="68">
        <v>0</v>
      </c>
      <c r="J34" s="68">
        <v>0</v>
      </c>
      <c r="K34" s="68">
        <v>0</v>
      </c>
      <c r="L34" s="68">
        <v>0</v>
      </c>
      <c r="M34" s="68">
        <v>0</v>
      </c>
      <c r="N34" s="68">
        <v>0</v>
      </c>
      <c r="O34" s="68">
        <v>0</v>
      </c>
      <c r="P34" s="68">
        <v>0</v>
      </c>
      <c r="Q34" s="228">
        <v>0</v>
      </c>
    </row>
    <row r="35" spans="2:17" s="18" customFormat="1" x14ac:dyDescent="0.3">
      <c r="B35" s="152" t="s">
        <v>147</v>
      </c>
      <c r="C35" s="20"/>
      <c r="D35" s="68">
        <v>0</v>
      </c>
      <c r="E35" s="68">
        <v>0</v>
      </c>
      <c r="F35" s="68">
        <v>0</v>
      </c>
      <c r="G35" s="68">
        <v>0</v>
      </c>
      <c r="H35" s="68">
        <v>0</v>
      </c>
      <c r="I35" s="68">
        <v>0</v>
      </c>
      <c r="J35" s="68">
        <v>0</v>
      </c>
      <c r="K35" s="68">
        <v>0</v>
      </c>
      <c r="L35" s="68">
        <v>0</v>
      </c>
      <c r="M35" s="68">
        <v>0</v>
      </c>
      <c r="N35" s="68">
        <v>0</v>
      </c>
      <c r="O35" s="68">
        <v>0</v>
      </c>
      <c r="P35" s="68">
        <v>0</v>
      </c>
      <c r="Q35" s="228">
        <v>0</v>
      </c>
    </row>
    <row r="36" spans="2:17" s="18" customFormat="1" x14ac:dyDescent="0.3">
      <c r="B36" s="152" t="s">
        <v>148</v>
      </c>
      <c r="C36" s="20"/>
      <c r="D36" s="21">
        <f>((State_Production_Fertilizer!E12*0.25)+(State_Production_Fertilizer!F12*0.75))*1000</f>
        <v>213331.5</v>
      </c>
      <c r="E36" s="21">
        <f>((State_Production_Fertilizer!F12*0.25)+(State_Production_Fertilizer!G12*0.75))*1000</f>
        <v>218000</v>
      </c>
      <c r="F36" s="21">
        <f>((State_Production_Fertilizer!G12*0.25)+(State_Production_Fertilizer!H12*0.75))*1000</f>
        <v>218925</v>
      </c>
      <c r="G36" s="21">
        <f>((State_Production_Fertilizer!H12*0.25)+(State_Production_Fertilizer!I12*0.75))*1000</f>
        <v>218200.00000000003</v>
      </c>
      <c r="H36" s="21">
        <f>((State_Production_Fertilizer!I12*0.25)+(State_Production_Fertilizer!J12*0.75))*1000</f>
        <v>224700</v>
      </c>
      <c r="I36" s="21">
        <f>((State_Production_Fertilizer!J12*0.25)+(State_Production_Fertilizer!K12*0.75))*1000</f>
        <v>218524.99999999997</v>
      </c>
      <c r="J36" s="21">
        <f>((State_Production_Fertilizer!K12*0.25)+(State_Production_Fertilizer!L12*0.75))*1000</f>
        <v>208425</v>
      </c>
      <c r="K36" s="21">
        <f>((State_Production_Fertilizer!L12*0.25)+(State_Production_Fertilizer!M12*0.75))*1000</f>
        <v>204875</v>
      </c>
      <c r="L36" s="21">
        <f>((State_Production_Fertilizer!M12*0.25)+(State_Production_Fertilizer!N12*0.75))*1000</f>
        <v>217925</v>
      </c>
      <c r="M36" s="21">
        <f>((State_Production_Fertilizer!N12*0.25)+(State_Production_Fertilizer!O12*0.75))*1000</f>
        <v>169000</v>
      </c>
      <c r="N36" s="21">
        <f>((State_Production_Fertilizer!O12*0.25)+(State_Production_Fertilizer!P12*0.75))*1000</f>
        <v>143626.67841409691</v>
      </c>
      <c r="O36" s="21">
        <f>((State_Production_Fertilizer!P12*0.25)+(State_Production_Fertilizer!Q12*0.75))*1000</f>
        <v>134034.69407595726</v>
      </c>
      <c r="P36" s="21">
        <f>((State_Production_Fertilizer!Q12*0.25)+(State_Production_Fertilizer!R12*0.75))*1000</f>
        <v>125083.30217202987</v>
      </c>
      <c r="Q36" s="118">
        <f>((State_Production_Fertilizer!R12*0.25)+(State_Production_Fertilizer!S12*0.75))*1000</f>
        <v>116729.72128688463</v>
      </c>
    </row>
    <row r="37" spans="2:17" s="18" customFormat="1" x14ac:dyDescent="0.3">
      <c r="B37" s="152" t="s">
        <v>149</v>
      </c>
      <c r="C37" s="20"/>
      <c r="D37" s="21">
        <f>((State_Production_Fertilizer!E13*0.25)+(State_Production_Fertilizer!F13*0.75))*1000</f>
        <v>178375</v>
      </c>
      <c r="E37" s="21">
        <f>((State_Production_Fertilizer!F13*0.25)+(State_Production_Fertilizer!G13*0.75))*1000</f>
        <v>182575</v>
      </c>
      <c r="F37" s="21">
        <f>((State_Production_Fertilizer!G13*0.25)+(State_Production_Fertilizer!H13*0.75))*1000</f>
        <v>114025</v>
      </c>
      <c r="G37" s="21">
        <f>((State_Production_Fertilizer!H13*0.25)+(State_Production_Fertilizer!I13*0.75))*1000</f>
        <v>133950.00000000003</v>
      </c>
      <c r="H37" s="21">
        <f>((State_Production_Fertilizer!I13*0.25)+(State_Production_Fertilizer!J13*0.75))*1000</f>
        <v>177725.00000000003</v>
      </c>
      <c r="I37" s="21">
        <f>((State_Production_Fertilizer!J13*0.25)+(State_Production_Fertilizer!K13*0.75))*1000</f>
        <v>171775</v>
      </c>
      <c r="J37" s="21">
        <f>((State_Production_Fertilizer!K13*0.25)+(State_Production_Fertilizer!L13*0.75))*1000</f>
        <v>159750</v>
      </c>
      <c r="K37" s="21">
        <f>((State_Production_Fertilizer!L13*0.25)+(State_Production_Fertilizer!M13*0.75))*1000</f>
        <v>158850.00000000003</v>
      </c>
      <c r="L37" s="21">
        <f>((State_Production_Fertilizer!M13*0.25)+(State_Production_Fertilizer!N13*0.75))*1000</f>
        <v>170325</v>
      </c>
      <c r="M37" s="21">
        <f>((State_Production_Fertilizer!N13*0.25)+(State_Production_Fertilizer!O13*0.75))*1000</f>
        <v>157500</v>
      </c>
      <c r="N37" s="21">
        <f>((State_Production_Fertilizer!O13*0.25)+(State_Production_Fertilizer!P13*0.75))*1000</f>
        <v>147673.34754797441</v>
      </c>
      <c r="O37" s="21">
        <f>((State_Production_Fertilizer!P13*0.25)+(State_Production_Fertilizer!Q13*0.75))*1000</f>
        <v>142068.6874491387</v>
      </c>
      <c r="P37" s="21">
        <f>((State_Production_Fertilizer!Q13*0.25)+(State_Production_Fertilizer!R13*0.75))*1000</f>
        <v>136676.7415288942</v>
      </c>
      <c r="Q37" s="118">
        <f>((State_Production_Fertilizer!R13*0.25)+(State_Production_Fertilizer!S13*0.75))*1000</f>
        <v>131489.43662651829</v>
      </c>
    </row>
    <row r="38" spans="2:17" s="18" customFormat="1" x14ac:dyDescent="0.3">
      <c r="B38" s="152" t="s">
        <v>150</v>
      </c>
      <c r="C38" s="20"/>
      <c r="D38" s="68">
        <v>0</v>
      </c>
      <c r="E38" s="68">
        <v>0</v>
      </c>
      <c r="F38" s="68">
        <v>0</v>
      </c>
      <c r="G38" s="68">
        <v>0</v>
      </c>
      <c r="H38" s="68">
        <v>0</v>
      </c>
      <c r="I38" s="68">
        <v>0</v>
      </c>
      <c r="J38" s="68">
        <v>0</v>
      </c>
      <c r="K38" s="68">
        <v>0</v>
      </c>
      <c r="L38" s="68">
        <v>0</v>
      </c>
      <c r="M38" s="68">
        <v>1</v>
      </c>
      <c r="N38" s="68">
        <v>2</v>
      </c>
      <c r="O38" s="35"/>
      <c r="Q38" s="419"/>
    </row>
    <row r="39" spans="2:17" s="18" customFormat="1" x14ac:dyDescent="0.3">
      <c r="B39" s="152" t="s">
        <v>151</v>
      </c>
      <c r="C39" s="20"/>
      <c r="D39" s="21">
        <f>((State_Production_Fertilizer!E15*0.25)+(State_Production_Fertilizer!F15*0.75))*1000</f>
        <v>850225</v>
      </c>
      <c r="E39" s="21">
        <f>((State_Production_Fertilizer!F15*0.25)+(State_Production_Fertilizer!G15*0.75))*1000</f>
        <v>849974.99999999988</v>
      </c>
      <c r="F39" s="21">
        <f>((State_Production_Fertilizer!G15*0.25)+(State_Production_Fertilizer!H15*0.75))*1000</f>
        <v>822150.00000000012</v>
      </c>
      <c r="G39" s="21">
        <f>((State_Production_Fertilizer!H15*0.25)+(State_Production_Fertilizer!I15*0.75))*1000</f>
        <v>825425.00000000012</v>
      </c>
      <c r="H39" s="21">
        <f>((State_Production_Fertilizer!I15*0.25)+(State_Production_Fertilizer!J15*0.75))*1000</f>
        <v>838100.00000000012</v>
      </c>
      <c r="I39" s="21">
        <f>((State_Production_Fertilizer!J15*0.25)+(State_Production_Fertilizer!K15*0.75))*1000</f>
        <v>858150.00000000012</v>
      </c>
      <c r="J39" s="21">
        <f>((State_Production_Fertilizer!K15*0.25)+(State_Production_Fertilizer!L15*0.75))*1000</f>
        <v>876275</v>
      </c>
      <c r="K39" s="21">
        <f>((State_Production_Fertilizer!L15*0.25)+(State_Production_Fertilizer!M15*0.75))*1000</f>
        <v>863525.00000000012</v>
      </c>
      <c r="L39" s="21">
        <f>((State_Production_Fertilizer!M15*0.25)+(State_Production_Fertilizer!N15*0.75))*1000</f>
        <v>927350</v>
      </c>
      <c r="M39" s="21">
        <f>((State_Production_Fertilizer!N15*0.25)+(State_Production_Fertilizer!O15*0.75))*1000</f>
        <v>987550</v>
      </c>
      <c r="N39" s="21">
        <f>((State_Production_Fertilizer!O15*0.25)+(State_Production_Fertilizer!P15*0.75))*1000</f>
        <v>1028259.6325365677</v>
      </c>
      <c r="O39" s="21">
        <f>((State_Production_Fertilizer!P15*0.25)+(State_Production_Fertilizer!Q15*0.75))*1000</f>
        <v>1067144.9415086964</v>
      </c>
      <c r="P39" s="21">
        <f>((State_Production_Fertilizer!Q15*0.25)+(State_Production_Fertilizer!R15*0.75))*1000</f>
        <v>1107500.761629967</v>
      </c>
      <c r="Q39" s="118">
        <f>((State_Production_Fertilizer!R15*0.25)+(State_Production_Fertilizer!S15*0.75))*1000</f>
        <v>1149382.7026691309</v>
      </c>
    </row>
    <row r="40" spans="2:17" s="18" customFormat="1" x14ac:dyDescent="0.3">
      <c r="B40" s="152" t="s">
        <v>152</v>
      </c>
      <c r="C40" s="20"/>
      <c r="D40" s="21">
        <f>((State_Production_Fertilizer!E14*0.25)+(State_Production_Fertilizer!F14*0.75))*1000</f>
        <v>904300</v>
      </c>
      <c r="E40" s="21">
        <f>((State_Production_Fertilizer!F14*0.25)+(State_Production_Fertilizer!G14*0.75))*1000</f>
        <v>937225.00000000012</v>
      </c>
      <c r="F40" s="21">
        <f>((State_Production_Fertilizer!G14*0.25)+(State_Production_Fertilizer!H14*0.75))*1000</f>
        <v>931300</v>
      </c>
      <c r="G40" s="21">
        <f>((State_Production_Fertilizer!H14*0.25)+(State_Production_Fertilizer!I14*0.75))*1000</f>
        <v>950950</v>
      </c>
      <c r="H40" s="21">
        <f>((State_Production_Fertilizer!I14*0.25)+(State_Production_Fertilizer!J14*0.75))*1000</f>
        <v>1035124.9999999998</v>
      </c>
      <c r="I40" s="21">
        <f>((State_Production_Fertilizer!J14*0.25)+(State_Production_Fertilizer!K14*0.75))*1000</f>
        <v>1093225</v>
      </c>
      <c r="J40" s="21">
        <f>((State_Production_Fertilizer!K14*0.25)+(State_Production_Fertilizer!L14*0.75))*1000</f>
        <v>1113950</v>
      </c>
      <c r="K40" s="21">
        <f>((State_Production_Fertilizer!L14*0.25)+(State_Production_Fertilizer!M14*0.75))*1000</f>
        <v>1202100</v>
      </c>
      <c r="L40" s="21">
        <f>((State_Production_Fertilizer!M14*0.25)+(State_Production_Fertilizer!N14*0.75))*1000</f>
        <v>1137700</v>
      </c>
      <c r="M40" s="21">
        <f>((State_Production_Fertilizer!N14*0.25)+(State_Production_Fertilizer!O14*0.75))*1000</f>
        <v>1281625</v>
      </c>
      <c r="N40" s="21">
        <f>((State_Production_Fertilizer!O14*0.25)+(State_Production_Fertilizer!P14*0.75))*1000</f>
        <v>1392899.5340941241</v>
      </c>
      <c r="O40" s="21">
        <f>((State_Production_Fertilizer!P14*0.25)+(State_Production_Fertilizer!Q14*0.75))*1000</f>
        <v>1466360.763884319</v>
      </c>
      <c r="P40" s="21">
        <f>((State_Production_Fertilizer!Q14*0.25)+(State_Production_Fertilizer!R14*0.75))*1000</f>
        <v>1543696.3235527254</v>
      </c>
      <c r="Q40" s="118">
        <f>((State_Production_Fertilizer!R14*0.25)+(State_Production_Fertilizer!S14*0.75))*1000</f>
        <v>1625110.5444459333</v>
      </c>
    </row>
    <row r="41" spans="2:17" s="18" customFormat="1" x14ac:dyDescent="0.3">
      <c r="B41" s="152" t="s">
        <v>153</v>
      </c>
      <c r="C41" s="20"/>
      <c r="D41" s="68">
        <v>0</v>
      </c>
      <c r="E41" s="68">
        <v>0</v>
      </c>
      <c r="F41" s="68">
        <v>0</v>
      </c>
      <c r="G41" s="68">
        <v>0</v>
      </c>
      <c r="H41" s="68">
        <v>0</v>
      </c>
      <c r="I41" s="68">
        <v>0</v>
      </c>
      <c r="J41" s="68">
        <v>0</v>
      </c>
      <c r="K41" s="68">
        <v>0</v>
      </c>
      <c r="L41" s="68">
        <v>0</v>
      </c>
      <c r="M41" s="68">
        <v>0</v>
      </c>
      <c r="N41" s="68">
        <v>0</v>
      </c>
      <c r="O41" s="68">
        <v>0</v>
      </c>
      <c r="P41" s="68">
        <v>0</v>
      </c>
      <c r="Q41" s="228">
        <v>0</v>
      </c>
    </row>
    <row r="42" spans="2:17" s="18" customFormat="1" x14ac:dyDescent="0.3">
      <c r="B42" s="152" t="s">
        <v>154</v>
      </c>
      <c r="C42" s="20"/>
      <c r="D42" s="68">
        <v>0</v>
      </c>
      <c r="E42" s="68">
        <v>0</v>
      </c>
      <c r="F42" s="68">
        <v>0</v>
      </c>
      <c r="G42" s="68">
        <v>0</v>
      </c>
      <c r="H42" s="68">
        <v>0</v>
      </c>
      <c r="I42" s="68">
        <v>0</v>
      </c>
      <c r="J42" s="68">
        <v>0</v>
      </c>
      <c r="K42" s="68">
        <v>0</v>
      </c>
      <c r="L42" s="68">
        <v>0</v>
      </c>
      <c r="M42" s="68">
        <v>0</v>
      </c>
      <c r="N42" s="68">
        <v>0</v>
      </c>
      <c r="O42" s="68">
        <v>0</v>
      </c>
      <c r="P42" s="68">
        <v>0</v>
      </c>
      <c r="Q42" s="228">
        <v>0</v>
      </c>
    </row>
    <row r="43" spans="2:17" s="18" customFormat="1" x14ac:dyDescent="0.3">
      <c r="B43" s="152" t="s">
        <v>155</v>
      </c>
      <c r="C43" s="20"/>
      <c r="D43" s="68">
        <v>0</v>
      </c>
      <c r="E43" s="68">
        <v>0</v>
      </c>
      <c r="F43" s="68">
        <v>0</v>
      </c>
      <c r="G43" s="68">
        <v>0</v>
      </c>
      <c r="H43" s="68">
        <v>0</v>
      </c>
      <c r="I43" s="68">
        <v>0</v>
      </c>
      <c r="J43" s="68">
        <v>0</v>
      </c>
      <c r="K43" s="68">
        <v>0</v>
      </c>
      <c r="L43" s="68">
        <v>0</v>
      </c>
      <c r="M43" s="68">
        <v>0</v>
      </c>
      <c r="N43" s="68">
        <v>0</v>
      </c>
      <c r="O43" s="68">
        <v>0</v>
      </c>
      <c r="P43" s="68">
        <v>0</v>
      </c>
      <c r="Q43" s="228">
        <v>0</v>
      </c>
    </row>
    <row r="44" spans="2:17" s="18" customFormat="1" x14ac:dyDescent="0.3">
      <c r="B44" s="152" t="s">
        <v>156</v>
      </c>
      <c r="C44" s="20"/>
      <c r="D44" s="68">
        <v>0</v>
      </c>
      <c r="E44" s="68">
        <v>0</v>
      </c>
      <c r="F44" s="68">
        <v>0</v>
      </c>
      <c r="G44" s="68">
        <v>0</v>
      </c>
      <c r="H44" s="68">
        <v>0</v>
      </c>
      <c r="I44" s="68">
        <v>0</v>
      </c>
      <c r="J44" s="68">
        <v>0</v>
      </c>
      <c r="K44" s="68">
        <v>0</v>
      </c>
      <c r="L44" s="68">
        <v>0</v>
      </c>
      <c r="M44" s="68">
        <v>0</v>
      </c>
      <c r="N44" s="68">
        <v>0</v>
      </c>
      <c r="O44" s="68">
        <v>0</v>
      </c>
      <c r="P44" s="68">
        <v>0</v>
      </c>
      <c r="Q44" s="228">
        <v>0</v>
      </c>
    </row>
    <row r="45" spans="2:17" s="18" customFormat="1" x14ac:dyDescent="0.3">
      <c r="B45" s="152" t="s">
        <v>157</v>
      </c>
      <c r="C45" s="20"/>
      <c r="D45" s="21">
        <f>((State_Production_Fertilizer!E16*0.25)+(State_Production_Fertilizer!F16*0.75))*1000</f>
        <v>263775</v>
      </c>
      <c r="E45" s="21">
        <f>((State_Production_Fertilizer!F16*0.25)+(State_Production_Fertilizer!G16*0.75))*1000</f>
        <v>347425.00000000006</v>
      </c>
      <c r="F45" s="21">
        <f>((State_Production_Fertilizer!G16*0.25)+(State_Production_Fertilizer!H16*0.75))*1000</f>
        <v>378475</v>
      </c>
      <c r="G45" s="21">
        <f>((State_Production_Fertilizer!H16*0.25)+(State_Production_Fertilizer!I16*0.75))*1000</f>
        <v>403949.99999999994</v>
      </c>
      <c r="H45" s="21">
        <f>((State_Production_Fertilizer!I16*0.25)+(State_Production_Fertilizer!J16*0.75))*1000</f>
        <v>477225</v>
      </c>
      <c r="I45" s="21">
        <f>((State_Production_Fertilizer!J16*0.25)+(State_Production_Fertilizer!K16*0.75))*1000</f>
        <v>513700.00000000006</v>
      </c>
      <c r="J45" s="21">
        <f>((State_Production_Fertilizer!K16*0.25)+(State_Production_Fertilizer!L16*0.75))*1000</f>
        <v>524824.99999999988</v>
      </c>
      <c r="K45" s="21">
        <f>((State_Production_Fertilizer!L16*0.25)+(State_Production_Fertilizer!M16*0.75))*1000</f>
        <v>474850</v>
      </c>
      <c r="L45" s="21">
        <f>((State_Production_Fertilizer!M16*0.25)+(State_Production_Fertilizer!N16*0.75))*1000</f>
        <v>543075</v>
      </c>
      <c r="M45" s="21">
        <f>((State_Production_Fertilizer!N16*0.25)+(State_Production_Fertilizer!O16*0.75))*1000</f>
        <v>289375</v>
      </c>
      <c r="N45" s="21">
        <f>((State_Production_Fertilizer!O16*0.25)+(State_Production_Fertilizer!P16*0.75))*1000</f>
        <v>177470.55811623245</v>
      </c>
      <c r="O45" s="21">
        <f>((State_Production_Fertilizer!P16*0.25)+(State_Production_Fertilizer!Q16*0.75))*1000</f>
        <v>155868.23006016039</v>
      </c>
      <c r="P45" s="21">
        <f>((State_Production_Fertilizer!Q16*0.25)+(State_Production_Fertilizer!R16*0.75))*1000</f>
        <v>136895.4118360038</v>
      </c>
      <c r="Q45" s="118">
        <f>((State_Production_Fertilizer!R16*0.25)+(State_Production_Fertilizer!S16*0.75))*1000</f>
        <v>120232.03044338079</v>
      </c>
    </row>
    <row r="46" spans="2:17" s="18" customFormat="1" x14ac:dyDescent="0.3">
      <c r="B46" s="152" t="s">
        <v>158</v>
      </c>
      <c r="C46" s="20"/>
      <c r="D46" s="68">
        <v>0</v>
      </c>
      <c r="E46" s="68">
        <v>0</v>
      </c>
      <c r="F46" s="68">
        <v>0</v>
      </c>
      <c r="G46" s="68">
        <v>0</v>
      </c>
      <c r="H46" s="68">
        <v>0</v>
      </c>
      <c r="I46" s="68">
        <v>0</v>
      </c>
      <c r="J46" s="68">
        <v>0</v>
      </c>
      <c r="K46" s="68">
        <v>0</v>
      </c>
      <c r="L46" s="68">
        <v>0</v>
      </c>
      <c r="M46" s="68">
        <v>0</v>
      </c>
      <c r="N46" s="68">
        <v>0</v>
      </c>
      <c r="O46" s="68">
        <v>0</v>
      </c>
      <c r="P46" s="68">
        <v>0</v>
      </c>
      <c r="Q46" s="228">
        <v>0</v>
      </c>
    </row>
    <row r="47" spans="2:17" s="18" customFormat="1" x14ac:dyDescent="0.3">
      <c r="B47" s="152" t="s">
        <v>159</v>
      </c>
      <c r="C47" s="20"/>
      <c r="D47" s="21">
        <f>((State_Production_Fertilizer!E17*0.25)+(State_Production_Fertilizer!F17*0.75))*1000</f>
        <v>462900.00000000006</v>
      </c>
      <c r="E47" s="21">
        <f>((State_Production_Fertilizer!F17*0.25)+(State_Production_Fertilizer!G17*0.75))*1000</f>
        <v>457325</v>
      </c>
      <c r="F47" s="21">
        <f>((State_Production_Fertilizer!G17*0.25)+(State_Production_Fertilizer!H17*0.75))*1000</f>
        <v>455724.99999999994</v>
      </c>
      <c r="G47" s="21">
        <f>((State_Production_Fertilizer!H17*0.25)+(State_Production_Fertilizer!I17*0.75))*1000</f>
        <v>476699.99999999994</v>
      </c>
      <c r="H47" s="21">
        <f>((State_Production_Fertilizer!I17*0.25)+(State_Production_Fertilizer!J17*0.75))*1000</f>
        <v>462050</v>
      </c>
      <c r="I47" s="21">
        <f>((State_Production_Fertilizer!J17*0.25)+(State_Production_Fertilizer!K17*0.75))*1000</f>
        <v>469575</v>
      </c>
      <c r="J47" s="21">
        <f>((State_Production_Fertilizer!K17*0.25)+(State_Production_Fertilizer!L17*0.75))*1000</f>
        <v>458825.00000000006</v>
      </c>
      <c r="K47" s="21">
        <f>((State_Production_Fertilizer!L17*0.25)+(State_Production_Fertilizer!M17*0.75))*1000</f>
        <v>437475</v>
      </c>
      <c r="L47" s="21">
        <f>((State_Production_Fertilizer!M17*0.25)+(State_Production_Fertilizer!N17*0.75))*1000</f>
        <v>449574.99999999994</v>
      </c>
      <c r="M47" s="21">
        <f>((State_Production_Fertilizer!N17*0.25)+(State_Production_Fertilizer!O17*0.75))*1000</f>
        <v>476325.00000000006</v>
      </c>
      <c r="N47" s="21">
        <f>((State_Production_Fertilizer!O17*0.25)+(State_Production_Fertilizer!P17*0.75))*1000</f>
        <v>487842.89248021104</v>
      </c>
      <c r="O47" s="21">
        <f>((State_Production_Fertilizer!P17*0.25)+(State_Production_Fertilizer!Q17*0.75))*1000</f>
        <v>493957.01844137465</v>
      </c>
      <c r="P47" s="21">
        <f>((State_Production_Fertilizer!Q17*0.25)+(State_Production_Fertilizer!R17*0.75))*1000</f>
        <v>500147.77263028373</v>
      </c>
      <c r="Q47" s="118">
        <f>((State_Production_Fertilizer!R17*0.25)+(State_Production_Fertilizer!S17*0.75))*1000</f>
        <v>506416.11542710121</v>
      </c>
    </row>
    <row r="48" spans="2:17" s="18" customFormat="1" x14ac:dyDescent="0.3">
      <c r="B48" s="152" t="s">
        <v>160</v>
      </c>
      <c r="C48" s="20"/>
      <c r="D48" s="21">
        <f>((State_Production_Fertilizer!E18*0.25)+(State_Production_Fertilizer!F18*0.75))*1000</f>
        <v>1041056</v>
      </c>
      <c r="E48" s="21">
        <f>((State_Production_Fertilizer!F18*0.25)+(State_Production_Fertilizer!G18*0.75))*1000</f>
        <v>1051175.0000000002</v>
      </c>
      <c r="F48" s="21">
        <f>((State_Production_Fertilizer!G18*0.25)+(State_Production_Fertilizer!H18*0.75))*1000</f>
        <v>1084375</v>
      </c>
      <c r="G48" s="21">
        <f>((State_Production_Fertilizer!H18*0.25)+(State_Production_Fertilizer!I18*0.75))*1000</f>
        <v>1071950</v>
      </c>
      <c r="H48" s="21">
        <f>((State_Production_Fertilizer!I18*0.25)+(State_Production_Fertilizer!J18*0.75))*1000</f>
        <v>1098550</v>
      </c>
      <c r="I48" s="21">
        <f>((State_Production_Fertilizer!J18*0.25)+(State_Production_Fertilizer!K18*0.75))*1000</f>
        <v>1141275</v>
      </c>
      <c r="J48" s="21">
        <f>((State_Production_Fertilizer!K18*0.25)+(State_Production_Fertilizer!L18*0.75))*1000</f>
        <v>1161450</v>
      </c>
      <c r="K48" s="21">
        <f>((State_Production_Fertilizer!L18*0.25)+(State_Production_Fertilizer!M18*0.75))*1000</f>
        <v>1120750</v>
      </c>
      <c r="L48" s="21">
        <f>((State_Production_Fertilizer!M18*0.25)+(State_Production_Fertilizer!N18*0.75))*1000</f>
        <v>1003800.0000000001</v>
      </c>
      <c r="M48" s="21">
        <f>((State_Production_Fertilizer!N18*0.25)+(State_Production_Fertilizer!O18*0.75))*1000</f>
        <v>1089175</v>
      </c>
      <c r="N48" s="21">
        <f>((State_Production_Fertilizer!O18*0.25)+(State_Production_Fertilizer!P18*0.75))*1000</f>
        <v>1131898.7837837837</v>
      </c>
      <c r="O48" s="21">
        <f>((State_Production_Fertilizer!P18*0.25)+(State_Production_Fertilizer!Q18*0.75))*1000</f>
        <v>1135773.7525931336</v>
      </c>
      <c r="P48" s="21">
        <f>((State_Production_Fertilizer!Q18*0.25)+(State_Production_Fertilizer!R18*0.75))*1000</f>
        <v>1139661.9870614705</v>
      </c>
      <c r="Q48" s="118">
        <f>((State_Production_Fertilizer!R18*0.25)+(State_Production_Fertilizer!S18*0.75))*1000</f>
        <v>1143563.5326027619</v>
      </c>
    </row>
    <row r="49" spans="2:18" s="18" customFormat="1" x14ac:dyDescent="0.3">
      <c r="B49" s="152" t="s">
        <v>161</v>
      </c>
      <c r="C49" s="20"/>
      <c r="D49" s="68">
        <v>0</v>
      </c>
      <c r="E49" s="68">
        <v>0</v>
      </c>
      <c r="F49" s="68">
        <v>0</v>
      </c>
      <c r="G49" s="68">
        <v>0</v>
      </c>
      <c r="H49" s="68">
        <v>0</v>
      </c>
      <c r="I49" s="68">
        <v>0</v>
      </c>
      <c r="J49" s="68">
        <v>0</v>
      </c>
      <c r="K49" s="68">
        <v>0</v>
      </c>
      <c r="L49" s="68">
        <v>0</v>
      </c>
      <c r="M49" s="68">
        <v>0</v>
      </c>
      <c r="N49" s="68">
        <v>0</v>
      </c>
      <c r="O49" s="68">
        <v>0</v>
      </c>
      <c r="P49" s="68">
        <v>0</v>
      </c>
      <c r="Q49" s="228">
        <v>0</v>
      </c>
    </row>
    <row r="50" spans="2:18" s="18" customFormat="1" x14ac:dyDescent="0.3">
      <c r="B50" s="152" t="s">
        <v>162</v>
      </c>
      <c r="C50" s="20"/>
      <c r="D50" s="21">
        <f>((State_Production_Fertilizer!E19*0.25)+(State_Production_Fertilizer!F19*0.75))*1000</f>
        <v>628638.5</v>
      </c>
      <c r="E50" s="21">
        <f>((State_Production_Fertilizer!F19*0.25)+(State_Production_Fertilizer!G19*0.75))*1000</f>
        <v>644825</v>
      </c>
      <c r="F50" s="21">
        <f>((State_Production_Fertilizer!G19*0.25)+(State_Production_Fertilizer!H19*0.75))*1000</f>
        <v>352750</v>
      </c>
      <c r="G50" s="21">
        <f>((State_Production_Fertilizer!H19*0.25)+(State_Production_Fertilizer!I19*0.75))*1000</f>
        <v>222300</v>
      </c>
      <c r="H50" s="21">
        <f>((State_Production_Fertilizer!I19*0.25)+(State_Production_Fertilizer!J19*0.75))*1000</f>
        <v>255049.99999999997</v>
      </c>
      <c r="I50" s="21">
        <f>((State_Production_Fertilizer!J19*0.25)+(State_Production_Fertilizer!K19*0.75))*1000</f>
        <v>398174.99999999994</v>
      </c>
      <c r="J50" s="21">
        <f>((State_Production_Fertilizer!K19*0.25)+(State_Production_Fertilizer!L19*0.75))*1000</f>
        <v>584575</v>
      </c>
      <c r="K50" s="21">
        <f>((State_Production_Fertilizer!L19*0.25)+(State_Production_Fertilizer!M19*0.75))*1000</f>
        <v>600675</v>
      </c>
      <c r="L50" s="21">
        <f>((State_Production_Fertilizer!M19*0.25)+(State_Production_Fertilizer!N19*0.75))*1000</f>
        <v>752175</v>
      </c>
      <c r="M50" s="21">
        <f>((State_Production_Fertilizer!N19*0.25)+(State_Production_Fertilizer!O19*0.75))*1000</f>
        <v>559449.99999999988</v>
      </c>
      <c r="N50" s="21">
        <f>((State_Production_Fertilizer!O19*0.25)+(State_Production_Fertilizer!P19*0.75))*1000</f>
        <v>532412.78396436514</v>
      </c>
      <c r="O50" s="21">
        <f>((State_Production_Fertilizer!P19*0.25)+(State_Production_Fertilizer!Q19*0.75))*1000</f>
        <v>614547.43616020412</v>
      </c>
      <c r="P50" s="21">
        <f>((State_Production_Fertilizer!Q19*0.25)+(State_Production_Fertilizer!R19*0.75))*1000</f>
        <v>709352.89810088009</v>
      </c>
      <c r="Q50" s="118">
        <f>((State_Production_Fertilizer!R19*0.25)+(State_Production_Fertilizer!S19*0.75))*1000</f>
        <v>818783.87970842491</v>
      </c>
    </row>
    <row r="51" spans="2:18" s="18" customFormat="1" x14ac:dyDescent="0.3">
      <c r="B51" s="152" t="s">
        <v>182</v>
      </c>
      <c r="C51" s="20"/>
      <c r="D51" s="68">
        <v>0</v>
      </c>
      <c r="E51" s="68">
        <v>0</v>
      </c>
      <c r="F51" s="68">
        <v>0</v>
      </c>
      <c r="G51" s="68">
        <v>0</v>
      </c>
      <c r="H51" s="68">
        <v>0</v>
      </c>
      <c r="I51" s="68">
        <v>0</v>
      </c>
      <c r="J51" s="68">
        <v>0</v>
      </c>
      <c r="K51" s="68">
        <v>0</v>
      </c>
      <c r="L51" s="68">
        <v>0</v>
      </c>
      <c r="M51" s="68">
        <v>0</v>
      </c>
      <c r="N51" s="68">
        <v>0</v>
      </c>
      <c r="O51" s="68">
        <v>0</v>
      </c>
      <c r="P51" s="68">
        <v>0</v>
      </c>
      <c r="Q51" s="228">
        <v>0</v>
      </c>
    </row>
    <row r="52" spans="2:18" s="18" customFormat="1" x14ac:dyDescent="0.3">
      <c r="B52" s="152" t="s">
        <v>163</v>
      </c>
      <c r="C52" s="20"/>
      <c r="D52" s="68">
        <v>0</v>
      </c>
      <c r="E52" s="68">
        <v>0</v>
      </c>
      <c r="F52" s="68">
        <v>0</v>
      </c>
      <c r="G52" s="68">
        <v>0</v>
      </c>
      <c r="H52" s="68">
        <v>0</v>
      </c>
      <c r="I52" s="68">
        <v>0</v>
      </c>
      <c r="J52" s="68">
        <v>0</v>
      </c>
      <c r="K52" s="68">
        <v>0</v>
      </c>
      <c r="L52" s="68">
        <v>0</v>
      </c>
      <c r="M52" s="68">
        <v>0</v>
      </c>
      <c r="N52" s="68">
        <v>0</v>
      </c>
      <c r="O52" s="68">
        <v>0</v>
      </c>
      <c r="P52" s="68">
        <v>0</v>
      </c>
      <c r="Q52" s="228">
        <v>0</v>
      </c>
    </row>
    <row r="53" spans="2:18" s="18" customFormat="1" x14ac:dyDescent="0.3">
      <c r="B53" s="152" t="s">
        <v>164</v>
      </c>
      <c r="C53" s="20"/>
      <c r="D53" s="21">
        <f>((State_Production_Fertilizer!E20*0.25)+(State_Production_Fertilizer!F20*0.75))*1000</f>
        <v>2256200</v>
      </c>
      <c r="E53" s="21">
        <f>((State_Production_Fertilizer!F20*0.25)+(State_Production_Fertilizer!G20*0.75))*1000</f>
        <v>2813149.9999999995</v>
      </c>
      <c r="F53" s="21">
        <f>((State_Production_Fertilizer!G20*0.25)+(State_Production_Fertilizer!H20*0.75))*1000</f>
        <v>2872800</v>
      </c>
      <c r="G53" s="21">
        <f>((State_Production_Fertilizer!H20*0.25)+(State_Production_Fertilizer!I20*0.75))*1000</f>
        <v>2952925</v>
      </c>
      <c r="H53" s="21">
        <f>((State_Production_Fertilizer!I20*0.25)+(State_Production_Fertilizer!J20*0.75))*1000</f>
        <v>3166649.9999999995</v>
      </c>
      <c r="I53" s="21">
        <f>((State_Production_Fertilizer!J20*0.25)+(State_Production_Fertilizer!K20*0.75))*1000</f>
        <v>3239300</v>
      </c>
      <c r="J53" s="21">
        <f>((State_Production_Fertilizer!K20*0.25)+(State_Production_Fertilizer!L20*0.75))*1000</f>
        <v>3304575</v>
      </c>
      <c r="K53" s="21">
        <f>((State_Production_Fertilizer!L20*0.25)+(State_Production_Fertilizer!M20*0.75))*1000</f>
        <v>3266825</v>
      </c>
      <c r="L53" s="21">
        <f>((State_Production_Fertilizer!M20*0.25)+(State_Production_Fertilizer!N20*0.75))*1000</f>
        <v>3231549.9999999991</v>
      </c>
      <c r="M53" s="21">
        <f>((State_Production_Fertilizer!N20*0.25)+(State_Production_Fertilizer!O20*0.75))*1000</f>
        <v>3210729.9999999995</v>
      </c>
      <c r="N53" s="21">
        <f>((State_Production_Fertilizer!O20*0.25)+(State_Production_Fertilizer!P20*0.75))*1000</f>
        <v>3201765.8583800183</v>
      </c>
      <c r="O53" s="21">
        <f>((State_Production_Fertilizer!P20*0.25)+(State_Production_Fertilizer!Q20*0.75))*1000</f>
        <v>3196739.5943564633</v>
      </c>
      <c r="P53" s="21">
        <f>((State_Production_Fertilizer!Q20*0.25)+(State_Production_Fertilizer!R20*0.75))*1000</f>
        <v>3191721.2207693588</v>
      </c>
      <c r="Q53" s="118">
        <f>((State_Production_Fertilizer!R20*0.25)+(State_Production_Fertilizer!S20*0.75))*1000</f>
        <v>3186710.7252319725</v>
      </c>
    </row>
    <row r="54" spans="2:18" s="18" customFormat="1" x14ac:dyDescent="0.3">
      <c r="B54" s="152" t="s">
        <v>165</v>
      </c>
      <c r="C54" s="20"/>
      <c r="D54" s="68">
        <v>0</v>
      </c>
      <c r="E54" s="68">
        <v>0</v>
      </c>
      <c r="F54" s="68">
        <v>0</v>
      </c>
      <c r="G54" s="68">
        <v>0</v>
      </c>
      <c r="H54" s="68">
        <v>0</v>
      </c>
      <c r="I54" s="68">
        <v>0</v>
      </c>
      <c r="J54" s="68">
        <v>0</v>
      </c>
      <c r="K54" s="68">
        <v>0</v>
      </c>
      <c r="L54" s="68">
        <v>0</v>
      </c>
      <c r="M54" s="68">
        <v>0</v>
      </c>
      <c r="N54" s="68">
        <v>0</v>
      </c>
      <c r="O54" s="68">
        <v>0</v>
      </c>
      <c r="P54" s="68">
        <v>0</v>
      </c>
      <c r="Q54" s="228">
        <v>0</v>
      </c>
    </row>
    <row r="55" spans="2:18" s="18" customFormat="1" x14ac:dyDescent="0.3">
      <c r="B55" s="152" t="s">
        <v>166</v>
      </c>
      <c r="C55" s="20"/>
      <c r="D55" s="21">
        <f>((State_Production_Fertilizer!E21*0.25)+(State_Production_Fertilizer!F21*0.75))*1000</f>
        <v>97936</v>
      </c>
      <c r="E55" s="21">
        <f>((State_Production_Fertilizer!F21*0.25)+(State_Production_Fertilizer!G21*0.75))*1000</f>
        <v>140625</v>
      </c>
      <c r="F55" s="21">
        <f>((State_Production_Fertilizer!G21*0.25)+(State_Production_Fertilizer!H21*0.75))*1000</f>
        <v>102824.99999999999</v>
      </c>
      <c r="G55" s="21">
        <f>((State_Production_Fertilizer!H21*0.25)+(State_Production_Fertilizer!I21*0.75))*1000</f>
        <v>73900</v>
      </c>
      <c r="H55" s="21">
        <f>((State_Production_Fertilizer!I21*0.25)+(State_Production_Fertilizer!J21*0.75))*1000</f>
        <v>72324.999999999985</v>
      </c>
      <c r="I55" s="21">
        <f>((State_Production_Fertilizer!J21*0.25)+(State_Production_Fertilizer!K21*0.75))*1000</f>
        <v>71225</v>
      </c>
      <c r="J55" s="21">
        <f>((State_Production_Fertilizer!K21*0.25)+(State_Production_Fertilizer!L21*0.75))*1000</f>
        <v>77425.000000000015</v>
      </c>
      <c r="K55" s="21">
        <f>((State_Production_Fertilizer!L21*0.25)+(State_Production_Fertilizer!M21*0.75))*1000</f>
        <v>68675</v>
      </c>
      <c r="L55" s="21">
        <f>((State_Production_Fertilizer!M21*0.25)+(State_Production_Fertilizer!N21*0.75))*1000</f>
        <v>107375</v>
      </c>
      <c r="M55" s="21">
        <f>((State_Production_Fertilizer!N21*0.25)+(State_Production_Fertilizer!O21*0.75))*1000</f>
        <v>94574.999999999985</v>
      </c>
      <c r="N55" s="21">
        <f>((State_Production_Fertilizer!O21*0.25)+(State_Production_Fertilizer!P21*0.75))*1000</f>
        <v>87795.62243502053</v>
      </c>
      <c r="O55" s="21">
        <f>((State_Production_Fertilizer!P21*0.25)+(State_Production_Fertilizer!Q21*0.75))*1000</f>
        <v>90798.208701608077</v>
      </c>
      <c r="P55" s="21">
        <f>((State_Production_Fertilizer!Q21*0.25)+(State_Production_Fertilizer!R21*0.75))*1000</f>
        <v>93903.482597011913</v>
      </c>
      <c r="Q55" s="118">
        <f>((State_Production_Fertilizer!R21*0.25)+(State_Production_Fertilizer!S21*0.75))*1000</f>
        <v>97114.956010042413</v>
      </c>
    </row>
    <row r="56" spans="2:18" s="18" customFormat="1" x14ac:dyDescent="0.3">
      <c r="B56" s="329" t="s">
        <v>536</v>
      </c>
      <c r="C56" s="20"/>
      <c r="D56" s="330">
        <f>SUM(D20:D55)</f>
        <v>10350627.5</v>
      </c>
      <c r="E56" s="330">
        <f t="shared" ref="E56:L56" si="0">SUM(E20:E55)</f>
        <v>11498250</v>
      </c>
      <c r="F56" s="330">
        <f t="shared" si="0"/>
        <v>11046950</v>
      </c>
      <c r="G56" s="330">
        <f t="shared" si="0"/>
        <v>10854500</v>
      </c>
      <c r="H56" s="330">
        <f t="shared" si="0"/>
        <v>11620000</v>
      </c>
      <c r="I56" s="330">
        <f t="shared" si="0"/>
        <v>12069925</v>
      </c>
      <c r="J56" s="330">
        <f t="shared" si="0"/>
        <v>12210575</v>
      </c>
      <c r="K56" s="330">
        <f t="shared" si="0"/>
        <v>12350025</v>
      </c>
      <c r="L56" s="330">
        <f t="shared" si="0"/>
        <v>12637300</v>
      </c>
      <c r="M56" s="330">
        <f t="shared" ref="M56:Q56" si="1">SUM(M20:M55)</f>
        <v>12164606</v>
      </c>
      <c r="N56" s="330">
        <f t="shared" si="1"/>
        <v>12075779.032297321</v>
      </c>
      <c r="O56" s="330">
        <f t="shared" si="1"/>
        <v>12221145.279891973</v>
      </c>
      <c r="P56" s="330">
        <f t="shared" si="1"/>
        <v>12390054.881778827</v>
      </c>
      <c r="Q56" s="331">
        <f t="shared" si="1"/>
        <v>12584302.120714052</v>
      </c>
    </row>
    <row r="57" spans="2:18" s="60" customFormat="1" x14ac:dyDescent="0.3">
      <c r="B57" s="153" t="s">
        <v>20</v>
      </c>
      <c r="C57" s="27"/>
      <c r="D57" s="203"/>
      <c r="E57" s="203"/>
      <c r="F57" s="203"/>
      <c r="G57" s="203"/>
      <c r="H57" s="203"/>
      <c r="I57" s="203"/>
      <c r="J57" s="203"/>
      <c r="K57" s="203"/>
      <c r="L57" s="203"/>
      <c r="M57" s="203"/>
      <c r="N57" s="203"/>
      <c r="O57" s="75"/>
      <c r="Q57" s="519"/>
    </row>
    <row r="58" spans="2:18" s="18" customFormat="1" x14ac:dyDescent="0.3">
      <c r="B58" s="152" t="s">
        <v>132</v>
      </c>
      <c r="C58" s="20"/>
      <c r="D58" s="68">
        <v>0</v>
      </c>
      <c r="E58" s="68">
        <v>0</v>
      </c>
      <c r="F58" s="68">
        <v>0</v>
      </c>
      <c r="G58" s="68">
        <v>0</v>
      </c>
      <c r="H58" s="68">
        <v>0</v>
      </c>
      <c r="I58" s="68">
        <v>0</v>
      </c>
      <c r="J58" s="68">
        <v>0</v>
      </c>
      <c r="K58" s="68">
        <v>0</v>
      </c>
      <c r="L58" s="68">
        <v>0</v>
      </c>
      <c r="M58" s="68">
        <v>0</v>
      </c>
      <c r="N58" s="68">
        <v>0</v>
      </c>
      <c r="O58" s="68">
        <v>0</v>
      </c>
      <c r="P58" s="68">
        <v>0</v>
      </c>
      <c r="Q58" s="68">
        <v>0</v>
      </c>
      <c r="R58" s="421"/>
    </row>
    <row r="59" spans="2:18" s="18" customFormat="1" x14ac:dyDescent="0.3">
      <c r="B59" s="152" t="s">
        <v>133</v>
      </c>
      <c r="C59" s="20"/>
      <c r="D59" s="21">
        <f>((State_Production_Fertilizer!E32*0.25)+(State_Production_Fertilizer!F32*0.75))*1000</f>
        <v>552050</v>
      </c>
      <c r="E59" s="21">
        <f>((State_Production_Fertilizer!F32*0.25)+(State_Production_Fertilizer!G32*0.75))*1000</f>
        <v>678474.99999999988</v>
      </c>
      <c r="F59" s="21">
        <f>((State_Production_Fertilizer!G32*0.25)+(State_Production_Fertilizer!H32*0.75))*1000</f>
        <v>600125</v>
      </c>
      <c r="G59" s="21">
        <f>((State_Production_Fertilizer!H32*0.25)+(State_Production_Fertilizer!I32*0.75))*1000</f>
        <v>571800.00000000012</v>
      </c>
      <c r="H59" s="21">
        <f>((State_Production_Fertilizer!I32*0.25)+(State_Production_Fertilizer!J32*0.75))*1000</f>
        <v>695124.99999999988</v>
      </c>
      <c r="I59" s="21">
        <f>((State_Production_Fertilizer!J32*0.25)+(State_Production_Fertilizer!K32*0.75))*1000</f>
        <v>673225</v>
      </c>
      <c r="J59" s="21">
        <f>((State_Production_Fertilizer!K32*0.25)+(State_Production_Fertilizer!L32*0.75))*1000</f>
        <v>622275</v>
      </c>
      <c r="K59" s="21">
        <f>((State_Production_Fertilizer!L32*0.25)+(State_Production_Fertilizer!M32*0.75))*1000</f>
        <v>578100</v>
      </c>
      <c r="L59" s="21">
        <f>((State_Production_Fertilizer!M32*0.25)+(State_Production_Fertilizer!N32*0.75))*1000</f>
        <v>618000</v>
      </c>
      <c r="M59" s="21">
        <f>((State_Production_Fertilizer!N32*0.25)+(State_Production_Fertilizer!O32*0.75))*1000</f>
        <v>353700</v>
      </c>
      <c r="N59" s="21">
        <f>((State_Production_Fertilizer!O32*0.25)+(State_Production_Fertilizer!P32*0.75))*1000</f>
        <v>234675.96903436098</v>
      </c>
      <c r="O59" s="21">
        <f>((State_Production_Fertilizer!P32*0.25)+(State_Production_Fertilizer!Q32*0.75))*1000</f>
        <v>204308.01259052841</v>
      </c>
      <c r="P59" s="21">
        <f>((State_Production_Fertilizer!Q32*0.25)+(State_Production_Fertilizer!R32*0.75))*1000</f>
        <v>177869.78436884494</v>
      </c>
      <c r="Q59" s="118">
        <f>((State_Production_Fertilizer!R32*0.25)+(State_Production_Fertilizer!S32*0.75))*1000</f>
        <v>154852.76270014531</v>
      </c>
    </row>
    <row r="60" spans="2:18" s="18" customFormat="1" x14ac:dyDescent="0.3">
      <c r="B60" s="152" t="s">
        <v>134</v>
      </c>
      <c r="C60" s="20"/>
      <c r="D60" s="68">
        <v>0</v>
      </c>
      <c r="E60" s="68">
        <v>0</v>
      </c>
      <c r="F60" s="68">
        <v>0</v>
      </c>
      <c r="G60" s="68">
        <v>0</v>
      </c>
      <c r="H60" s="68">
        <v>0</v>
      </c>
      <c r="I60" s="68">
        <v>0</v>
      </c>
      <c r="J60" s="68">
        <v>0</v>
      </c>
      <c r="K60" s="68">
        <v>0</v>
      </c>
      <c r="L60" s="68">
        <v>0</v>
      </c>
      <c r="M60" s="68">
        <v>0</v>
      </c>
      <c r="N60" s="68">
        <v>0</v>
      </c>
      <c r="O60" s="68">
        <v>0</v>
      </c>
      <c r="P60" s="68">
        <v>0</v>
      </c>
      <c r="Q60" s="228">
        <v>0</v>
      </c>
    </row>
    <row r="61" spans="2:18" s="18" customFormat="1" x14ac:dyDescent="0.3">
      <c r="B61" s="152" t="s">
        <v>135</v>
      </c>
      <c r="C61" s="20"/>
      <c r="D61" s="68">
        <v>0</v>
      </c>
      <c r="E61" s="68">
        <v>0</v>
      </c>
      <c r="F61" s="68">
        <v>0</v>
      </c>
      <c r="G61" s="68">
        <v>0</v>
      </c>
      <c r="H61" s="68">
        <v>0</v>
      </c>
      <c r="I61" s="68">
        <v>0</v>
      </c>
      <c r="J61" s="68">
        <v>0</v>
      </c>
      <c r="K61" s="68">
        <v>0</v>
      </c>
      <c r="L61" s="68">
        <v>0</v>
      </c>
      <c r="M61" s="68">
        <v>0</v>
      </c>
      <c r="N61" s="68">
        <v>0</v>
      </c>
      <c r="O61" s="68">
        <v>0</v>
      </c>
      <c r="P61" s="68">
        <v>0</v>
      </c>
      <c r="Q61" s="228">
        <v>0</v>
      </c>
    </row>
    <row r="62" spans="2:18" s="18" customFormat="1" x14ac:dyDescent="0.3">
      <c r="B62" s="152" t="s">
        <v>136</v>
      </c>
      <c r="C62" s="20"/>
      <c r="D62" s="68">
        <v>0</v>
      </c>
      <c r="E62" s="68">
        <v>0</v>
      </c>
      <c r="F62" s="68">
        <v>0</v>
      </c>
      <c r="G62" s="68">
        <v>0</v>
      </c>
      <c r="H62" s="68">
        <v>0</v>
      </c>
      <c r="I62" s="68">
        <v>0</v>
      </c>
      <c r="J62" s="68">
        <v>0</v>
      </c>
      <c r="K62" s="68">
        <v>0</v>
      </c>
      <c r="L62" s="68">
        <v>0</v>
      </c>
      <c r="M62" s="68">
        <v>0</v>
      </c>
      <c r="N62" s="68">
        <v>0</v>
      </c>
      <c r="O62" s="68">
        <v>0</v>
      </c>
      <c r="P62" s="68">
        <v>0</v>
      </c>
      <c r="Q62" s="228">
        <v>0</v>
      </c>
    </row>
    <row r="63" spans="2:18" s="18" customFormat="1" x14ac:dyDescent="0.3">
      <c r="B63" s="152" t="s">
        <v>137</v>
      </c>
      <c r="C63" s="20"/>
      <c r="D63" s="68">
        <v>0</v>
      </c>
      <c r="E63" s="68">
        <v>0</v>
      </c>
      <c r="F63" s="68">
        <v>0</v>
      </c>
      <c r="G63" s="68">
        <v>0</v>
      </c>
      <c r="H63" s="68">
        <v>0</v>
      </c>
      <c r="I63" s="68">
        <v>0</v>
      </c>
      <c r="J63" s="68">
        <v>0</v>
      </c>
      <c r="K63" s="68">
        <v>0</v>
      </c>
      <c r="L63" s="68">
        <v>0</v>
      </c>
      <c r="M63" s="68">
        <v>0</v>
      </c>
      <c r="N63" s="68">
        <v>0</v>
      </c>
      <c r="O63" s="68">
        <v>0</v>
      </c>
      <c r="P63" s="68">
        <v>0</v>
      </c>
      <c r="Q63" s="228">
        <v>0</v>
      </c>
    </row>
    <row r="64" spans="2:18" s="18" customFormat="1" x14ac:dyDescent="0.3">
      <c r="B64" s="152" t="s">
        <v>138</v>
      </c>
      <c r="C64" s="20"/>
      <c r="D64" s="68">
        <v>0</v>
      </c>
      <c r="E64" s="68">
        <v>0</v>
      </c>
      <c r="F64" s="68">
        <v>0</v>
      </c>
      <c r="G64" s="68">
        <v>0</v>
      </c>
      <c r="H64" s="68">
        <v>0</v>
      </c>
      <c r="I64" s="68">
        <v>0</v>
      </c>
      <c r="J64" s="68">
        <v>0</v>
      </c>
      <c r="K64" s="68">
        <v>0</v>
      </c>
      <c r="L64" s="68">
        <v>0</v>
      </c>
      <c r="M64" s="68">
        <v>0</v>
      </c>
      <c r="N64" s="68">
        <v>0</v>
      </c>
      <c r="O64" s="68">
        <v>0</v>
      </c>
      <c r="P64" s="68">
        <v>0</v>
      </c>
      <c r="Q64" s="228">
        <v>0</v>
      </c>
    </row>
    <row r="65" spans="2:17" s="18" customFormat="1" x14ac:dyDescent="0.3">
      <c r="B65" s="152" t="s">
        <v>139</v>
      </c>
      <c r="C65" s="20"/>
      <c r="D65" s="68">
        <v>0</v>
      </c>
      <c r="E65" s="68">
        <v>0</v>
      </c>
      <c r="F65" s="68">
        <v>0</v>
      </c>
      <c r="G65" s="68">
        <v>0</v>
      </c>
      <c r="H65" s="68">
        <v>0</v>
      </c>
      <c r="I65" s="68">
        <v>0</v>
      </c>
      <c r="J65" s="68">
        <v>0</v>
      </c>
      <c r="K65" s="68">
        <v>0</v>
      </c>
      <c r="L65" s="68">
        <v>0</v>
      </c>
      <c r="M65" s="68">
        <v>0</v>
      </c>
      <c r="N65" s="68">
        <v>0</v>
      </c>
      <c r="O65" s="68">
        <v>0</v>
      </c>
      <c r="P65" s="68">
        <v>0</v>
      </c>
      <c r="Q65" s="228">
        <v>0</v>
      </c>
    </row>
    <row r="66" spans="2:17" s="18" customFormat="1" x14ac:dyDescent="0.3">
      <c r="B66" s="152" t="s">
        <v>140</v>
      </c>
      <c r="C66" s="20"/>
      <c r="D66" s="68">
        <v>0</v>
      </c>
      <c r="E66" s="68">
        <v>0</v>
      </c>
      <c r="F66" s="68">
        <v>0</v>
      </c>
      <c r="G66" s="68">
        <v>0</v>
      </c>
      <c r="H66" s="68">
        <v>0</v>
      </c>
      <c r="I66" s="68">
        <v>0</v>
      </c>
      <c r="J66" s="68">
        <v>0</v>
      </c>
      <c r="K66" s="68">
        <v>0</v>
      </c>
      <c r="L66" s="68">
        <v>0</v>
      </c>
      <c r="M66" s="68">
        <v>0</v>
      </c>
      <c r="N66" s="68">
        <v>0</v>
      </c>
      <c r="O66" s="68">
        <v>0</v>
      </c>
      <c r="P66" s="68">
        <v>0</v>
      </c>
      <c r="Q66" s="228">
        <v>0</v>
      </c>
    </row>
    <row r="67" spans="2:17" s="18" customFormat="1" x14ac:dyDescent="0.3">
      <c r="B67" s="152" t="s">
        <v>141</v>
      </c>
      <c r="C67" s="20"/>
      <c r="D67" s="68">
        <v>0</v>
      </c>
      <c r="E67" s="68">
        <v>0</v>
      </c>
      <c r="F67" s="68">
        <v>0</v>
      </c>
      <c r="G67" s="68">
        <v>0</v>
      </c>
      <c r="H67" s="68">
        <v>0</v>
      </c>
      <c r="I67" s="68">
        <v>0</v>
      </c>
      <c r="J67" s="68">
        <v>0</v>
      </c>
      <c r="K67" s="68">
        <v>0</v>
      </c>
      <c r="L67" s="68">
        <v>0</v>
      </c>
      <c r="M67" s="68">
        <v>0</v>
      </c>
      <c r="N67" s="68">
        <v>0</v>
      </c>
      <c r="O67" s="68">
        <v>0</v>
      </c>
      <c r="P67" s="68">
        <v>0</v>
      </c>
      <c r="Q67" s="228">
        <v>0</v>
      </c>
    </row>
    <row r="68" spans="2:17" s="18" customFormat="1" x14ac:dyDescent="0.3">
      <c r="B68" s="152" t="s">
        <v>142</v>
      </c>
      <c r="C68" s="20"/>
      <c r="D68" s="21">
        <f>((State_Production_Fertilizer!E33*0.25)+(State_Production_Fertilizer!F33*0.75))*1000</f>
        <v>196225.00000000003</v>
      </c>
      <c r="E68" s="21">
        <f>((State_Production_Fertilizer!F33*0.25)+(State_Production_Fertilizer!G33*0.75))*1000</f>
        <v>208524.99999999997</v>
      </c>
      <c r="F68" s="21">
        <f>((State_Production_Fertilizer!G33*0.25)+(State_Production_Fertilizer!H33*0.75))*1000</f>
        <v>208049.99999999997</v>
      </c>
      <c r="G68" s="21">
        <f>((State_Production_Fertilizer!H33*0.25)+(State_Production_Fertilizer!I33*0.75))*1000</f>
        <v>196550</v>
      </c>
      <c r="H68" s="21">
        <f>((State_Production_Fertilizer!I33*0.25)+(State_Production_Fertilizer!J33*0.75))*1000</f>
        <v>246100.00000000003</v>
      </c>
      <c r="I68" s="21">
        <f>((State_Production_Fertilizer!J33*0.25)+(State_Production_Fertilizer!K33*0.75))*1000</f>
        <v>220075</v>
      </c>
      <c r="J68" s="21">
        <f>((State_Production_Fertilizer!K33*0.25)+(State_Production_Fertilizer!L33*0.75))*1000</f>
        <v>192899.99999999997</v>
      </c>
      <c r="K68" s="21">
        <f>((State_Production_Fertilizer!L33*0.25)+(State_Production_Fertilizer!M33*0.75))*1000</f>
        <v>139050</v>
      </c>
      <c r="L68" s="21">
        <f>((State_Production_Fertilizer!M33*0.25)+(State_Production_Fertilizer!N33*0.75))*1000</f>
        <v>130675.00000000001</v>
      </c>
      <c r="M68" s="21">
        <f>((State_Production_Fertilizer!N33*0.25)+(State_Production_Fertilizer!O33*0.75))*1000</f>
        <v>194225</v>
      </c>
      <c r="N68" s="21">
        <f>((State_Production_Fertilizer!O33*0.25)+(State_Production_Fertilizer!P33*0.75))*1000</f>
        <v>208487.00720242606</v>
      </c>
      <c r="O68" s="21">
        <f>((State_Production_Fertilizer!P33*0.25)+(State_Production_Fertilizer!Q33*0.75))*1000</f>
        <v>200694.42990517092</v>
      </c>
      <c r="P68" s="21">
        <f>((State_Production_Fertilizer!Q33*0.25)+(State_Production_Fertilizer!R33*0.75))*1000</f>
        <v>193193.11421576611</v>
      </c>
      <c r="Q68" s="118">
        <f>((State_Production_Fertilizer!R33*0.25)+(State_Production_Fertilizer!S33*0.75))*1000</f>
        <v>185972.17370717076</v>
      </c>
    </row>
    <row r="69" spans="2:17" s="18" customFormat="1" x14ac:dyDescent="0.3">
      <c r="B69" s="152" t="s">
        <v>143</v>
      </c>
      <c r="C69" s="20"/>
      <c r="D69" s="21">
        <f>((State_Production_Fertilizer!E34*0.25)+(State_Production_Fertilizer!F34*0.75))*1000</f>
        <v>1428000</v>
      </c>
      <c r="E69" s="21">
        <f>((State_Production_Fertilizer!F34*0.25)+(State_Production_Fertilizer!G34*0.75))*1000</f>
        <v>1478525</v>
      </c>
      <c r="F69" s="21">
        <f>((State_Production_Fertilizer!G34*0.25)+(State_Production_Fertilizer!H34*0.75))*1000</f>
        <v>1256375</v>
      </c>
      <c r="G69" s="21">
        <f>((State_Production_Fertilizer!H34*0.25)+(State_Production_Fertilizer!I34*0.75))*1000</f>
        <v>1054350</v>
      </c>
      <c r="H69" s="21">
        <f>((State_Production_Fertilizer!I34*0.25)+(State_Production_Fertilizer!J34*0.75))*1000</f>
        <v>1294699.9999999998</v>
      </c>
      <c r="I69" s="21">
        <f>((State_Production_Fertilizer!J34*0.25)+(State_Production_Fertilizer!K34*0.75))*1000</f>
        <v>1272325</v>
      </c>
      <c r="J69" s="21">
        <f>((State_Production_Fertilizer!K34*0.25)+(State_Production_Fertilizer!L34*0.75))*1000</f>
        <v>1167025</v>
      </c>
      <c r="K69" s="21">
        <f>((State_Production_Fertilizer!L34*0.25)+(State_Production_Fertilizer!M34*0.75))*1000</f>
        <v>1113100</v>
      </c>
      <c r="L69" s="21">
        <f>((State_Production_Fertilizer!M34*0.25)+(State_Production_Fertilizer!N34*0.75))*1000</f>
        <v>988950</v>
      </c>
      <c r="M69" s="21">
        <f>((State_Production_Fertilizer!N34*0.25)+(State_Production_Fertilizer!O34*0.75))*1000</f>
        <v>1009299.9999999999</v>
      </c>
      <c r="N69" s="21">
        <f>((State_Production_Fertilizer!O34*0.25)+(State_Production_Fertilizer!P34*0.75))*1000</f>
        <v>988665.78936001717</v>
      </c>
      <c r="O69" s="21">
        <f>((State_Production_Fertilizer!P34*0.25)+(State_Production_Fertilizer!Q34*0.75))*1000</f>
        <v>937364.20553086873</v>
      </c>
      <c r="P69" s="21">
        <f>((State_Production_Fertilizer!Q34*0.25)+(State_Production_Fertilizer!R34*0.75))*1000</f>
        <v>888724.64615093579</v>
      </c>
      <c r="Q69" s="118">
        <f>((State_Production_Fertilizer!R34*0.25)+(State_Production_Fertilizer!S34*0.75))*1000</f>
        <v>842608.97953617829</v>
      </c>
    </row>
    <row r="70" spans="2:17" s="18" customFormat="1" x14ac:dyDescent="0.3">
      <c r="B70" s="152" t="s">
        <v>144</v>
      </c>
      <c r="C70" s="20"/>
      <c r="D70" s="68">
        <v>0</v>
      </c>
      <c r="E70" s="68">
        <v>0</v>
      </c>
      <c r="F70" s="68">
        <v>0</v>
      </c>
      <c r="G70" s="68">
        <v>0</v>
      </c>
      <c r="H70" s="68">
        <v>0</v>
      </c>
      <c r="I70" s="68">
        <v>0</v>
      </c>
      <c r="J70" s="68">
        <v>0</v>
      </c>
      <c r="K70" s="68">
        <v>0</v>
      </c>
      <c r="L70" s="68">
        <v>0</v>
      </c>
      <c r="M70" s="68">
        <v>0</v>
      </c>
      <c r="N70" s="68">
        <v>0</v>
      </c>
      <c r="O70" s="68">
        <v>0</v>
      </c>
      <c r="P70" s="68">
        <v>0</v>
      </c>
      <c r="Q70" s="228">
        <v>0</v>
      </c>
    </row>
    <row r="71" spans="2:17" s="18" customFormat="1" x14ac:dyDescent="0.3">
      <c r="B71" s="152" t="s">
        <v>145</v>
      </c>
      <c r="C71" s="20"/>
      <c r="D71" s="68">
        <v>0</v>
      </c>
      <c r="E71" s="68">
        <v>0</v>
      </c>
      <c r="F71" s="68">
        <v>0</v>
      </c>
      <c r="G71" s="68">
        <v>0</v>
      </c>
      <c r="H71" s="68">
        <v>0</v>
      </c>
      <c r="I71" s="68">
        <v>0</v>
      </c>
      <c r="J71" s="68">
        <v>0</v>
      </c>
      <c r="K71" s="68">
        <v>0</v>
      </c>
      <c r="L71" s="68">
        <v>0</v>
      </c>
      <c r="M71" s="68">
        <v>0</v>
      </c>
      <c r="N71" s="68">
        <v>0</v>
      </c>
      <c r="O71" s="68">
        <v>0</v>
      </c>
      <c r="P71" s="68">
        <v>0</v>
      </c>
      <c r="Q71" s="228">
        <v>0</v>
      </c>
    </row>
    <row r="72" spans="2:17" s="18" customFormat="1" x14ac:dyDescent="0.3">
      <c r="B72" s="152" t="s">
        <v>146</v>
      </c>
      <c r="C72" s="20"/>
      <c r="D72" s="68">
        <v>0</v>
      </c>
      <c r="E72" s="68">
        <v>0</v>
      </c>
      <c r="F72" s="68">
        <v>0</v>
      </c>
      <c r="G72" s="68">
        <v>0</v>
      </c>
      <c r="H72" s="68">
        <v>0</v>
      </c>
      <c r="I72" s="68">
        <v>0</v>
      </c>
      <c r="J72" s="68">
        <v>0</v>
      </c>
      <c r="K72" s="68">
        <v>0</v>
      </c>
      <c r="L72" s="68">
        <v>0</v>
      </c>
      <c r="M72" s="68">
        <v>0</v>
      </c>
      <c r="N72" s="68">
        <v>0</v>
      </c>
      <c r="O72" s="68">
        <v>0</v>
      </c>
      <c r="P72" s="68">
        <v>0</v>
      </c>
      <c r="Q72" s="228">
        <v>0</v>
      </c>
    </row>
    <row r="73" spans="2:17" s="18" customFormat="1" x14ac:dyDescent="0.3">
      <c r="B73" s="152" t="s">
        <v>147</v>
      </c>
      <c r="C73" s="20"/>
      <c r="D73" s="68">
        <v>0</v>
      </c>
      <c r="E73" s="68">
        <v>0</v>
      </c>
      <c r="F73" s="68">
        <v>0</v>
      </c>
      <c r="G73" s="68">
        <v>0</v>
      </c>
      <c r="H73" s="68">
        <v>0</v>
      </c>
      <c r="I73" s="68">
        <v>0</v>
      </c>
      <c r="J73" s="68">
        <v>0</v>
      </c>
      <c r="K73" s="68">
        <v>0</v>
      </c>
      <c r="L73" s="68">
        <v>0</v>
      </c>
      <c r="M73" s="68">
        <v>0</v>
      </c>
      <c r="N73" s="68">
        <v>0</v>
      </c>
      <c r="O73" s="68">
        <v>0</v>
      </c>
      <c r="P73" s="68">
        <v>0</v>
      </c>
      <c r="Q73" s="228">
        <v>0</v>
      </c>
    </row>
    <row r="74" spans="2:17" s="18" customFormat="1" x14ac:dyDescent="0.3">
      <c r="B74" s="152" t="s">
        <v>148</v>
      </c>
      <c r="C74" s="20"/>
      <c r="D74" s="21">
        <f>((State_Production_Fertilizer!E35*0.25)+(State_Production_Fertilizer!F35*0.75))*1000</f>
        <v>82800</v>
      </c>
      <c r="E74" s="21">
        <f>((State_Production_Fertilizer!F35*0.25)+(State_Production_Fertilizer!G35*0.75))*1000</f>
        <v>98875.000000000015</v>
      </c>
      <c r="F74" s="21">
        <f>((State_Production_Fertilizer!G35*0.25)+(State_Production_Fertilizer!H35*0.75))*1000</f>
        <v>104400</v>
      </c>
      <c r="G74" s="21">
        <f>((State_Production_Fertilizer!H35*0.25)+(State_Production_Fertilizer!I35*0.75))*1000</f>
        <v>91875</v>
      </c>
      <c r="H74" s="21">
        <f>((State_Production_Fertilizer!I35*0.25)+(State_Production_Fertilizer!J35*0.75))*1000</f>
        <v>102850.00000000001</v>
      </c>
      <c r="I74" s="21">
        <f>((State_Production_Fertilizer!J35*0.25)+(State_Production_Fertilizer!K35*0.75))*1000</f>
        <v>93949.999999999985</v>
      </c>
      <c r="J74" s="21">
        <f>((State_Production_Fertilizer!K35*0.25)+(State_Production_Fertilizer!L35*0.75))*1000</f>
        <v>73325</v>
      </c>
      <c r="K74" s="21">
        <f>((State_Production_Fertilizer!L35*0.25)+(State_Production_Fertilizer!M35*0.75))*1000</f>
        <v>75500</v>
      </c>
      <c r="L74" s="21">
        <f>((State_Production_Fertilizer!M35*0.25)+(State_Production_Fertilizer!N35*0.75))*1000</f>
        <v>65775</v>
      </c>
      <c r="M74" s="21">
        <f>((State_Production_Fertilizer!N35*0.25)+(State_Production_Fertilizer!O35*0.75))*1000</f>
        <v>126124.99999999999</v>
      </c>
      <c r="N74" s="21">
        <f>((State_Production_Fertilizer!O35*0.25)+(State_Production_Fertilizer!P35*0.75))*1000</f>
        <v>155746.04263206673</v>
      </c>
      <c r="O74" s="21">
        <f>((State_Production_Fertilizer!P35*0.25)+(State_Production_Fertilizer!Q35*0.75))*1000</f>
        <v>167206.87283131242</v>
      </c>
      <c r="P74" s="21">
        <f>((State_Production_Fertilizer!Q35*0.25)+(State_Production_Fertilizer!R35*0.75))*1000</f>
        <v>179511.06718053037</v>
      </c>
      <c r="Q74" s="118">
        <f>((State_Production_Fertilizer!R35*0.25)+(State_Production_Fertilizer!S35*0.75))*1000</f>
        <v>192720.68602588173</v>
      </c>
    </row>
    <row r="75" spans="2:17" s="18" customFormat="1" x14ac:dyDescent="0.3">
      <c r="B75" s="152" t="s">
        <v>149</v>
      </c>
      <c r="C75" s="20"/>
      <c r="D75" s="21">
        <f>((State_Production_Fertilizer!E36*0.25)+(State_Production_Fertilizer!F36*0.75))*1000</f>
        <v>140549.99999999997</v>
      </c>
      <c r="E75" s="21">
        <f>((State_Production_Fertilizer!F36*0.25)+(State_Production_Fertilizer!G36*0.75))*1000</f>
        <v>144600</v>
      </c>
      <c r="F75" s="21">
        <f>((State_Production_Fertilizer!G36*0.25)+(State_Production_Fertilizer!H36*0.75))*1000</f>
        <v>99600</v>
      </c>
      <c r="G75" s="21">
        <f>((State_Production_Fertilizer!H36*0.25)+(State_Production_Fertilizer!I36*0.75))*1000</f>
        <v>112100.00000000001</v>
      </c>
      <c r="H75" s="21">
        <f>((State_Production_Fertilizer!I36*0.25)+(State_Production_Fertilizer!J36*0.75))*1000</f>
        <v>144049.99999999997</v>
      </c>
      <c r="I75" s="21">
        <f>((State_Production_Fertilizer!J36*0.25)+(State_Production_Fertilizer!K36*0.75))*1000</f>
        <v>134525</v>
      </c>
      <c r="J75" s="21">
        <f>((State_Production_Fertilizer!K36*0.25)+(State_Production_Fertilizer!L36*0.75))*1000</f>
        <v>124675</v>
      </c>
      <c r="K75" s="21">
        <f>((State_Production_Fertilizer!L36*0.25)+(State_Production_Fertilizer!M36*0.75))*1000</f>
        <v>126300</v>
      </c>
      <c r="L75" s="21">
        <f>((State_Production_Fertilizer!M36*0.25)+(State_Production_Fertilizer!N36*0.75))*1000</f>
        <v>130824.99999999999</v>
      </c>
      <c r="M75" s="21">
        <f>((State_Production_Fertilizer!N36*0.25)+(State_Production_Fertilizer!O36*0.75))*1000</f>
        <v>129600.00000000003</v>
      </c>
      <c r="N75" s="21">
        <f>((State_Production_Fertilizer!O36*0.25)+(State_Production_Fertilizer!P36*0.75))*1000</f>
        <v>125883.53328938696</v>
      </c>
      <c r="O75" s="21">
        <f>((State_Production_Fertilizer!P36*0.25)+(State_Production_Fertilizer!Q36*0.75))*1000</f>
        <v>122082.96254142789</v>
      </c>
      <c r="P75" s="21">
        <f>((State_Production_Fertilizer!Q36*0.25)+(State_Production_Fertilizer!R36*0.75))*1000</f>
        <v>118397.13545876645</v>
      </c>
      <c r="Q75" s="118">
        <f>((State_Production_Fertilizer!R36*0.25)+(State_Production_Fertilizer!S36*0.75))*1000</f>
        <v>114822.58779626712</v>
      </c>
    </row>
    <row r="76" spans="2:17" s="18" customFormat="1" x14ac:dyDescent="0.3">
      <c r="B76" s="152" t="s">
        <v>150</v>
      </c>
      <c r="C76" s="20"/>
      <c r="D76" s="68">
        <v>0</v>
      </c>
      <c r="E76" s="68">
        <v>0</v>
      </c>
      <c r="F76" s="68">
        <v>0</v>
      </c>
      <c r="G76" s="68">
        <v>0</v>
      </c>
      <c r="H76" s="68">
        <v>0</v>
      </c>
      <c r="I76" s="68">
        <v>0</v>
      </c>
      <c r="J76" s="68">
        <v>0</v>
      </c>
      <c r="K76" s="68">
        <v>0</v>
      </c>
      <c r="L76" s="68">
        <v>0</v>
      </c>
      <c r="M76" s="68">
        <v>0</v>
      </c>
      <c r="N76" s="68">
        <v>0</v>
      </c>
      <c r="O76" s="68">
        <v>0</v>
      </c>
      <c r="P76" s="68">
        <v>0</v>
      </c>
      <c r="Q76" s="228">
        <v>0</v>
      </c>
    </row>
    <row r="77" spans="2:17" s="18" customFormat="1" x14ac:dyDescent="0.3">
      <c r="B77" s="152" t="s">
        <v>151</v>
      </c>
      <c r="C77" s="20"/>
      <c r="D77" s="68">
        <v>0</v>
      </c>
      <c r="E77" s="68">
        <v>0</v>
      </c>
      <c r="F77" s="68">
        <v>0</v>
      </c>
      <c r="G77" s="68">
        <v>0</v>
      </c>
      <c r="H77" s="68">
        <v>0</v>
      </c>
      <c r="I77" s="68">
        <v>0</v>
      </c>
      <c r="J77" s="68">
        <v>0</v>
      </c>
      <c r="K77" s="68">
        <v>0</v>
      </c>
      <c r="L77" s="68">
        <v>0</v>
      </c>
      <c r="M77" s="68">
        <v>0</v>
      </c>
      <c r="N77" s="68">
        <v>0</v>
      </c>
      <c r="O77" s="68">
        <v>0</v>
      </c>
      <c r="P77" s="68">
        <v>0</v>
      </c>
      <c r="Q77" s="228">
        <v>0</v>
      </c>
    </row>
    <row r="78" spans="2:17" s="18" customFormat="1" x14ac:dyDescent="0.3">
      <c r="B78" s="152" t="s">
        <v>152</v>
      </c>
      <c r="C78" s="20"/>
      <c r="D78" s="21">
        <f>((State_Production_Fertilizer!E37*0.25)+(State_Production_Fertilizer!F37*0.75))*1000</f>
        <v>117275</v>
      </c>
      <c r="E78" s="21">
        <f>((State_Production_Fertilizer!F37*0.25)+(State_Production_Fertilizer!G37*0.75))*1000</f>
        <v>101425</v>
      </c>
      <c r="F78" s="21">
        <f>((State_Production_Fertilizer!G37*0.25)+(State_Production_Fertilizer!H37*0.75))*1000</f>
        <v>85100</v>
      </c>
      <c r="G78" s="21">
        <f>((State_Production_Fertilizer!H37*0.25)+(State_Production_Fertilizer!I37*0.75))*1000</f>
        <v>83525</v>
      </c>
      <c r="H78" s="21">
        <f>((State_Production_Fertilizer!I37*0.25)+(State_Production_Fertilizer!J37*0.75))*1000</f>
        <v>95475</v>
      </c>
      <c r="I78" s="21">
        <f>((State_Production_Fertilizer!J37*0.25)+(State_Production_Fertilizer!K37*0.75))*1000</f>
        <v>132375</v>
      </c>
      <c r="J78" s="21">
        <f>((State_Production_Fertilizer!K37*0.25)+(State_Production_Fertilizer!L37*0.75))*1000</f>
        <v>146325.00000000003</v>
      </c>
      <c r="K78" s="21">
        <f>((State_Production_Fertilizer!L37*0.25)+(State_Production_Fertilizer!M37*0.75))*1000</f>
        <v>154425</v>
      </c>
      <c r="L78" s="21">
        <f>((State_Production_Fertilizer!M37*0.25)+(State_Production_Fertilizer!N37*0.75))*1000</f>
        <v>147274.99999999997</v>
      </c>
      <c r="M78" s="21">
        <f>((State_Production_Fertilizer!N37*0.25)+(State_Production_Fertilizer!O37*0.75))*1000</f>
        <v>227424.99999999997</v>
      </c>
      <c r="N78" s="21">
        <f>((State_Production_Fertilizer!O37*0.25)+(State_Production_Fertilizer!P37*0.75))*1000</f>
        <v>315299.21450151055</v>
      </c>
      <c r="O78" s="21">
        <f>((State_Production_Fertilizer!P37*0.25)+(State_Production_Fertilizer!Q37*0.75))*1000</f>
        <v>414302.53281124978</v>
      </c>
      <c r="P78" s="21">
        <f>((State_Production_Fertilizer!Q37*0.25)+(State_Production_Fertilizer!R37*0.75))*1000</f>
        <v>544392.69366779318</v>
      </c>
      <c r="Q78" s="118">
        <f>((State_Production_Fertilizer!R37*0.25)+(State_Production_Fertilizer!S37*0.75))*1000</f>
        <v>715330.90301886864</v>
      </c>
    </row>
    <row r="79" spans="2:17" s="18" customFormat="1" x14ac:dyDescent="0.3">
      <c r="B79" s="152" t="s">
        <v>153</v>
      </c>
      <c r="C79" s="20"/>
      <c r="D79" s="68">
        <v>0</v>
      </c>
      <c r="E79" s="68">
        <v>0</v>
      </c>
      <c r="F79" s="68">
        <v>0</v>
      </c>
      <c r="G79" s="68">
        <v>0</v>
      </c>
      <c r="H79" s="68">
        <v>0</v>
      </c>
      <c r="I79" s="68">
        <v>0</v>
      </c>
      <c r="J79" s="68">
        <v>0</v>
      </c>
      <c r="K79" s="68">
        <v>0</v>
      </c>
      <c r="L79" s="68">
        <v>0</v>
      </c>
      <c r="M79" s="68">
        <v>0</v>
      </c>
      <c r="N79" s="68">
        <v>0</v>
      </c>
      <c r="O79" s="68">
        <v>0</v>
      </c>
      <c r="P79" s="68">
        <v>0</v>
      </c>
      <c r="Q79" s="228">
        <v>0</v>
      </c>
    </row>
    <row r="80" spans="2:17" s="18" customFormat="1" x14ac:dyDescent="0.3">
      <c r="B80" s="152" t="s">
        <v>154</v>
      </c>
      <c r="C80" s="20"/>
      <c r="D80" s="68">
        <v>0</v>
      </c>
      <c r="E80" s="68">
        <v>0</v>
      </c>
      <c r="F80" s="68">
        <v>0</v>
      </c>
      <c r="G80" s="68">
        <v>0</v>
      </c>
      <c r="H80" s="68">
        <v>0</v>
      </c>
      <c r="I80" s="68">
        <v>0</v>
      </c>
      <c r="J80" s="68">
        <v>0</v>
      </c>
      <c r="K80" s="68">
        <v>0</v>
      </c>
      <c r="L80" s="68">
        <v>0</v>
      </c>
      <c r="M80" s="68">
        <v>0</v>
      </c>
      <c r="N80" s="68">
        <v>0</v>
      </c>
      <c r="O80" s="68">
        <v>0</v>
      </c>
      <c r="P80" s="68">
        <v>0</v>
      </c>
      <c r="Q80" s="228">
        <v>0</v>
      </c>
    </row>
    <row r="81" spans="2:17" s="18" customFormat="1" x14ac:dyDescent="0.3">
      <c r="B81" s="152" t="s">
        <v>155</v>
      </c>
      <c r="C81" s="20"/>
      <c r="D81" s="68">
        <v>0</v>
      </c>
      <c r="E81" s="68">
        <v>0</v>
      </c>
      <c r="F81" s="68">
        <v>0</v>
      </c>
      <c r="G81" s="68">
        <v>0</v>
      </c>
      <c r="H81" s="68">
        <v>0</v>
      </c>
      <c r="I81" s="68">
        <v>0</v>
      </c>
      <c r="J81" s="68">
        <v>0</v>
      </c>
      <c r="K81" s="68">
        <v>0</v>
      </c>
      <c r="L81" s="68">
        <v>0</v>
      </c>
      <c r="M81" s="68">
        <v>0</v>
      </c>
      <c r="N81" s="68">
        <v>0</v>
      </c>
      <c r="O81" s="68">
        <v>0</v>
      </c>
      <c r="P81" s="68">
        <v>0</v>
      </c>
      <c r="Q81" s="228">
        <v>0</v>
      </c>
    </row>
    <row r="82" spans="2:17" s="18" customFormat="1" x14ac:dyDescent="0.3">
      <c r="B82" s="152" t="s">
        <v>156</v>
      </c>
      <c r="C82" s="20"/>
      <c r="D82" s="68">
        <v>0</v>
      </c>
      <c r="E82" s="68">
        <v>0</v>
      </c>
      <c r="F82" s="68">
        <v>0</v>
      </c>
      <c r="G82" s="68">
        <v>0</v>
      </c>
      <c r="H82" s="68">
        <v>0</v>
      </c>
      <c r="I82" s="68">
        <v>0</v>
      </c>
      <c r="J82" s="68">
        <v>0</v>
      </c>
      <c r="K82" s="68">
        <v>0</v>
      </c>
      <c r="L82" s="68">
        <v>0</v>
      </c>
      <c r="M82" s="68">
        <v>0</v>
      </c>
      <c r="N82" s="68">
        <v>0</v>
      </c>
      <c r="O82" s="68">
        <v>0</v>
      </c>
      <c r="P82" s="68">
        <v>0</v>
      </c>
      <c r="Q82" s="228">
        <v>0</v>
      </c>
    </row>
    <row r="83" spans="2:17" s="18" customFormat="1" x14ac:dyDescent="0.3">
      <c r="B83" s="152" t="s">
        <v>157</v>
      </c>
      <c r="C83" s="20"/>
      <c r="D83" s="21">
        <f>((State_Production_Fertilizer!E38*0.25)+(State_Production_Fertilizer!F38*0.75))*1000</f>
        <v>558648</v>
      </c>
      <c r="E83" s="21">
        <f>((State_Production_Fertilizer!F38*0.25)+(State_Production_Fertilizer!G38*0.75))*1000</f>
        <v>704825</v>
      </c>
      <c r="F83" s="21">
        <f>((State_Production_Fertilizer!G38*0.25)+(State_Production_Fertilizer!H38*0.75))*1000</f>
        <v>808824.99999999988</v>
      </c>
      <c r="G83" s="21">
        <f>((State_Production_Fertilizer!H38*0.25)+(State_Production_Fertilizer!I38*0.75))*1000</f>
        <v>754425</v>
      </c>
      <c r="H83" s="21">
        <f>((State_Production_Fertilizer!I38*0.25)+(State_Production_Fertilizer!J38*0.75))*1000</f>
        <v>827150.00000000012</v>
      </c>
      <c r="I83" s="21">
        <f>((State_Production_Fertilizer!J38*0.25)+(State_Production_Fertilizer!K38*0.75))*1000</f>
        <v>948625</v>
      </c>
      <c r="J83" s="21">
        <f>((State_Production_Fertilizer!K38*0.25)+(State_Production_Fertilizer!L38*0.75))*1000</f>
        <v>990825</v>
      </c>
      <c r="K83" s="21">
        <f>((State_Production_Fertilizer!L38*0.25)+(State_Production_Fertilizer!M38*0.75))*1000</f>
        <v>924950</v>
      </c>
      <c r="L83" s="21">
        <f>((State_Production_Fertilizer!M38*0.25)+(State_Production_Fertilizer!N38*0.75))*1000</f>
        <v>904825</v>
      </c>
      <c r="M83" s="21">
        <f>((State_Production_Fertilizer!N38*0.25)+(State_Production_Fertilizer!O38*0.75))*1000</f>
        <v>762425.00000000012</v>
      </c>
      <c r="N83" s="21">
        <f>((State_Production_Fertilizer!O38*0.25)+(State_Production_Fertilizer!P38*0.75))*1000</f>
        <v>696518.85760818981</v>
      </c>
      <c r="O83" s="21">
        <f>((State_Production_Fertilizer!P38*0.25)+(State_Production_Fertilizer!Q38*0.75))*1000</f>
        <v>673020.66441293911</v>
      </c>
      <c r="P83" s="21">
        <f>((State_Production_Fertilizer!Q38*0.25)+(State_Production_Fertilizer!R38*0.75))*1000</f>
        <v>650315.22087178612</v>
      </c>
      <c r="Q83" s="118">
        <f>((State_Production_Fertilizer!R38*0.25)+(State_Production_Fertilizer!S38*0.75))*1000</f>
        <v>628375.7822895596</v>
      </c>
    </row>
    <row r="84" spans="2:17" s="18" customFormat="1" x14ac:dyDescent="0.3">
      <c r="B84" s="152" t="s">
        <v>158</v>
      </c>
      <c r="C84" s="20"/>
      <c r="D84" s="68">
        <v>0</v>
      </c>
      <c r="E84" s="68">
        <v>0</v>
      </c>
      <c r="F84" s="68">
        <v>0</v>
      </c>
      <c r="G84" s="68">
        <v>0</v>
      </c>
      <c r="H84" s="68">
        <v>0</v>
      </c>
      <c r="I84" s="68">
        <v>0</v>
      </c>
      <c r="J84" s="68">
        <v>0</v>
      </c>
      <c r="K84" s="68">
        <v>0</v>
      </c>
      <c r="L84" s="68">
        <v>0</v>
      </c>
      <c r="M84" s="68">
        <v>0</v>
      </c>
      <c r="N84" s="68">
        <v>0</v>
      </c>
      <c r="O84" s="68">
        <v>0</v>
      </c>
      <c r="P84" s="68">
        <v>0</v>
      </c>
      <c r="Q84" s="228">
        <v>0</v>
      </c>
    </row>
    <row r="85" spans="2:17" s="18" customFormat="1" x14ac:dyDescent="0.3">
      <c r="B85" s="152" t="s">
        <v>159</v>
      </c>
      <c r="C85" s="20"/>
      <c r="D85" s="68">
        <v>0</v>
      </c>
      <c r="E85" s="68">
        <v>0</v>
      </c>
      <c r="F85" s="68">
        <v>0</v>
      </c>
      <c r="G85" s="68">
        <v>0</v>
      </c>
      <c r="H85" s="68">
        <v>0</v>
      </c>
      <c r="I85" s="68">
        <v>0</v>
      </c>
      <c r="J85" s="68">
        <v>0</v>
      </c>
      <c r="K85" s="68">
        <v>0</v>
      </c>
      <c r="L85" s="68">
        <v>0</v>
      </c>
      <c r="M85" s="68">
        <v>0</v>
      </c>
      <c r="N85" s="68">
        <v>0</v>
      </c>
      <c r="O85" s="68">
        <v>0</v>
      </c>
      <c r="P85" s="68">
        <v>0</v>
      </c>
      <c r="Q85" s="228">
        <v>0</v>
      </c>
    </row>
    <row r="86" spans="2:17" s="18" customFormat="1" x14ac:dyDescent="0.3">
      <c r="B86" s="152" t="s">
        <v>160</v>
      </c>
      <c r="C86" s="20"/>
      <c r="D86" s="68">
        <v>0</v>
      </c>
      <c r="E86" s="68">
        <v>0</v>
      </c>
      <c r="F86" s="68">
        <v>0</v>
      </c>
      <c r="G86" s="68">
        <v>0</v>
      </c>
      <c r="H86" s="68">
        <v>0</v>
      </c>
      <c r="I86" s="68">
        <v>0</v>
      </c>
      <c r="J86" s="68">
        <v>0</v>
      </c>
      <c r="K86" s="68">
        <v>0</v>
      </c>
      <c r="L86" s="68">
        <v>0</v>
      </c>
      <c r="M86" s="68">
        <v>0</v>
      </c>
      <c r="N86" s="68">
        <v>0</v>
      </c>
      <c r="O86" s="68">
        <v>0</v>
      </c>
      <c r="P86" s="68">
        <v>0</v>
      </c>
      <c r="Q86" s="228">
        <v>0</v>
      </c>
    </row>
    <row r="87" spans="2:17" s="18" customFormat="1" x14ac:dyDescent="0.3">
      <c r="B87" s="152" t="s">
        <v>161</v>
      </c>
      <c r="C87" s="20"/>
      <c r="D87" s="68">
        <v>0</v>
      </c>
      <c r="E87" s="68">
        <v>0</v>
      </c>
      <c r="F87" s="68">
        <v>0</v>
      </c>
      <c r="G87" s="68">
        <v>0</v>
      </c>
      <c r="H87" s="68">
        <v>0</v>
      </c>
      <c r="I87" s="68">
        <v>0</v>
      </c>
      <c r="J87" s="68">
        <v>0</v>
      </c>
      <c r="K87" s="68">
        <v>0</v>
      </c>
      <c r="L87" s="68">
        <v>0</v>
      </c>
      <c r="M87" s="68">
        <v>0</v>
      </c>
      <c r="N87" s="68">
        <v>0</v>
      </c>
      <c r="O87" s="68">
        <v>0</v>
      </c>
      <c r="P87" s="68">
        <v>0</v>
      </c>
      <c r="Q87" s="228">
        <v>0</v>
      </c>
    </row>
    <row r="88" spans="2:17" s="18" customFormat="1" x14ac:dyDescent="0.3">
      <c r="B88" s="152" t="s">
        <v>162</v>
      </c>
      <c r="C88" s="20"/>
      <c r="D88" s="21">
        <f>((State_Production_Fertilizer!E39*0.25)+(State_Production_Fertilizer!F39*0.75))*1000</f>
        <v>267525</v>
      </c>
      <c r="E88" s="21">
        <f>((State_Production_Fertilizer!F39*0.25)+(State_Production_Fertilizer!G39*0.75))*1000</f>
        <v>222000</v>
      </c>
      <c r="F88" s="21">
        <f>((State_Production_Fertilizer!G39*0.25)+(State_Production_Fertilizer!H39*0.75))*1000</f>
        <v>109325</v>
      </c>
      <c r="G88" s="21">
        <f>((State_Production_Fertilizer!H39*0.25)+(State_Production_Fertilizer!I39*0.75))*1000</f>
        <v>42875</v>
      </c>
      <c r="H88" s="21">
        <f>((State_Production_Fertilizer!I39*0.25)+(State_Production_Fertilizer!J39*0.75))*1000</f>
        <v>65975.000000000015</v>
      </c>
      <c r="I88" s="21">
        <f>((State_Production_Fertilizer!J39*0.25)+(State_Production_Fertilizer!K39*0.75))*1000</f>
        <v>174674.99999999997</v>
      </c>
      <c r="J88" s="21">
        <f>((State_Production_Fertilizer!K39*0.25)+(State_Production_Fertilizer!L39*0.75))*1000</f>
        <v>187150</v>
      </c>
      <c r="K88" s="21">
        <f>((State_Production_Fertilizer!L39*0.25)+(State_Production_Fertilizer!M39*0.75))*1000</f>
        <v>205774.99999999997</v>
      </c>
      <c r="L88" s="21">
        <f>((State_Production_Fertilizer!M39*0.25)+(State_Production_Fertilizer!N39*0.75))*1000</f>
        <v>160350.00000000003</v>
      </c>
      <c r="M88" s="21">
        <f>((State_Production_Fertilizer!N39*0.25)+(State_Production_Fertilizer!O39*0.75))*1000</f>
        <v>188300</v>
      </c>
      <c r="N88" s="21">
        <f>((State_Production_Fertilizer!O39*0.25)+(State_Production_Fertilizer!P39*0.75))*1000</f>
        <v>253395.19379844965</v>
      </c>
      <c r="O88" s="21">
        <f>((State_Production_Fertilizer!P39*0.25)+(State_Production_Fertilizer!Q39*0.75))*1000</f>
        <v>336026.90815856424</v>
      </c>
      <c r="P88" s="21">
        <f>((State_Production_Fertilizer!Q39*0.25)+(State_Production_Fertilizer!R39*0.75))*1000</f>
        <v>445604.67510846298</v>
      </c>
      <c r="Q88" s="118">
        <f>((State_Production_Fertilizer!R39*0.25)+(State_Production_Fertilizer!S39*0.75))*1000</f>
        <v>590915.55365804431</v>
      </c>
    </row>
    <row r="89" spans="2:17" s="18" customFormat="1" x14ac:dyDescent="0.3">
      <c r="B89" s="152" t="s">
        <v>182</v>
      </c>
      <c r="C89" s="20"/>
      <c r="D89" s="68">
        <v>0</v>
      </c>
      <c r="E89" s="68">
        <v>0</v>
      </c>
      <c r="F89" s="68">
        <v>0</v>
      </c>
      <c r="G89" s="68">
        <v>0</v>
      </c>
      <c r="H89" s="68">
        <v>0</v>
      </c>
      <c r="I89" s="68">
        <v>0</v>
      </c>
      <c r="J89" s="68">
        <v>0</v>
      </c>
      <c r="K89" s="68">
        <v>0</v>
      </c>
      <c r="L89" s="68">
        <v>0</v>
      </c>
      <c r="M89" s="68">
        <v>0</v>
      </c>
      <c r="N89" s="68">
        <v>0</v>
      </c>
      <c r="O89" s="68">
        <v>0</v>
      </c>
      <c r="P89" s="68">
        <v>0</v>
      </c>
      <c r="Q89" s="228">
        <v>0</v>
      </c>
    </row>
    <row r="90" spans="2:17" s="18" customFormat="1" x14ac:dyDescent="0.3">
      <c r="B90" s="152" t="s">
        <v>163</v>
      </c>
      <c r="C90" s="20"/>
      <c r="D90" s="68">
        <v>0</v>
      </c>
      <c r="E90" s="68">
        <v>0</v>
      </c>
      <c r="F90" s="68">
        <v>0</v>
      </c>
      <c r="G90" s="68">
        <v>0</v>
      </c>
      <c r="H90" s="68">
        <v>0</v>
      </c>
      <c r="I90" s="68">
        <v>0</v>
      </c>
      <c r="J90" s="68">
        <v>0</v>
      </c>
      <c r="K90" s="68">
        <v>0</v>
      </c>
      <c r="L90" s="68">
        <v>0</v>
      </c>
      <c r="M90" s="68">
        <v>0</v>
      </c>
      <c r="N90" s="68">
        <v>0</v>
      </c>
      <c r="O90" s="68">
        <v>0</v>
      </c>
      <c r="P90" s="68">
        <v>0</v>
      </c>
      <c r="Q90" s="228">
        <v>0</v>
      </c>
    </row>
    <row r="91" spans="2:17" s="18" customFormat="1" x14ac:dyDescent="0.3">
      <c r="B91" s="152" t="s">
        <v>164</v>
      </c>
      <c r="C91" s="20"/>
      <c r="D91" s="68">
        <v>0</v>
      </c>
      <c r="E91" s="68">
        <v>0</v>
      </c>
      <c r="F91" s="68">
        <v>0</v>
      </c>
      <c r="G91" s="68">
        <v>0</v>
      </c>
      <c r="H91" s="68">
        <v>0</v>
      </c>
      <c r="I91" s="68">
        <v>0</v>
      </c>
      <c r="J91" s="68">
        <v>0</v>
      </c>
      <c r="K91" s="68">
        <v>0</v>
      </c>
      <c r="L91" s="68">
        <v>0</v>
      </c>
      <c r="M91" s="68">
        <v>0</v>
      </c>
      <c r="N91" s="68">
        <v>0</v>
      </c>
      <c r="O91" s="68">
        <v>0</v>
      </c>
      <c r="P91" s="68">
        <v>0</v>
      </c>
      <c r="Q91" s="228">
        <v>0</v>
      </c>
    </row>
    <row r="92" spans="2:17" s="18" customFormat="1" x14ac:dyDescent="0.3">
      <c r="B92" s="152" t="s">
        <v>165</v>
      </c>
      <c r="C92" s="20"/>
      <c r="D92" s="68">
        <v>0</v>
      </c>
      <c r="E92" s="68">
        <v>0</v>
      </c>
      <c r="F92" s="68">
        <v>0</v>
      </c>
      <c r="G92" s="68">
        <v>0</v>
      </c>
      <c r="H92" s="68">
        <v>0</v>
      </c>
      <c r="I92" s="68">
        <v>0</v>
      </c>
      <c r="J92" s="68">
        <v>0</v>
      </c>
      <c r="K92" s="68">
        <v>0</v>
      </c>
      <c r="L92" s="68">
        <v>0</v>
      </c>
      <c r="M92" s="68">
        <v>0</v>
      </c>
      <c r="N92" s="68">
        <v>0</v>
      </c>
      <c r="O92" s="68">
        <v>0</v>
      </c>
      <c r="P92" s="68">
        <v>0</v>
      </c>
      <c r="Q92" s="228">
        <v>0</v>
      </c>
    </row>
    <row r="93" spans="2:17" s="18" customFormat="1" x14ac:dyDescent="0.3">
      <c r="B93" s="152" t="s">
        <v>166</v>
      </c>
      <c r="C93" s="20"/>
      <c r="D93" s="21">
        <f>((State_Production_Fertilizer!E40*0.25)+(State_Production_Fertilizer!F40*0.75))*1000</f>
        <v>270539.99999999994</v>
      </c>
      <c r="E93" s="21">
        <f>((State_Production_Fertilizer!F40*0.25)+(State_Production_Fertilizer!G40*0.75))*1000</f>
        <v>388575</v>
      </c>
      <c r="F93" s="21">
        <f>((State_Production_Fertilizer!G40*0.25)+(State_Production_Fertilizer!H40*0.75))*1000</f>
        <v>283925</v>
      </c>
      <c r="G93" s="21">
        <f>((State_Production_Fertilizer!H40*0.25)+(State_Production_Fertilizer!I40*0.75))*1000</f>
        <v>210774.99999999997</v>
      </c>
      <c r="H93" s="21">
        <f>((State_Production_Fertilizer!I40*0.25)+(State_Production_Fertilizer!J40*0.75))*1000</f>
        <v>203550</v>
      </c>
      <c r="I93" s="21">
        <f>((State_Production_Fertilizer!J40*0.25)+(State_Production_Fertilizer!K40*0.75))*1000</f>
        <v>230100.00000000003</v>
      </c>
      <c r="J93" s="21">
        <f>((State_Production_Fertilizer!K40*0.25)+(State_Production_Fertilizer!L40*0.75))*1000</f>
        <v>216750</v>
      </c>
      <c r="K93" s="21">
        <f>((State_Production_Fertilizer!L40*0.25)+(State_Production_Fertilizer!M40*0.75))*1000</f>
        <v>183299.99999999997</v>
      </c>
      <c r="L93" s="21">
        <f>((State_Production_Fertilizer!M40*0.25)+(State_Production_Fertilizer!N40*0.75))*1000</f>
        <v>175650</v>
      </c>
      <c r="M93" s="21">
        <f>((State_Production_Fertilizer!N40*0.25)+(State_Production_Fertilizer!O40*0.75))*1000</f>
        <v>154700</v>
      </c>
      <c r="N93" s="21">
        <f>((State_Production_Fertilizer!O40*0.25)+(State_Production_Fertilizer!P40*0.75))*1000</f>
        <v>141478.94117647057</v>
      </c>
      <c r="O93" s="21">
        <f>((State_Production_Fertilizer!P40*0.25)+(State_Production_Fertilizer!Q40*0.75))*1000</f>
        <v>133655.98795847749</v>
      </c>
      <c r="P93" s="21">
        <f>((State_Production_Fertilizer!Q40*0.25)+(State_Production_Fertilizer!R40*0.75))*1000</f>
        <v>126265.59803606756</v>
      </c>
      <c r="Q93" s="118">
        <f>((State_Production_Fertilizer!R40*0.25)+(State_Production_Fertilizer!S40*0.75))*1000</f>
        <v>119283.85320348499</v>
      </c>
    </row>
    <row r="94" spans="2:17" s="18" customFormat="1" x14ac:dyDescent="0.3">
      <c r="B94" s="333" t="s">
        <v>537</v>
      </c>
      <c r="C94" s="156"/>
      <c r="D94" s="177">
        <f>SUM(D58:D93)</f>
        <v>3613613</v>
      </c>
      <c r="E94" s="177">
        <f t="shared" ref="E94" si="2">SUM(E58:E93)</f>
        <v>4025825</v>
      </c>
      <c r="F94" s="177">
        <f t="shared" ref="F94" si="3">SUM(F58:F93)</f>
        <v>3555725</v>
      </c>
      <c r="G94" s="177">
        <f t="shared" ref="G94" si="4">SUM(G58:G93)</f>
        <v>3118275</v>
      </c>
      <c r="H94" s="177">
        <f t="shared" ref="H94" si="5">SUM(H58:H93)</f>
        <v>3674974.9999999995</v>
      </c>
      <c r="I94" s="177">
        <f t="shared" ref="I94" si="6">SUM(I58:I93)</f>
        <v>3879875</v>
      </c>
      <c r="J94" s="177">
        <f t="shared" ref="J94" si="7">SUM(J58:J93)</f>
        <v>3721250</v>
      </c>
      <c r="K94" s="177">
        <f t="shared" ref="K94" si="8">SUM(K58:K93)</f>
        <v>3500500</v>
      </c>
      <c r="L94" s="177">
        <f t="shared" ref="L94:Q94" si="9">SUM(L58:L93)</f>
        <v>3322325</v>
      </c>
      <c r="M94" s="177">
        <f t="shared" si="9"/>
        <v>3145800</v>
      </c>
      <c r="N94" s="177">
        <f t="shared" si="9"/>
        <v>3120150.5486028781</v>
      </c>
      <c r="O94" s="177">
        <f t="shared" si="9"/>
        <v>3188662.5767405392</v>
      </c>
      <c r="P94" s="177">
        <f t="shared" si="9"/>
        <v>3324273.9350589532</v>
      </c>
      <c r="Q94" s="178">
        <f t="shared" si="9"/>
        <v>3544883.2819356006</v>
      </c>
    </row>
    <row r="95" spans="2:17" s="18" customFormat="1" x14ac:dyDescent="0.3">
      <c r="B95" s="26"/>
      <c r="C95" s="27"/>
      <c r="D95" s="27"/>
      <c r="E95" s="27"/>
      <c r="F95" s="68"/>
      <c r="G95" s="68"/>
      <c r="H95" s="68"/>
      <c r="I95" s="68"/>
      <c r="J95" s="68"/>
      <c r="K95" s="68"/>
      <c r="O95" s="35"/>
    </row>
    <row r="96" spans="2:17" s="18" customFormat="1" x14ac:dyDescent="0.3">
      <c r="B96" s="29"/>
      <c r="C96" s="29"/>
      <c r="D96" s="29"/>
      <c r="E96" s="29"/>
      <c r="F96" s="30"/>
      <c r="G96" s="30"/>
      <c r="H96" s="30"/>
      <c r="I96" s="30"/>
      <c r="J96" s="30"/>
      <c r="K96" s="30"/>
      <c r="O96" s="35"/>
    </row>
    <row r="97" spans="2:17" s="18" customFormat="1" ht="18" x14ac:dyDescent="0.3">
      <c r="B97" s="15" t="s">
        <v>66</v>
      </c>
      <c r="C97" s="16" t="s">
        <v>67</v>
      </c>
      <c r="D97" s="16">
        <v>2005</v>
      </c>
      <c r="E97" s="16">
        <v>2006</v>
      </c>
      <c r="F97" s="16">
        <v>2007</v>
      </c>
      <c r="G97" s="16">
        <v>2008</v>
      </c>
      <c r="H97" s="16">
        <v>2009</v>
      </c>
      <c r="I97" s="16">
        <v>2010</v>
      </c>
      <c r="J97" s="16">
        <v>2011</v>
      </c>
      <c r="K97" s="16">
        <v>2012</v>
      </c>
      <c r="L97" s="16">
        <v>2013</v>
      </c>
      <c r="M97" s="16">
        <v>2014</v>
      </c>
      <c r="N97" s="16">
        <v>2015</v>
      </c>
      <c r="O97" s="16">
        <v>2016</v>
      </c>
      <c r="P97" s="16">
        <v>2017</v>
      </c>
      <c r="Q97" s="17">
        <v>2018</v>
      </c>
    </row>
    <row r="98" spans="2:17" s="18" customFormat="1" x14ac:dyDescent="0.3">
      <c r="B98" s="22" t="s">
        <v>10</v>
      </c>
      <c r="C98" s="23" t="s">
        <v>10</v>
      </c>
      <c r="D98" s="379">
        <v>67</v>
      </c>
      <c r="E98" s="379">
        <v>67</v>
      </c>
      <c r="F98" s="379">
        <v>67</v>
      </c>
      <c r="G98" s="379">
        <v>67</v>
      </c>
      <c r="H98" s="379">
        <v>67</v>
      </c>
      <c r="I98" s="379">
        <v>67</v>
      </c>
      <c r="J98" s="379">
        <v>67</v>
      </c>
      <c r="K98" s="379">
        <v>67</v>
      </c>
      <c r="L98" s="379">
        <v>67</v>
      </c>
      <c r="M98" s="379">
        <v>67</v>
      </c>
      <c r="N98" s="379">
        <v>67</v>
      </c>
      <c r="O98" s="379">
        <v>67</v>
      </c>
      <c r="P98" s="379">
        <v>67</v>
      </c>
      <c r="Q98" s="625">
        <v>67</v>
      </c>
    </row>
    <row r="99" spans="2:17" s="18" customFormat="1" x14ac:dyDescent="0.3">
      <c r="B99" s="26"/>
      <c r="C99" s="27"/>
      <c r="D99" s="27"/>
      <c r="E99" s="27"/>
      <c r="F99" s="33"/>
      <c r="G99" s="33"/>
      <c r="H99" s="33"/>
      <c r="I99" s="33"/>
      <c r="J99" s="33"/>
      <c r="K99" s="33"/>
    </row>
    <row r="100" spans="2:17" x14ac:dyDescent="0.3">
      <c r="B100" s="34"/>
      <c r="C100" s="34"/>
      <c r="D100" s="34"/>
      <c r="E100" s="34"/>
      <c r="F100" s="34"/>
      <c r="G100" s="34"/>
      <c r="H100" s="34"/>
      <c r="I100" s="34"/>
      <c r="J100" s="34"/>
      <c r="K100" s="34"/>
    </row>
    <row r="101" spans="2:17" s="18" customFormat="1" ht="18" x14ac:dyDescent="0.3">
      <c r="B101" s="15" t="s">
        <v>68</v>
      </c>
      <c r="C101" s="16" t="s">
        <v>13</v>
      </c>
      <c r="D101" s="16">
        <v>2005</v>
      </c>
      <c r="E101" s="16">
        <v>2006</v>
      </c>
      <c r="F101" s="16">
        <v>2007</v>
      </c>
      <c r="G101" s="16">
        <v>2008</v>
      </c>
      <c r="H101" s="16">
        <v>2009</v>
      </c>
      <c r="I101" s="16">
        <v>2010</v>
      </c>
      <c r="J101" s="16">
        <v>2011</v>
      </c>
      <c r="K101" s="16">
        <v>2012</v>
      </c>
      <c r="L101" s="16">
        <v>2013</v>
      </c>
      <c r="M101" s="16">
        <v>2014</v>
      </c>
      <c r="N101" s="16">
        <v>2015</v>
      </c>
      <c r="O101" s="16">
        <v>2016</v>
      </c>
      <c r="P101" s="16">
        <v>2017</v>
      </c>
      <c r="Q101" s="17">
        <v>2018</v>
      </c>
    </row>
    <row r="102" spans="2:17" s="18" customFormat="1" x14ac:dyDescent="0.3">
      <c r="B102" s="153" t="s">
        <v>19</v>
      </c>
      <c r="C102" s="35"/>
      <c r="D102" s="164"/>
      <c r="E102" s="164"/>
      <c r="F102" s="164"/>
      <c r="G102" s="164"/>
      <c r="H102" s="164"/>
      <c r="I102" s="164"/>
      <c r="J102" s="164"/>
      <c r="K102" s="164"/>
      <c r="L102" s="203"/>
      <c r="M102" s="203"/>
      <c r="N102" s="164"/>
      <c r="O102" s="35"/>
      <c r="Q102" s="419"/>
    </row>
    <row r="103" spans="2:17" s="18" customFormat="1" x14ac:dyDescent="0.3">
      <c r="B103" s="152" t="s">
        <v>132</v>
      </c>
      <c r="C103" s="20"/>
      <c r="D103" s="21">
        <f t="shared" ref="D103:F122" si="10">D20*$F$98*$C$6</f>
        <v>0</v>
      </c>
      <c r="E103" s="21">
        <f t="shared" si="10"/>
        <v>0</v>
      </c>
      <c r="F103" s="21">
        <f t="shared" si="10"/>
        <v>0</v>
      </c>
      <c r="G103" s="21">
        <f t="shared" ref="G103:G138" si="11">G20*$G$98*$C$6</f>
        <v>0</v>
      </c>
      <c r="H103" s="21">
        <f t="shared" ref="H103:H138" si="12">H20*$H$98*$C$6</f>
        <v>0</v>
      </c>
      <c r="I103" s="21">
        <f t="shared" ref="I103:I138" si="13">I20*$I$98*$C$6</f>
        <v>0</v>
      </c>
      <c r="J103" s="21">
        <f t="shared" ref="J103:J138" si="14">J20*$J$98*$C$6</f>
        <v>0</v>
      </c>
      <c r="K103" s="21">
        <f t="shared" ref="K103:K138" si="15">K20*$K$98*$C$6</f>
        <v>0</v>
      </c>
      <c r="L103" s="68">
        <f t="shared" ref="L103:L138" si="16">L20*$L$98*$C$6</f>
        <v>0</v>
      </c>
      <c r="M103" s="68">
        <f t="shared" ref="M103:M138" si="17">M20*$M$98*$C$6</f>
        <v>0</v>
      </c>
      <c r="N103" s="21">
        <f t="shared" ref="N103:N138" si="18">N20*$N$98*$C$6</f>
        <v>0</v>
      </c>
      <c r="O103" s="21">
        <f t="shared" ref="O103:O138" si="19">O20*$O$98*$C$6</f>
        <v>0</v>
      </c>
      <c r="P103" s="21">
        <f t="shared" ref="P103:P138" si="20">P20*$P$98*$C$6</f>
        <v>0</v>
      </c>
      <c r="Q103" s="118">
        <f t="shared" ref="Q103:Q138" si="21">Q20*$Q$98*$C$6</f>
        <v>0</v>
      </c>
    </row>
    <row r="104" spans="2:17" s="18" customFormat="1" x14ac:dyDescent="0.3">
      <c r="B104" s="152" t="s">
        <v>133</v>
      </c>
      <c r="C104" s="20"/>
      <c r="D104" s="21">
        <f t="shared" si="10"/>
        <v>198182884.5</v>
      </c>
      <c r="E104" s="21">
        <f t="shared" si="10"/>
        <v>200763825</v>
      </c>
      <c r="F104" s="21">
        <f t="shared" si="10"/>
        <v>191407275.00000003</v>
      </c>
      <c r="G104" s="21">
        <f t="shared" si="11"/>
        <v>190537949.99999997</v>
      </c>
      <c r="H104" s="21">
        <f t="shared" si="12"/>
        <v>211969575</v>
      </c>
      <c r="I104" s="21">
        <f t="shared" si="13"/>
        <v>225190350</v>
      </c>
      <c r="J104" s="21">
        <f t="shared" si="14"/>
        <v>221848725.00000006</v>
      </c>
      <c r="K104" s="21">
        <f t="shared" si="15"/>
        <v>220079925</v>
      </c>
      <c r="L104" s="68">
        <f t="shared" si="16"/>
        <v>220260824.99999994</v>
      </c>
      <c r="M104" s="68">
        <f t="shared" si="17"/>
        <v>186050624.99999997</v>
      </c>
      <c r="N104" s="21">
        <f t="shared" si="18"/>
        <v>169332207.47107437</v>
      </c>
      <c r="O104" s="21">
        <f t="shared" si="19"/>
        <v>162484282.38656917</v>
      </c>
      <c r="P104" s="21">
        <f t="shared" si="20"/>
        <v>155913292.67462751</v>
      </c>
      <c r="Q104" s="118">
        <f t="shared" si="21"/>
        <v>149608038.85516873</v>
      </c>
    </row>
    <row r="105" spans="2:17" s="18" customFormat="1" x14ac:dyDescent="0.3">
      <c r="B105" s="152" t="s">
        <v>134</v>
      </c>
      <c r="C105" s="20"/>
      <c r="D105" s="21">
        <f t="shared" si="10"/>
        <v>0</v>
      </c>
      <c r="E105" s="21">
        <f t="shared" si="10"/>
        <v>0</v>
      </c>
      <c r="F105" s="21">
        <f t="shared" si="10"/>
        <v>0</v>
      </c>
      <c r="G105" s="21">
        <f t="shared" si="11"/>
        <v>0</v>
      </c>
      <c r="H105" s="21">
        <f t="shared" si="12"/>
        <v>0</v>
      </c>
      <c r="I105" s="21">
        <f t="shared" si="13"/>
        <v>0</v>
      </c>
      <c r="J105" s="21">
        <f t="shared" si="14"/>
        <v>0</v>
      </c>
      <c r="K105" s="21">
        <f t="shared" si="15"/>
        <v>0</v>
      </c>
      <c r="L105" s="68">
        <f t="shared" si="16"/>
        <v>0</v>
      </c>
      <c r="M105" s="68">
        <f t="shared" si="17"/>
        <v>0</v>
      </c>
      <c r="N105" s="21">
        <f t="shared" si="18"/>
        <v>0</v>
      </c>
      <c r="O105" s="21">
        <f t="shared" si="19"/>
        <v>0</v>
      </c>
      <c r="P105" s="21">
        <f t="shared" si="20"/>
        <v>0</v>
      </c>
      <c r="Q105" s="118">
        <f t="shared" si="21"/>
        <v>0</v>
      </c>
    </row>
    <row r="106" spans="2:17" s="18" customFormat="1" x14ac:dyDescent="0.3">
      <c r="B106" s="152" t="s">
        <v>135</v>
      </c>
      <c r="C106" s="20"/>
      <c r="D106" s="21">
        <f t="shared" si="10"/>
        <v>22220550.000000004</v>
      </c>
      <c r="E106" s="21">
        <f t="shared" si="10"/>
        <v>27135000</v>
      </c>
      <c r="F106" s="21">
        <f t="shared" si="10"/>
        <v>29943975</v>
      </c>
      <c r="G106" s="21">
        <f t="shared" si="11"/>
        <v>20728125</v>
      </c>
      <c r="H106" s="21">
        <f t="shared" si="12"/>
        <v>25838550.000000007</v>
      </c>
      <c r="I106" s="21">
        <f t="shared" si="13"/>
        <v>26918924.999999993</v>
      </c>
      <c r="J106" s="21">
        <f t="shared" si="14"/>
        <v>25913924.999999993</v>
      </c>
      <c r="K106" s="21">
        <f t="shared" si="15"/>
        <v>33803175</v>
      </c>
      <c r="L106" s="68">
        <f t="shared" si="16"/>
        <v>44486325.000000007</v>
      </c>
      <c r="M106" s="68">
        <f t="shared" si="17"/>
        <v>36918675</v>
      </c>
      <c r="N106" s="21">
        <f t="shared" si="18"/>
        <v>34364367.988061801</v>
      </c>
      <c r="O106" s="21">
        <f t="shared" si="19"/>
        <v>35537196.839339748</v>
      </c>
      <c r="P106" s="21">
        <f t="shared" si="20"/>
        <v>36750053.41686216</v>
      </c>
      <c r="Q106" s="118">
        <f t="shared" si="21"/>
        <v>38004303.835443258</v>
      </c>
    </row>
    <row r="107" spans="2:17" s="18" customFormat="1" x14ac:dyDescent="0.3">
      <c r="B107" s="152" t="s">
        <v>136</v>
      </c>
      <c r="C107" s="20"/>
      <c r="D107" s="21">
        <f t="shared" si="10"/>
        <v>0</v>
      </c>
      <c r="E107" s="21">
        <f t="shared" si="10"/>
        <v>0</v>
      </c>
      <c r="F107" s="21">
        <f t="shared" si="10"/>
        <v>0</v>
      </c>
      <c r="G107" s="21">
        <f t="shared" si="11"/>
        <v>0</v>
      </c>
      <c r="H107" s="21">
        <f t="shared" si="12"/>
        <v>0</v>
      </c>
      <c r="I107" s="21">
        <f t="shared" si="13"/>
        <v>0</v>
      </c>
      <c r="J107" s="21">
        <f t="shared" si="14"/>
        <v>0</v>
      </c>
      <c r="K107" s="21">
        <f t="shared" si="15"/>
        <v>0</v>
      </c>
      <c r="L107" s="68">
        <f t="shared" si="16"/>
        <v>0</v>
      </c>
      <c r="M107" s="68">
        <f t="shared" si="17"/>
        <v>0</v>
      </c>
      <c r="N107" s="21">
        <f t="shared" si="18"/>
        <v>0</v>
      </c>
      <c r="O107" s="21">
        <f t="shared" si="19"/>
        <v>0</v>
      </c>
      <c r="P107" s="21">
        <f t="shared" si="20"/>
        <v>0</v>
      </c>
      <c r="Q107" s="118">
        <f t="shared" si="21"/>
        <v>0</v>
      </c>
    </row>
    <row r="108" spans="2:17" s="18" customFormat="1" x14ac:dyDescent="0.3">
      <c r="B108" s="152" t="s">
        <v>137</v>
      </c>
      <c r="C108" s="20"/>
      <c r="D108" s="21">
        <f t="shared" si="10"/>
        <v>0</v>
      </c>
      <c r="E108" s="21">
        <f t="shared" si="10"/>
        <v>0</v>
      </c>
      <c r="F108" s="21">
        <f t="shared" si="10"/>
        <v>0</v>
      </c>
      <c r="G108" s="21">
        <f t="shared" si="11"/>
        <v>0</v>
      </c>
      <c r="H108" s="21">
        <f t="shared" si="12"/>
        <v>0</v>
      </c>
      <c r="I108" s="21">
        <f t="shared" si="13"/>
        <v>0</v>
      </c>
      <c r="J108" s="21">
        <f t="shared" si="14"/>
        <v>0</v>
      </c>
      <c r="K108" s="21">
        <f t="shared" si="15"/>
        <v>0</v>
      </c>
      <c r="L108" s="68">
        <f t="shared" si="16"/>
        <v>0</v>
      </c>
      <c r="M108" s="68">
        <f t="shared" si="17"/>
        <v>0</v>
      </c>
      <c r="N108" s="21">
        <f t="shared" si="18"/>
        <v>0</v>
      </c>
      <c r="O108" s="21">
        <f t="shared" si="19"/>
        <v>0</v>
      </c>
      <c r="P108" s="21">
        <f t="shared" si="20"/>
        <v>0</v>
      </c>
      <c r="Q108" s="118">
        <f t="shared" si="21"/>
        <v>0</v>
      </c>
    </row>
    <row r="109" spans="2:17" s="18" customFormat="1" x14ac:dyDescent="0.3">
      <c r="B109" s="152" t="s">
        <v>138</v>
      </c>
      <c r="C109" s="20"/>
      <c r="D109" s="21">
        <f t="shared" si="10"/>
        <v>0</v>
      </c>
      <c r="E109" s="21">
        <f t="shared" si="10"/>
        <v>0</v>
      </c>
      <c r="F109" s="21">
        <f t="shared" si="10"/>
        <v>0</v>
      </c>
      <c r="G109" s="21">
        <f t="shared" si="11"/>
        <v>0</v>
      </c>
      <c r="H109" s="21">
        <f t="shared" si="12"/>
        <v>0</v>
      </c>
      <c r="I109" s="21">
        <f t="shared" si="13"/>
        <v>0</v>
      </c>
      <c r="J109" s="21">
        <f t="shared" si="14"/>
        <v>0</v>
      </c>
      <c r="K109" s="21">
        <f t="shared" si="15"/>
        <v>0</v>
      </c>
      <c r="L109" s="68">
        <f t="shared" si="16"/>
        <v>0</v>
      </c>
      <c r="M109" s="68">
        <f t="shared" si="17"/>
        <v>0</v>
      </c>
      <c r="N109" s="21">
        <f t="shared" si="18"/>
        <v>0</v>
      </c>
      <c r="O109" s="21">
        <f t="shared" si="19"/>
        <v>0</v>
      </c>
      <c r="P109" s="21">
        <f t="shared" si="20"/>
        <v>0</v>
      </c>
      <c r="Q109" s="118">
        <f t="shared" si="21"/>
        <v>0</v>
      </c>
    </row>
    <row r="110" spans="2:17" s="18" customFormat="1" x14ac:dyDescent="0.3">
      <c r="B110" s="152" t="s">
        <v>139</v>
      </c>
      <c r="C110" s="20"/>
      <c r="D110" s="21">
        <f t="shared" si="10"/>
        <v>0</v>
      </c>
      <c r="E110" s="21">
        <f t="shared" si="10"/>
        <v>0</v>
      </c>
      <c r="F110" s="21">
        <f t="shared" si="10"/>
        <v>0</v>
      </c>
      <c r="G110" s="21">
        <f t="shared" si="11"/>
        <v>0</v>
      </c>
      <c r="H110" s="21">
        <f t="shared" si="12"/>
        <v>0</v>
      </c>
      <c r="I110" s="21">
        <f t="shared" si="13"/>
        <v>0</v>
      </c>
      <c r="J110" s="21">
        <f t="shared" si="14"/>
        <v>0</v>
      </c>
      <c r="K110" s="21">
        <f t="shared" si="15"/>
        <v>0</v>
      </c>
      <c r="L110" s="68">
        <f t="shared" si="16"/>
        <v>0</v>
      </c>
      <c r="M110" s="68">
        <f t="shared" si="17"/>
        <v>0</v>
      </c>
      <c r="N110" s="21">
        <f t="shared" si="18"/>
        <v>0</v>
      </c>
      <c r="O110" s="21">
        <f t="shared" si="19"/>
        <v>0</v>
      </c>
      <c r="P110" s="21">
        <f t="shared" si="20"/>
        <v>0</v>
      </c>
      <c r="Q110" s="118">
        <f t="shared" si="21"/>
        <v>0</v>
      </c>
    </row>
    <row r="111" spans="2:17" s="18" customFormat="1" x14ac:dyDescent="0.3">
      <c r="B111" s="152" t="s">
        <v>140</v>
      </c>
      <c r="C111" s="20"/>
      <c r="D111" s="21">
        <f t="shared" si="10"/>
        <v>0</v>
      </c>
      <c r="E111" s="21">
        <f t="shared" si="10"/>
        <v>0</v>
      </c>
      <c r="F111" s="21">
        <f t="shared" si="10"/>
        <v>0</v>
      </c>
      <c r="G111" s="21">
        <f t="shared" si="11"/>
        <v>0</v>
      </c>
      <c r="H111" s="21">
        <f t="shared" si="12"/>
        <v>0</v>
      </c>
      <c r="I111" s="21">
        <f t="shared" si="13"/>
        <v>0</v>
      </c>
      <c r="J111" s="21">
        <f t="shared" si="14"/>
        <v>0</v>
      </c>
      <c r="K111" s="21">
        <f t="shared" si="15"/>
        <v>0</v>
      </c>
      <c r="L111" s="68">
        <f t="shared" si="16"/>
        <v>0</v>
      </c>
      <c r="M111" s="68">
        <f t="shared" si="17"/>
        <v>0</v>
      </c>
      <c r="N111" s="21">
        <f t="shared" si="18"/>
        <v>0</v>
      </c>
      <c r="O111" s="21">
        <f t="shared" si="19"/>
        <v>0</v>
      </c>
      <c r="P111" s="21">
        <f t="shared" si="20"/>
        <v>0</v>
      </c>
      <c r="Q111" s="118">
        <f t="shared" si="21"/>
        <v>0</v>
      </c>
    </row>
    <row r="112" spans="2:17" s="18" customFormat="1" x14ac:dyDescent="0.3">
      <c r="B112" s="152" t="s">
        <v>141</v>
      </c>
      <c r="C112" s="20"/>
      <c r="D112" s="21">
        <f t="shared" si="10"/>
        <v>0</v>
      </c>
      <c r="E112" s="21">
        <f t="shared" si="10"/>
        <v>0</v>
      </c>
      <c r="F112" s="21">
        <f t="shared" si="10"/>
        <v>0</v>
      </c>
      <c r="G112" s="21">
        <f t="shared" si="11"/>
        <v>0</v>
      </c>
      <c r="H112" s="21">
        <f t="shared" si="12"/>
        <v>0</v>
      </c>
      <c r="I112" s="21">
        <f t="shared" si="13"/>
        <v>0</v>
      </c>
      <c r="J112" s="21">
        <f t="shared" si="14"/>
        <v>0</v>
      </c>
      <c r="K112" s="21">
        <f t="shared" si="15"/>
        <v>0</v>
      </c>
      <c r="L112" s="68">
        <f t="shared" si="16"/>
        <v>0</v>
      </c>
      <c r="M112" s="68">
        <f t="shared" si="17"/>
        <v>0</v>
      </c>
      <c r="N112" s="21">
        <f t="shared" si="18"/>
        <v>0</v>
      </c>
      <c r="O112" s="21">
        <f t="shared" si="19"/>
        <v>0</v>
      </c>
      <c r="P112" s="21">
        <f t="shared" si="20"/>
        <v>0</v>
      </c>
      <c r="Q112" s="118">
        <f t="shared" si="21"/>
        <v>0</v>
      </c>
    </row>
    <row r="113" spans="2:17" s="18" customFormat="1" x14ac:dyDescent="0.3">
      <c r="B113" s="152" t="s">
        <v>142</v>
      </c>
      <c r="C113" s="20"/>
      <c r="D113" s="21">
        <f t="shared" si="10"/>
        <v>59924331</v>
      </c>
      <c r="E113" s="21">
        <f t="shared" si="10"/>
        <v>60732150</v>
      </c>
      <c r="F113" s="21">
        <f t="shared" si="10"/>
        <v>59144250</v>
      </c>
      <c r="G113" s="21">
        <f t="shared" si="11"/>
        <v>55124250</v>
      </c>
      <c r="H113" s="21">
        <f t="shared" si="12"/>
        <v>56184525</v>
      </c>
      <c r="I113" s="21">
        <f t="shared" si="13"/>
        <v>54074025.000000015</v>
      </c>
      <c r="J113" s="21">
        <f t="shared" si="14"/>
        <v>49883175</v>
      </c>
      <c r="K113" s="21">
        <f t="shared" si="15"/>
        <v>46903349.999999993</v>
      </c>
      <c r="L113" s="68">
        <f t="shared" si="16"/>
        <v>57666900.000000015</v>
      </c>
      <c r="M113" s="68">
        <f t="shared" si="17"/>
        <v>52571550</v>
      </c>
      <c r="N113" s="21">
        <f t="shared" si="18"/>
        <v>48650397.711864412</v>
      </c>
      <c r="O113" s="21">
        <f t="shared" si="19"/>
        <v>47399780.143565066</v>
      </c>
      <c r="P113" s="21">
        <f t="shared" si="20"/>
        <v>46181311.218970597</v>
      </c>
      <c r="Q113" s="118">
        <f t="shared" si="21"/>
        <v>44994164.518143952</v>
      </c>
    </row>
    <row r="114" spans="2:17" s="18" customFormat="1" x14ac:dyDescent="0.3">
      <c r="B114" s="152" t="s">
        <v>143</v>
      </c>
      <c r="C114" s="20"/>
      <c r="D114" s="21">
        <f t="shared" si="10"/>
        <v>366694350.00000012</v>
      </c>
      <c r="E114" s="21">
        <f t="shared" si="10"/>
        <v>439496550</v>
      </c>
      <c r="F114" s="21">
        <f t="shared" si="10"/>
        <v>418708125</v>
      </c>
      <c r="G114" s="21">
        <f t="shared" si="11"/>
        <v>396286575.00000006</v>
      </c>
      <c r="H114" s="21">
        <f t="shared" si="12"/>
        <v>425466750</v>
      </c>
      <c r="I114" s="21">
        <f t="shared" si="13"/>
        <v>432265575</v>
      </c>
      <c r="J114" s="21">
        <f t="shared" si="14"/>
        <v>408643050</v>
      </c>
      <c r="K114" s="21">
        <f t="shared" si="15"/>
        <v>451270125</v>
      </c>
      <c r="L114" s="68">
        <f t="shared" si="16"/>
        <v>455295150</v>
      </c>
      <c r="M114" s="68">
        <f t="shared" si="17"/>
        <v>448114425</v>
      </c>
      <c r="N114" s="21">
        <f t="shared" si="18"/>
        <v>448676130.18696535</v>
      </c>
      <c r="O114" s="21">
        <f t="shared" si="19"/>
        <v>450752149.812428</v>
      </c>
      <c r="P114" s="21">
        <f t="shared" si="20"/>
        <v>452837775.15835428</v>
      </c>
      <c r="Q114" s="118">
        <f t="shared" si="21"/>
        <v>454933050.6703096</v>
      </c>
    </row>
    <row r="115" spans="2:17" s="18" customFormat="1" x14ac:dyDescent="0.3">
      <c r="B115" s="152" t="s">
        <v>144</v>
      </c>
      <c r="C115" s="20"/>
      <c r="D115" s="21">
        <f t="shared" si="10"/>
        <v>47209874.999999993</v>
      </c>
      <c r="E115" s="21">
        <f t="shared" si="10"/>
        <v>46918425</v>
      </c>
      <c r="F115" s="21">
        <f t="shared" si="10"/>
        <v>47229975.000000007</v>
      </c>
      <c r="G115" s="21">
        <f t="shared" si="11"/>
        <v>45697349.999999993</v>
      </c>
      <c r="H115" s="21">
        <f t="shared" si="12"/>
        <v>46853100.000000007</v>
      </c>
      <c r="I115" s="21">
        <f t="shared" si="13"/>
        <v>44446124.999999993</v>
      </c>
      <c r="J115" s="21">
        <f t="shared" si="14"/>
        <v>45551625</v>
      </c>
      <c r="K115" s="21">
        <f t="shared" si="15"/>
        <v>42179850</v>
      </c>
      <c r="L115" s="68">
        <f t="shared" si="16"/>
        <v>45677250.000000007</v>
      </c>
      <c r="M115" s="68">
        <f t="shared" si="17"/>
        <v>50054024.999999993</v>
      </c>
      <c r="N115" s="21">
        <f t="shared" si="18"/>
        <v>51547296.091564208</v>
      </c>
      <c r="O115" s="21">
        <f t="shared" si="19"/>
        <v>52320833.3029425</v>
      </c>
      <c r="P115" s="21">
        <f t="shared" si="20"/>
        <v>53105978.491125695</v>
      </c>
      <c r="Q115" s="118">
        <f t="shared" si="21"/>
        <v>53902905.849576682</v>
      </c>
    </row>
    <row r="116" spans="2:17" s="18" customFormat="1" x14ac:dyDescent="0.3">
      <c r="B116" s="152" t="s">
        <v>145</v>
      </c>
      <c r="C116" s="20"/>
      <c r="D116" s="21">
        <f t="shared" si="10"/>
        <v>0</v>
      </c>
      <c r="E116" s="21">
        <f t="shared" si="10"/>
        <v>0</v>
      </c>
      <c r="F116" s="21">
        <f t="shared" si="10"/>
        <v>0</v>
      </c>
      <c r="G116" s="21">
        <f t="shared" si="11"/>
        <v>0</v>
      </c>
      <c r="H116" s="21">
        <f t="shared" si="12"/>
        <v>0</v>
      </c>
      <c r="I116" s="21">
        <f t="shared" si="13"/>
        <v>0</v>
      </c>
      <c r="J116" s="21">
        <f t="shared" si="14"/>
        <v>0</v>
      </c>
      <c r="K116" s="21">
        <f t="shared" si="15"/>
        <v>0</v>
      </c>
      <c r="L116" s="68">
        <f t="shared" si="16"/>
        <v>0</v>
      </c>
      <c r="M116" s="68">
        <f t="shared" si="17"/>
        <v>0</v>
      </c>
      <c r="N116" s="21">
        <f t="shared" si="18"/>
        <v>0</v>
      </c>
      <c r="O116" s="21">
        <f t="shared" si="19"/>
        <v>0</v>
      </c>
      <c r="P116" s="21">
        <f t="shared" si="20"/>
        <v>0</v>
      </c>
      <c r="Q116" s="118">
        <f t="shared" si="21"/>
        <v>0</v>
      </c>
    </row>
    <row r="117" spans="2:17" s="18" customFormat="1" x14ac:dyDescent="0.3">
      <c r="B117" s="152" t="s">
        <v>146</v>
      </c>
      <c r="C117" s="20"/>
      <c r="D117" s="21">
        <f t="shared" si="10"/>
        <v>0</v>
      </c>
      <c r="E117" s="21">
        <f t="shared" si="10"/>
        <v>0</v>
      </c>
      <c r="F117" s="21">
        <f t="shared" si="10"/>
        <v>0</v>
      </c>
      <c r="G117" s="21">
        <f t="shared" si="11"/>
        <v>0</v>
      </c>
      <c r="H117" s="21">
        <f t="shared" si="12"/>
        <v>0</v>
      </c>
      <c r="I117" s="21">
        <f t="shared" si="13"/>
        <v>0</v>
      </c>
      <c r="J117" s="21">
        <f t="shared" si="14"/>
        <v>0</v>
      </c>
      <c r="K117" s="21">
        <f t="shared" si="15"/>
        <v>0</v>
      </c>
      <c r="L117" s="68">
        <f t="shared" si="16"/>
        <v>0</v>
      </c>
      <c r="M117" s="68">
        <f t="shared" si="17"/>
        <v>0</v>
      </c>
      <c r="N117" s="21">
        <f t="shared" si="18"/>
        <v>0</v>
      </c>
      <c r="O117" s="21">
        <f t="shared" si="19"/>
        <v>0</v>
      </c>
      <c r="P117" s="21">
        <f t="shared" si="20"/>
        <v>0</v>
      </c>
      <c r="Q117" s="118">
        <f t="shared" si="21"/>
        <v>0</v>
      </c>
    </row>
    <row r="118" spans="2:17" s="18" customFormat="1" x14ac:dyDescent="0.3">
      <c r="B118" s="152" t="s">
        <v>147</v>
      </c>
      <c r="C118" s="20"/>
      <c r="D118" s="21">
        <f t="shared" si="10"/>
        <v>0</v>
      </c>
      <c r="E118" s="21">
        <f t="shared" si="10"/>
        <v>0</v>
      </c>
      <c r="F118" s="21">
        <f t="shared" si="10"/>
        <v>0</v>
      </c>
      <c r="G118" s="21">
        <f t="shared" si="11"/>
        <v>0</v>
      </c>
      <c r="H118" s="21">
        <f t="shared" si="12"/>
        <v>0</v>
      </c>
      <c r="I118" s="21">
        <f t="shared" si="13"/>
        <v>0</v>
      </c>
      <c r="J118" s="21">
        <f t="shared" si="14"/>
        <v>0</v>
      </c>
      <c r="K118" s="21">
        <f t="shared" si="15"/>
        <v>0</v>
      </c>
      <c r="L118" s="68">
        <f t="shared" si="16"/>
        <v>0</v>
      </c>
      <c r="M118" s="68">
        <f t="shared" si="17"/>
        <v>0</v>
      </c>
      <c r="N118" s="21">
        <f t="shared" si="18"/>
        <v>0</v>
      </c>
      <c r="O118" s="21">
        <f t="shared" si="19"/>
        <v>0</v>
      </c>
      <c r="P118" s="21">
        <f t="shared" si="20"/>
        <v>0</v>
      </c>
      <c r="Q118" s="118">
        <f t="shared" si="21"/>
        <v>0</v>
      </c>
    </row>
    <row r="119" spans="2:17" s="18" customFormat="1" x14ac:dyDescent="0.3">
      <c r="B119" s="152" t="s">
        <v>148</v>
      </c>
      <c r="C119" s="20"/>
      <c r="D119" s="21">
        <f t="shared" si="10"/>
        <v>42879631.5</v>
      </c>
      <c r="E119" s="21">
        <f t="shared" si="10"/>
        <v>43818000</v>
      </c>
      <c r="F119" s="21">
        <f t="shared" si="10"/>
        <v>44003925</v>
      </c>
      <c r="G119" s="21">
        <f t="shared" si="11"/>
        <v>43858200.000000007</v>
      </c>
      <c r="H119" s="21">
        <f t="shared" si="12"/>
        <v>45164700</v>
      </c>
      <c r="I119" s="21">
        <f t="shared" si="13"/>
        <v>43923524.999999993</v>
      </c>
      <c r="J119" s="21">
        <f t="shared" si="14"/>
        <v>41893425</v>
      </c>
      <c r="K119" s="21">
        <f t="shared" si="15"/>
        <v>41179875</v>
      </c>
      <c r="L119" s="68">
        <f t="shared" si="16"/>
        <v>43802925</v>
      </c>
      <c r="M119" s="68">
        <f t="shared" si="17"/>
        <v>33969000</v>
      </c>
      <c r="N119" s="21">
        <f t="shared" si="18"/>
        <v>28868962.36123348</v>
      </c>
      <c r="O119" s="21">
        <f t="shared" si="19"/>
        <v>26940973.509267412</v>
      </c>
      <c r="P119" s="21">
        <f t="shared" si="20"/>
        <v>25141743.736578006</v>
      </c>
      <c r="Q119" s="118">
        <f t="shared" si="21"/>
        <v>23462673.97866381</v>
      </c>
    </row>
    <row r="120" spans="2:17" s="18" customFormat="1" x14ac:dyDescent="0.3">
      <c r="B120" s="152" t="s">
        <v>149</v>
      </c>
      <c r="C120" s="20"/>
      <c r="D120" s="21">
        <f t="shared" si="10"/>
        <v>35853375</v>
      </c>
      <c r="E120" s="21">
        <f t="shared" si="10"/>
        <v>36697575</v>
      </c>
      <c r="F120" s="21">
        <f t="shared" si="10"/>
        <v>22919025</v>
      </c>
      <c r="G120" s="21">
        <f t="shared" si="11"/>
        <v>26923950.000000007</v>
      </c>
      <c r="H120" s="21">
        <f t="shared" si="12"/>
        <v>35722725.000000007</v>
      </c>
      <c r="I120" s="21">
        <f t="shared" si="13"/>
        <v>34526775</v>
      </c>
      <c r="J120" s="21">
        <f t="shared" si="14"/>
        <v>32109750</v>
      </c>
      <c r="K120" s="21">
        <f t="shared" si="15"/>
        <v>31928850.000000007</v>
      </c>
      <c r="L120" s="68">
        <f t="shared" si="16"/>
        <v>34235325</v>
      </c>
      <c r="M120" s="68">
        <f t="shared" si="17"/>
        <v>31657500</v>
      </c>
      <c r="N120" s="21">
        <f t="shared" si="18"/>
        <v>29682342.857142858</v>
      </c>
      <c r="O120" s="21">
        <f t="shared" si="19"/>
        <v>28555806.17727688</v>
      </c>
      <c r="P120" s="21">
        <f t="shared" si="20"/>
        <v>27472025.047307733</v>
      </c>
      <c r="Q120" s="118">
        <f t="shared" si="21"/>
        <v>26429376.761930175</v>
      </c>
    </row>
    <row r="121" spans="2:17" s="18" customFormat="1" x14ac:dyDescent="0.3">
      <c r="B121" s="152" t="s">
        <v>150</v>
      </c>
      <c r="C121" s="20"/>
      <c r="D121" s="21">
        <f t="shared" si="10"/>
        <v>0</v>
      </c>
      <c r="E121" s="21">
        <f t="shared" si="10"/>
        <v>0</v>
      </c>
      <c r="F121" s="21">
        <f t="shared" si="10"/>
        <v>0</v>
      </c>
      <c r="G121" s="21">
        <f t="shared" si="11"/>
        <v>0</v>
      </c>
      <c r="H121" s="21">
        <f t="shared" si="12"/>
        <v>0</v>
      </c>
      <c r="I121" s="21">
        <f t="shared" si="13"/>
        <v>0</v>
      </c>
      <c r="J121" s="21">
        <f t="shared" si="14"/>
        <v>0</v>
      </c>
      <c r="K121" s="21">
        <f t="shared" si="15"/>
        <v>0</v>
      </c>
      <c r="L121" s="68">
        <f t="shared" si="16"/>
        <v>0</v>
      </c>
      <c r="M121" s="68">
        <f t="shared" si="17"/>
        <v>201</v>
      </c>
      <c r="N121" s="21">
        <f t="shared" si="18"/>
        <v>402</v>
      </c>
      <c r="O121" s="21">
        <f t="shared" si="19"/>
        <v>0</v>
      </c>
      <c r="P121" s="21">
        <f t="shared" si="20"/>
        <v>0</v>
      </c>
      <c r="Q121" s="118">
        <f t="shared" si="21"/>
        <v>0</v>
      </c>
    </row>
    <row r="122" spans="2:17" s="18" customFormat="1" x14ac:dyDescent="0.3">
      <c r="B122" s="152" t="s">
        <v>151</v>
      </c>
      <c r="C122" s="20"/>
      <c r="D122" s="21">
        <f t="shared" si="10"/>
        <v>170895225</v>
      </c>
      <c r="E122" s="21">
        <f t="shared" si="10"/>
        <v>170844974.99999997</v>
      </c>
      <c r="F122" s="21">
        <f t="shared" si="10"/>
        <v>165252150.00000003</v>
      </c>
      <c r="G122" s="21">
        <f t="shared" si="11"/>
        <v>165910425.00000003</v>
      </c>
      <c r="H122" s="21">
        <f t="shared" si="12"/>
        <v>168458100.00000003</v>
      </c>
      <c r="I122" s="21">
        <f t="shared" si="13"/>
        <v>172488150.00000003</v>
      </c>
      <c r="J122" s="21">
        <f t="shared" si="14"/>
        <v>176131275</v>
      </c>
      <c r="K122" s="21">
        <f t="shared" si="15"/>
        <v>173568525.00000003</v>
      </c>
      <c r="L122" s="68">
        <f t="shared" si="16"/>
        <v>186397350</v>
      </c>
      <c r="M122" s="68">
        <f t="shared" si="17"/>
        <v>198497550</v>
      </c>
      <c r="N122" s="21">
        <f t="shared" si="18"/>
        <v>206680186.13985014</v>
      </c>
      <c r="O122" s="21">
        <f t="shared" si="19"/>
        <v>214496133.24324799</v>
      </c>
      <c r="P122" s="21">
        <f t="shared" si="20"/>
        <v>222607653.08762339</v>
      </c>
      <c r="Q122" s="118">
        <f t="shared" si="21"/>
        <v>231025923.23649529</v>
      </c>
    </row>
    <row r="123" spans="2:17" s="18" customFormat="1" x14ac:dyDescent="0.3">
      <c r="B123" s="152" t="s">
        <v>152</v>
      </c>
      <c r="C123" s="20"/>
      <c r="D123" s="21">
        <f t="shared" ref="D123:F138" si="22">D40*$F$98*$C$6</f>
        <v>181764300</v>
      </c>
      <c r="E123" s="21">
        <f t="shared" si="22"/>
        <v>188382225.00000003</v>
      </c>
      <c r="F123" s="21">
        <f t="shared" si="22"/>
        <v>187191300</v>
      </c>
      <c r="G123" s="21">
        <f t="shared" si="11"/>
        <v>191140950</v>
      </c>
      <c r="H123" s="21">
        <f t="shared" si="12"/>
        <v>208060124.99999994</v>
      </c>
      <c r="I123" s="21">
        <f t="shared" si="13"/>
        <v>219738225</v>
      </c>
      <c r="J123" s="21">
        <f t="shared" si="14"/>
        <v>223903950</v>
      </c>
      <c r="K123" s="21">
        <f t="shared" si="15"/>
        <v>241622100</v>
      </c>
      <c r="L123" s="68">
        <f t="shared" si="16"/>
        <v>228677700</v>
      </c>
      <c r="M123" s="68">
        <f t="shared" si="17"/>
        <v>257606625</v>
      </c>
      <c r="N123" s="21">
        <f t="shared" si="18"/>
        <v>279972806.35291898</v>
      </c>
      <c r="O123" s="21">
        <f t="shared" si="19"/>
        <v>294738513.54074812</v>
      </c>
      <c r="P123" s="21">
        <f t="shared" si="20"/>
        <v>310282961.03409779</v>
      </c>
      <c r="Q123" s="118">
        <f t="shared" si="21"/>
        <v>326647219.43363261</v>
      </c>
    </row>
    <row r="124" spans="2:17" s="18" customFormat="1" x14ac:dyDescent="0.3">
      <c r="B124" s="152" t="s">
        <v>153</v>
      </c>
      <c r="C124" s="20"/>
      <c r="D124" s="21">
        <f t="shared" si="22"/>
        <v>0</v>
      </c>
      <c r="E124" s="21">
        <f t="shared" si="22"/>
        <v>0</v>
      </c>
      <c r="F124" s="21">
        <f t="shared" si="22"/>
        <v>0</v>
      </c>
      <c r="G124" s="21">
        <f t="shared" si="11"/>
        <v>0</v>
      </c>
      <c r="H124" s="21">
        <f t="shared" si="12"/>
        <v>0</v>
      </c>
      <c r="I124" s="21">
        <f t="shared" si="13"/>
        <v>0</v>
      </c>
      <c r="J124" s="21">
        <f t="shared" si="14"/>
        <v>0</v>
      </c>
      <c r="K124" s="21">
        <f t="shared" si="15"/>
        <v>0</v>
      </c>
      <c r="L124" s="68">
        <f t="shared" si="16"/>
        <v>0</v>
      </c>
      <c r="M124" s="68">
        <f t="shared" si="17"/>
        <v>0</v>
      </c>
      <c r="N124" s="21">
        <f t="shared" si="18"/>
        <v>0</v>
      </c>
      <c r="O124" s="21">
        <f t="shared" si="19"/>
        <v>0</v>
      </c>
      <c r="P124" s="21">
        <f t="shared" si="20"/>
        <v>0</v>
      </c>
      <c r="Q124" s="118">
        <f t="shared" si="21"/>
        <v>0</v>
      </c>
    </row>
    <row r="125" spans="2:17" s="18" customFormat="1" x14ac:dyDescent="0.3">
      <c r="B125" s="152" t="s">
        <v>154</v>
      </c>
      <c r="C125" s="20"/>
      <c r="D125" s="21">
        <f t="shared" si="22"/>
        <v>0</v>
      </c>
      <c r="E125" s="21">
        <f t="shared" si="22"/>
        <v>0</v>
      </c>
      <c r="F125" s="21">
        <f t="shared" si="22"/>
        <v>0</v>
      </c>
      <c r="G125" s="21">
        <f t="shared" si="11"/>
        <v>0</v>
      </c>
      <c r="H125" s="21">
        <f t="shared" si="12"/>
        <v>0</v>
      </c>
      <c r="I125" s="21">
        <f t="shared" si="13"/>
        <v>0</v>
      </c>
      <c r="J125" s="21">
        <f t="shared" si="14"/>
        <v>0</v>
      </c>
      <c r="K125" s="21">
        <f t="shared" si="15"/>
        <v>0</v>
      </c>
      <c r="L125" s="68">
        <f t="shared" si="16"/>
        <v>0</v>
      </c>
      <c r="M125" s="68">
        <f t="shared" si="17"/>
        <v>0</v>
      </c>
      <c r="N125" s="21">
        <f t="shared" si="18"/>
        <v>0</v>
      </c>
      <c r="O125" s="21">
        <f t="shared" si="19"/>
        <v>0</v>
      </c>
      <c r="P125" s="21">
        <f t="shared" si="20"/>
        <v>0</v>
      </c>
      <c r="Q125" s="118">
        <f t="shared" si="21"/>
        <v>0</v>
      </c>
    </row>
    <row r="126" spans="2:17" s="18" customFormat="1" x14ac:dyDescent="0.3">
      <c r="B126" s="152" t="s">
        <v>155</v>
      </c>
      <c r="C126" s="20"/>
      <c r="D126" s="21">
        <f t="shared" si="22"/>
        <v>0</v>
      </c>
      <c r="E126" s="21">
        <f t="shared" si="22"/>
        <v>0</v>
      </c>
      <c r="F126" s="21">
        <f t="shared" si="22"/>
        <v>0</v>
      </c>
      <c r="G126" s="21">
        <f t="shared" si="11"/>
        <v>0</v>
      </c>
      <c r="H126" s="21">
        <f t="shared" si="12"/>
        <v>0</v>
      </c>
      <c r="I126" s="21">
        <f t="shared" si="13"/>
        <v>0</v>
      </c>
      <c r="J126" s="21">
        <f t="shared" si="14"/>
        <v>0</v>
      </c>
      <c r="K126" s="21">
        <f t="shared" si="15"/>
        <v>0</v>
      </c>
      <c r="L126" s="68">
        <f t="shared" si="16"/>
        <v>0</v>
      </c>
      <c r="M126" s="68">
        <f t="shared" si="17"/>
        <v>0</v>
      </c>
      <c r="N126" s="21">
        <f t="shared" si="18"/>
        <v>0</v>
      </c>
      <c r="O126" s="21">
        <f t="shared" si="19"/>
        <v>0</v>
      </c>
      <c r="P126" s="21">
        <f t="shared" si="20"/>
        <v>0</v>
      </c>
      <c r="Q126" s="118">
        <f t="shared" si="21"/>
        <v>0</v>
      </c>
    </row>
    <row r="127" spans="2:17" s="18" customFormat="1" x14ac:dyDescent="0.3">
      <c r="B127" s="152" t="s">
        <v>156</v>
      </c>
      <c r="C127" s="20"/>
      <c r="D127" s="21">
        <f t="shared" si="22"/>
        <v>0</v>
      </c>
      <c r="E127" s="21">
        <f t="shared" si="22"/>
        <v>0</v>
      </c>
      <c r="F127" s="21">
        <f t="shared" si="22"/>
        <v>0</v>
      </c>
      <c r="G127" s="21">
        <f t="shared" si="11"/>
        <v>0</v>
      </c>
      <c r="H127" s="21">
        <f t="shared" si="12"/>
        <v>0</v>
      </c>
      <c r="I127" s="21">
        <f t="shared" si="13"/>
        <v>0</v>
      </c>
      <c r="J127" s="21">
        <f t="shared" si="14"/>
        <v>0</v>
      </c>
      <c r="K127" s="21">
        <f t="shared" si="15"/>
        <v>0</v>
      </c>
      <c r="L127" s="68">
        <f t="shared" si="16"/>
        <v>0</v>
      </c>
      <c r="M127" s="68">
        <f t="shared" si="17"/>
        <v>0</v>
      </c>
      <c r="N127" s="21">
        <f t="shared" si="18"/>
        <v>0</v>
      </c>
      <c r="O127" s="21">
        <f t="shared" si="19"/>
        <v>0</v>
      </c>
      <c r="P127" s="21">
        <f t="shared" si="20"/>
        <v>0</v>
      </c>
      <c r="Q127" s="118">
        <f t="shared" si="21"/>
        <v>0</v>
      </c>
    </row>
    <row r="128" spans="2:17" s="18" customFormat="1" x14ac:dyDescent="0.3">
      <c r="B128" s="152" t="s">
        <v>157</v>
      </c>
      <c r="C128" s="20"/>
      <c r="D128" s="21">
        <f t="shared" si="22"/>
        <v>53018775</v>
      </c>
      <c r="E128" s="21">
        <f t="shared" si="22"/>
        <v>69832425.000000015</v>
      </c>
      <c r="F128" s="21">
        <f t="shared" si="22"/>
        <v>76073475</v>
      </c>
      <c r="G128" s="21">
        <f t="shared" si="11"/>
        <v>81193949.999999985</v>
      </c>
      <c r="H128" s="21">
        <f t="shared" si="12"/>
        <v>95922225</v>
      </c>
      <c r="I128" s="21">
        <f t="shared" si="13"/>
        <v>103253700.00000003</v>
      </c>
      <c r="J128" s="21">
        <f t="shared" si="14"/>
        <v>105489824.99999997</v>
      </c>
      <c r="K128" s="21">
        <f t="shared" si="15"/>
        <v>95444850</v>
      </c>
      <c r="L128" s="68">
        <f t="shared" si="16"/>
        <v>109158075</v>
      </c>
      <c r="M128" s="68">
        <f t="shared" si="17"/>
        <v>58164375</v>
      </c>
      <c r="N128" s="21">
        <f t="shared" si="18"/>
        <v>35671582.181362718</v>
      </c>
      <c r="O128" s="21">
        <f t="shared" si="19"/>
        <v>31329514.242092237</v>
      </c>
      <c r="P128" s="21">
        <f t="shared" si="20"/>
        <v>27515977.779036764</v>
      </c>
      <c r="Q128" s="118">
        <f t="shared" si="21"/>
        <v>24166638.11911954</v>
      </c>
    </row>
    <row r="129" spans="2:17" s="18" customFormat="1" x14ac:dyDescent="0.3">
      <c r="B129" s="152" t="s">
        <v>158</v>
      </c>
      <c r="C129" s="20"/>
      <c r="D129" s="21">
        <f t="shared" si="22"/>
        <v>0</v>
      </c>
      <c r="E129" s="21">
        <f t="shared" si="22"/>
        <v>0</v>
      </c>
      <c r="F129" s="21">
        <f t="shared" si="22"/>
        <v>0</v>
      </c>
      <c r="G129" s="21">
        <f t="shared" si="11"/>
        <v>0</v>
      </c>
      <c r="H129" s="21">
        <f t="shared" si="12"/>
        <v>0</v>
      </c>
      <c r="I129" s="21">
        <f t="shared" si="13"/>
        <v>0</v>
      </c>
      <c r="J129" s="21">
        <f t="shared" si="14"/>
        <v>0</v>
      </c>
      <c r="K129" s="21">
        <f t="shared" si="15"/>
        <v>0</v>
      </c>
      <c r="L129" s="68">
        <f t="shared" si="16"/>
        <v>0</v>
      </c>
      <c r="M129" s="68">
        <f t="shared" si="17"/>
        <v>0</v>
      </c>
      <c r="N129" s="21">
        <f t="shared" si="18"/>
        <v>0</v>
      </c>
      <c r="O129" s="21">
        <f t="shared" si="19"/>
        <v>0</v>
      </c>
      <c r="P129" s="21">
        <f t="shared" si="20"/>
        <v>0</v>
      </c>
      <c r="Q129" s="118">
        <f t="shared" si="21"/>
        <v>0</v>
      </c>
    </row>
    <row r="130" spans="2:17" s="18" customFormat="1" x14ac:dyDescent="0.3">
      <c r="B130" s="152" t="s">
        <v>159</v>
      </c>
      <c r="C130" s="20"/>
      <c r="D130" s="21">
        <f t="shared" si="22"/>
        <v>93042900.000000015</v>
      </c>
      <c r="E130" s="21">
        <f t="shared" si="22"/>
        <v>91922325</v>
      </c>
      <c r="F130" s="21">
        <f t="shared" si="22"/>
        <v>91600724.999999985</v>
      </c>
      <c r="G130" s="21">
        <f t="shared" si="11"/>
        <v>95816699.999999985</v>
      </c>
      <c r="H130" s="21">
        <f t="shared" si="12"/>
        <v>92872050</v>
      </c>
      <c r="I130" s="21">
        <f t="shared" si="13"/>
        <v>94384575</v>
      </c>
      <c r="J130" s="21">
        <f t="shared" si="14"/>
        <v>92223825.000000015</v>
      </c>
      <c r="K130" s="21">
        <f t="shared" si="15"/>
        <v>87932475</v>
      </c>
      <c r="L130" s="68">
        <f t="shared" si="16"/>
        <v>90364574.999999985</v>
      </c>
      <c r="M130" s="68">
        <f t="shared" si="17"/>
        <v>95741325.000000015</v>
      </c>
      <c r="N130" s="21">
        <f t="shared" si="18"/>
        <v>98056421.388522416</v>
      </c>
      <c r="O130" s="21">
        <f t="shared" si="19"/>
        <v>99285360.706716299</v>
      </c>
      <c r="P130" s="21">
        <f t="shared" si="20"/>
        <v>100529702.29868704</v>
      </c>
      <c r="Q130" s="118">
        <f t="shared" si="21"/>
        <v>101789639.20084733</v>
      </c>
    </row>
    <row r="131" spans="2:17" s="18" customFormat="1" x14ac:dyDescent="0.3">
      <c r="B131" s="152" t="s">
        <v>160</v>
      </c>
      <c r="C131" s="20"/>
      <c r="D131" s="21">
        <f t="shared" si="22"/>
        <v>209252256</v>
      </c>
      <c r="E131" s="21">
        <f t="shared" si="22"/>
        <v>211286175.00000006</v>
      </c>
      <c r="F131" s="21">
        <f t="shared" si="22"/>
        <v>217959375</v>
      </c>
      <c r="G131" s="21">
        <f t="shared" si="11"/>
        <v>215461950</v>
      </c>
      <c r="H131" s="21">
        <f t="shared" si="12"/>
        <v>220808550</v>
      </c>
      <c r="I131" s="21">
        <f t="shared" si="13"/>
        <v>229396275</v>
      </c>
      <c r="J131" s="21">
        <f t="shared" si="14"/>
        <v>233451450</v>
      </c>
      <c r="K131" s="21">
        <f t="shared" si="15"/>
        <v>225270750</v>
      </c>
      <c r="L131" s="68">
        <f t="shared" si="16"/>
        <v>201763800.00000006</v>
      </c>
      <c r="M131" s="68">
        <f t="shared" si="17"/>
        <v>218924175</v>
      </c>
      <c r="N131" s="21">
        <f t="shared" si="18"/>
        <v>227511655.54054052</v>
      </c>
      <c r="O131" s="21">
        <f t="shared" si="19"/>
        <v>228290524.27121985</v>
      </c>
      <c r="P131" s="21">
        <f t="shared" si="20"/>
        <v>229072059.39935559</v>
      </c>
      <c r="Q131" s="118">
        <f t="shared" si="21"/>
        <v>229856270.05315512</v>
      </c>
    </row>
    <row r="132" spans="2:17" s="18" customFormat="1" x14ac:dyDescent="0.3">
      <c r="B132" s="152" t="s">
        <v>161</v>
      </c>
      <c r="C132" s="20"/>
      <c r="D132" s="21">
        <f t="shared" si="22"/>
        <v>0</v>
      </c>
      <c r="E132" s="21">
        <f t="shared" si="22"/>
        <v>0</v>
      </c>
      <c r="F132" s="21">
        <f t="shared" si="22"/>
        <v>0</v>
      </c>
      <c r="G132" s="21">
        <f t="shared" si="11"/>
        <v>0</v>
      </c>
      <c r="H132" s="21">
        <f t="shared" si="12"/>
        <v>0</v>
      </c>
      <c r="I132" s="21">
        <f t="shared" si="13"/>
        <v>0</v>
      </c>
      <c r="J132" s="21">
        <f t="shared" si="14"/>
        <v>0</v>
      </c>
      <c r="K132" s="21">
        <f t="shared" si="15"/>
        <v>0</v>
      </c>
      <c r="L132" s="68">
        <f t="shared" si="16"/>
        <v>0</v>
      </c>
      <c r="M132" s="68">
        <f t="shared" si="17"/>
        <v>0</v>
      </c>
      <c r="N132" s="21">
        <f t="shared" si="18"/>
        <v>0</v>
      </c>
      <c r="O132" s="21">
        <f t="shared" si="19"/>
        <v>0</v>
      </c>
      <c r="P132" s="21">
        <f t="shared" si="20"/>
        <v>0</v>
      </c>
      <c r="Q132" s="118">
        <f t="shared" si="21"/>
        <v>0</v>
      </c>
    </row>
    <row r="133" spans="2:17" s="18" customFormat="1" x14ac:dyDescent="0.3">
      <c r="B133" s="152" t="s">
        <v>162</v>
      </c>
      <c r="C133" s="20"/>
      <c r="D133" s="21">
        <f t="shared" si="22"/>
        <v>126356338.5</v>
      </c>
      <c r="E133" s="21">
        <f t="shared" si="22"/>
        <v>129609825</v>
      </c>
      <c r="F133" s="21">
        <f t="shared" si="22"/>
        <v>70902750</v>
      </c>
      <c r="G133" s="21">
        <f t="shared" si="11"/>
        <v>44682300</v>
      </c>
      <c r="H133" s="21">
        <f t="shared" si="12"/>
        <v>51265049.999999985</v>
      </c>
      <c r="I133" s="21">
        <f t="shared" si="13"/>
        <v>80033174.999999985</v>
      </c>
      <c r="J133" s="21">
        <f t="shared" si="14"/>
        <v>117499575</v>
      </c>
      <c r="K133" s="21">
        <f t="shared" si="15"/>
        <v>120735675</v>
      </c>
      <c r="L133" s="68">
        <f t="shared" si="16"/>
        <v>151187175</v>
      </c>
      <c r="M133" s="68">
        <f t="shared" si="17"/>
        <v>112449449.99999997</v>
      </c>
      <c r="N133" s="21">
        <f t="shared" si="18"/>
        <v>107014969.57683739</v>
      </c>
      <c r="O133" s="21">
        <f t="shared" si="19"/>
        <v>123524034.66820103</v>
      </c>
      <c r="P133" s="21">
        <f t="shared" si="20"/>
        <v>142579932.5182769</v>
      </c>
      <c r="Q133" s="118">
        <f t="shared" si="21"/>
        <v>164575559.8213934</v>
      </c>
    </row>
    <row r="134" spans="2:17" s="18" customFormat="1" x14ac:dyDescent="0.3">
      <c r="B134" s="152" t="s">
        <v>182</v>
      </c>
      <c r="C134" s="20"/>
      <c r="D134" s="21">
        <f t="shared" si="22"/>
        <v>0</v>
      </c>
      <c r="E134" s="21">
        <f t="shared" si="22"/>
        <v>0</v>
      </c>
      <c r="F134" s="21">
        <f t="shared" si="22"/>
        <v>0</v>
      </c>
      <c r="G134" s="21">
        <f t="shared" si="11"/>
        <v>0</v>
      </c>
      <c r="H134" s="21">
        <f t="shared" si="12"/>
        <v>0</v>
      </c>
      <c r="I134" s="21">
        <f t="shared" si="13"/>
        <v>0</v>
      </c>
      <c r="J134" s="21">
        <f t="shared" si="14"/>
        <v>0</v>
      </c>
      <c r="K134" s="21">
        <f t="shared" si="15"/>
        <v>0</v>
      </c>
      <c r="L134" s="68">
        <f t="shared" si="16"/>
        <v>0</v>
      </c>
      <c r="M134" s="68">
        <f t="shared" si="17"/>
        <v>0</v>
      </c>
      <c r="N134" s="21">
        <f t="shared" si="18"/>
        <v>0</v>
      </c>
      <c r="O134" s="21">
        <f t="shared" si="19"/>
        <v>0</v>
      </c>
      <c r="P134" s="21">
        <f t="shared" si="20"/>
        <v>0</v>
      </c>
      <c r="Q134" s="118">
        <f t="shared" si="21"/>
        <v>0</v>
      </c>
    </row>
    <row r="135" spans="2:17" s="18" customFormat="1" x14ac:dyDescent="0.3">
      <c r="B135" s="152" t="s">
        <v>163</v>
      </c>
      <c r="C135" s="20"/>
      <c r="D135" s="21">
        <f t="shared" si="22"/>
        <v>0</v>
      </c>
      <c r="E135" s="21">
        <f t="shared" si="22"/>
        <v>0</v>
      </c>
      <c r="F135" s="21">
        <f t="shared" si="22"/>
        <v>0</v>
      </c>
      <c r="G135" s="21">
        <f t="shared" si="11"/>
        <v>0</v>
      </c>
      <c r="H135" s="21">
        <f t="shared" si="12"/>
        <v>0</v>
      </c>
      <c r="I135" s="21">
        <f t="shared" si="13"/>
        <v>0</v>
      </c>
      <c r="J135" s="21">
        <f t="shared" si="14"/>
        <v>0</v>
      </c>
      <c r="K135" s="21">
        <f t="shared" si="15"/>
        <v>0</v>
      </c>
      <c r="L135" s="68">
        <f t="shared" si="16"/>
        <v>0</v>
      </c>
      <c r="M135" s="68">
        <f t="shared" si="17"/>
        <v>0</v>
      </c>
      <c r="N135" s="21">
        <f t="shared" si="18"/>
        <v>0</v>
      </c>
      <c r="O135" s="21">
        <f t="shared" si="19"/>
        <v>0</v>
      </c>
      <c r="P135" s="21">
        <f t="shared" si="20"/>
        <v>0</v>
      </c>
      <c r="Q135" s="118">
        <f t="shared" si="21"/>
        <v>0</v>
      </c>
    </row>
    <row r="136" spans="2:17" s="18" customFormat="1" x14ac:dyDescent="0.3">
      <c r="B136" s="152" t="s">
        <v>164</v>
      </c>
      <c r="C136" s="20"/>
      <c r="D136" s="21">
        <f t="shared" si="22"/>
        <v>453496200</v>
      </c>
      <c r="E136" s="21">
        <f t="shared" si="22"/>
        <v>565443149.99999988</v>
      </c>
      <c r="F136" s="21">
        <f t="shared" si="22"/>
        <v>577432800</v>
      </c>
      <c r="G136" s="21">
        <f t="shared" si="11"/>
        <v>593537925</v>
      </c>
      <c r="H136" s="21">
        <f t="shared" si="12"/>
        <v>636496649.99999988</v>
      </c>
      <c r="I136" s="21">
        <f t="shared" si="13"/>
        <v>651099300</v>
      </c>
      <c r="J136" s="21">
        <f t="shared" si="14"/>
        <v>664219575</v>
      </c>
      <c r="K136" s="21">
        <f t="shared" si="15"/>
        <v>656631825</v>
      </c>
      <c r="L136" s="68">
        <f t="shared" si="16"/>
        <v>649541549.99999976</v>
      </c>
      <c r="M136" s="68">
        <f t="shared" si="17"/>
        <v>645356729.99999988</v>
      </c>
      <c r="N136" s="21">
        <f t="shared" si="18"/>
        <v>643554937.53438365</v>
      </c>
      <c r="O136" s="21">
        <f t="shared" si="19"/>
        <v>642544658.46564913</v>
      </c>
      <c r="P136" s="21">
        <f t="shared" si="20"/>
        <v>641535965.37464106</v>
      </c>
      <c r="Q136" s="118">
        <f t="shared" si="21"/>
        <v>640528855.77162647</v>
      </c>
    </row>
    <row r="137" spans="2:17" s="18" customFormat="1" x14ac:dyDescent="0.3">
      <c r="B137" s="152" t="s">
        <v>165</v>
      </c>
      <c r="C137" s="20"/>
      <c r="D137" s="21">
        <f t="shared" si="22"/>
        <v>0</v>
      </c>
      <c r="E137" s="21">
        <f t="shared" si="22"/>
        <v>0</v>
      </c>
      <c r="F137" s="21">
        <f t="shared" si="22"/>
        <v>0</v>
      </c>
      <c r="G137" s="21">
        <f t="shared" si="11"/>
        <v>0</v>
      </c>
      <c r="H137" s="21">
        <f t="shared" si="12"/>
        <v>0</v>
      </c>
      <c r="I137" s="21">
        <f t="shared" si="13"/>
        <v>0</v>
      </c>
      <c r="J137" s="21">
        <f t="shared" si="14"/>
        <v>0</v>
      </c>
      <c r="K137" s="21">
        <f t="shared" si="15"/>
        <v>0</v>
      </c>
      <c r="L137" s="68">
        <f t="shared" si="16"/>
        <v>0</v>
      </c>
      <c r="M137" s="68">
        <f t="shared" si="17"/>
        <v>0</v>
      </c>
      <c r="N137" s="21">
        <f t="shared" si="18"/>
        <v>0</v>
      </c>
      <c r="O137" s="21">
        <f t="shared" si="19"/>
        <v>0</v>
      </c>
      <c r="P137" s="21">
        <f t="shared" si="20"/>
        <v>0</v>
      </c>
      <c r="Q137" s="118">
        <f t="shared" si="21"/>
        <v>0</v>
      </c>
    </row>
    <row r="138" spans="2:17" s="18" customFormat="1" x14ac:dyDescent="0.3">
      <c r="B138" s="152" t="s">
        <v>166</v>
      </c>
      <c r="C138" s="20"/>
      <c r="D138" s="21">
        <f t="shared" si="22"/>
        <v>19685136</v>
      </c>
      <c r="E138" s="21">
        <f t="shared" si="22"/>
        <v>28265625</v>
      </c>
      <c r="F138" s="21">
        <f t="shared" si="22"/>
        <v>20667824.999999996</v>
      </c>
      <c r="G138" s="21">
        <f t="shared" si="11"/>
        <v>14853900</v>
      </c>
      <c r="H138" s="21">
        <f t="shared" si="12"/>
        <v>14537324.999999996</v>
      </c>
      <c r="I138" s="21">
        <f t="shared" si="13"/>
        <v>14316225</v>
      </c>
      <c r="J138" s="21">
        <f t="shared" si="14"/>
        <v>15562425.000000004</v>
      </c>
      <c r="K138" s="21">
        <f t="shared" si="15"/>
        <v>13803675</v>
      </c>
      <c r="L138" s="68">
        <f t="shared" si="16"/>
        <v>21582375</v>
      </c>
      <c r="M138" s="68">
        <f t="shared" si="17"/>
        <v>19009574.999999996</v>
      </c>
      <c r="N138" s="21">
        <f t="shared" si="18"/>
        <v>17646920.109439127</v>
      </c>
      <c r="O138" s="21">
        <f t="shared" si="19"/>
        <v>18250439.949023224</v>
      </c>
      <c r="P138" s="21">
        <f t="shared" si="20"/>
        <v>18874600.001999393</v>
      </c>
      <c r="Q138" s="118">
        <f t="shared" si="21"/>
        <v>19520106.158018526</v>
      </c>
    </row>
    <row r="139" spans="2:17" s="18" customFormat="1" x14ac:dyDescent="0.3">
      <c r="B139" s="329" t="s">
        <v>536</v>
      </c>
      <c r="C139" s="20"/>
      <c r="D139" s="330">
        <f>SUM(D103:D138)</f>
        <v>2080476127.5</v>
      </c>
      <c r="E139" s="330">
        <f t="shared" ref="E139" si="23">SUM(E103:E138)</f>
        <v>2311148250</v>
      </c>
      <c r="F139" s="330">
        <f t="shared" ref="F139" si="24">SUM(F103:F138)</f>
        <v>2220436950</v>
      </c>
      <c r="G139" s="330">
        <f t="shared" ref="G139" si="25">SUM(G103:G138)</f>
        <v>2181754500</v>
      </c>
      <c r="H139" s="330">
        <f t="shared" ref="H139" si="26">SUM(H103:H138)</f>
        <v>2335620000</v>
      </c>
      <c r="I139" s="330">
        <f t="shared" ref="I139" si="27">SUM(I103:I138)</f>
        <v>2426054925</v>
      </c>
      <c r="J139" s="330">
        <f t="shared" ref="J139" si="28">SUM(J103:J138)</f>
        <v>2454325575</v>
      </c>
      <c r="K139" s="330">
        <f t="shared" ref="K139" si="29">SUM(K103:K138)</f>
        <v>2482355025</v>
      </c>
      <c r="L139" s="330">
        <f t="shared" ref="L139:Q139" si="30">SUM(L103:L138)</f>
        <v>2540097300</v>
      </c>
      <c r="M139" s="330">
        <f t="shared" si="30"/>
        <v>2445085806</v>
      </c>
      <c r="N139" s="330">
        <f t="shared" si="30"/>
        <v>2427231585.4917607</v>
      </c>
      <c r="O139" s="330">
        <f t="shared" si="30"/>
        <v>2456450201.2582865</v>
      </c>
      <c r="P139" s="330">
        <f t="shared" si="30"/>
        <v>2490401031.2375441</v>
      </c>
      <c r="Q139" s="331">
        <f t="shared" si="30"/>
        <v>2529444726.263525</v>
      </c>
    </row>
    <row r="140" spans="2:17" s="18" customFormat="1" x14ac:dyDescent="0.3">
      <c r="B140" s="153" t="s">
        <v>20</v>
      </c>
      <c r="C140" s="37"/>
      <c r="D140" s="626"/>
      <c r="E140" s="626"/>
      <c r="F140" s="626"/>
      <c r="G140" s="626"/>
      <c r="H140" s="626"/>
      <c r="I140" s="626"/>
      <c r="J140" s="626"/>
      <c r="K140" s="626"/>
      <c r="L140" s="203"/>
      <c r="M140" s="203"/>
      <c r="N140" s="626"/>
      <c r="O140" s="199"/>
      <c r="P140" s="67"/>
      <c r="Q140" s="420"/>
    </row>
    <row r="141" spans="2:17" s="18" customFormat="1" x14ac:dyDescent="0.3">
      <c r="B141" s="152" t="s">
        <v>132</v>
      </c>
      <c r="C141" s="20"/>
      <c r="D141" s="21">
        <f t="shared" ref="D141:F160" si="31">D58*$F$98*$C$6</f>
        <v>0</v>
      </c>
      <c r="E141" s="21">
        <f t="shared" si="31"/>
        <v>0</v>
      </c>
      <c r="F141" s="21">
        <f t="shared" si="31"/>
        <v>0</v>
      </c>
      <c r="G141" s="21">
        <f t="shared" ref="G141:G176" si="32">G58*$G$98*$C$6</f>
        <v>0</v>
      </c>
      <c r="H141" s="21">
        <f t="shared" ref="H141:H176" si="33">H58*$H$98*$C$6</f>
        <v>0</v>
      </c>
      <c r="I141" s="21">
        <f t="shared" ref="I141:I176" si="34">I58*$I$98*$C$6</f>
        <v>0</v>
      </c>
      <c r="J141" s="21">
        <f t="shared" ref="J141:J176" si="35">J58*$J$98*$C$6</f>
        <v>0</v>
      </c>
      <c r="K141" s="21">
        <f t="shared" ref="K141:K176" si="36">K58*$K$98*$C$6</f>
        <v>0</v>
      </c>
      <c r="L141" s="68">
        <f t="shared" ref="L141:L176" si="37">L58*$L$98*$C$6</f>
        <v>0</v>
      </c>
      <c r="M141" s="68">
        <f t="shared" ref="M141:M176" si="38">M58*$M$98*$C$6</f>
        <v>0</v>
      </c>
      <c r="N141" s="21">
        <f t="shared" ref="N141:N176" si="39">N58*$N$98*$C$6</f>
        <v>0</v>
      </c>
      <c r="O141" s="21">
        <f t="shared" ref="O141:O176" si="40">O58*$O$98*$C$6</f>
        <v>0</v>
      </c>
      <c r="P141" s="21">
        <f t="shared" ref="P141:P176" si="41">P58*$P$98*$C$6</f>
        <v>0</v>
      </c>
      <c r="Q141" s="118">
        <f t="shared" ref="Q141:Q176" si="42">Q58*$Q$98*$C$6</f>
        <v>0</v>
      </c>
    </row>
    <row r="142" spans="2:17" s="18" customFormat="1" x14ac:dyDescent="0.3">
      <c r="B142" s="152" t="s">
        <v>133</v>
      </c>
      <c r="C142" s="20"/>
      <c r="D142" s="21">
        <f t="shared" si="31"/>
        <v>110962050</v>
      </c>
      <c r="E142" s="21">
        <f t="shared" si="31"/>
        <v>136373474.99999997</v>
      </c>
      <c r="F142" s="21">
        <f t="shared" si="31"/>
        <v>120625125</v>
      </c>
      <c r="G142" s="21">
        <f t="shared" si="32"/>
        <v>114931800.00000003</v>
      </c>
      <c r="H142" s="21">
        <f t="shared" si="33"/>
        <v>139720124.99999997</v>
      </c>
      <c r="I142" s="21">
        <f t="shared" si="34"/>
        <v>135318225</v>
      </c>
      <c r="J142" s="21">
        <f t="shared" si="35"/>
        <v>125077275</v>
      </c>
      <c r="K142" s="21">
        <f t="shared" si="36"/>
        <v>116198100</v>
      </c>
      <c r="L142" s="68">
        <f t="shared" si="37"/>
        <v>124218000</v>
      </c>
      <c r="M142" s="68">
        <f t="shared" si="38"/>
        <v>71093700</v>
      </c>
      <c r="N142" s="21">
        <f t="shared" si="39"/>
        <v>47169869.775906555</v>
      </c>
      <c r="O142" s="21">
        <f t="shared" si="40"/>
        <v>41065910.530696206</v>
      </c>
      <c r="P142" s="21">
        <f t="shared" si="41"/>
        <v>35751826.658137828</v>
      </c>
      <c r="Q142" s="118">
        <f t="shared" si="42"/>
        <v>31125405.302729208</v>
      </c>
    </row>
    <row r="143" spans="2:17" s="18" customFormat="1" x14ac:dyDescent="0.3">
      <c r="B143" s="152" t="s">
        <v>134</v>
      </c>
      <c r="C143" s="20"/>
      <c r="D143" s="21">
        <f t="shared" si="31"/>
        <v>0</v>
      </c>
      <c r="E143" s="21">
        <f t="shared" si="31"/>
        <v>0</v>
      </c>
      <c r="F143" s="21">
        <f t="shared" si="31"/>
        <v>0</v>
      </c>
      <c r="G143" s="21">
        <f t="shared" si="32"/>
        <v>0</v>
      </c>
      <c r="H143" s="21">
        <f t="shared" si="33"/>
        <v>0</v>
      </c>
      <c r="I143" s="21">
        <f t="shared" si="34"/>
        <v>0</v>
      </c>
      <c r="J143" s="21">
        <f t="shared" si="35"/>
        <v>0</v>
      </c>
      <c r="K143" s="21">
        <f t="shared" si="36"/>
        <v>0</v>
      </c>
      <c r="L143" s="68">
        <f t="shared" si="37"/>
        <v>0</v>
      </c>
      <c r="M143" s="68">
        <f t="shared" si="38"/>
        <v>0</v>
      </c>
      <c r="N143" s="21">
        <f t="shared" si="39"/>
        <v>0</v>
      </c>
      <c r="O143" s="21">
        <f t="shared" si="40"/>
        <v>0</v>
      </c>
      <c r="P143" s="21">
        <f t="shared" si="41"/>
        <v>0</v>
      </c>
      <c r="Q143" s="118">
        <f t="shared" si="42"/>
        <v>0</v>
      </c>
    </row>
    <row r="144" spans="2:17" s="18" customFormat="1" x14ac:dyDescent="0.3">
      <c r="B144" s="152" t="s">
        <v>135</v>
      </c>
      <c r="C144" s="20"/>
      <c r="D144" s="21">
        <f t="shared" si="31"/>
        <v>0</v>
      </c>
      <c r="E144" s="21">
        <f t="shared" si="31"/>
        <v>0</v>
      </c>
      <c r="F144" s="21">
        <f t="shared" si="31"/>
        <v>0</v>
      </c>
      <c r="G144" s="21">
        <f t="shared" si="32"/>
        <v>0</v>
      </c>
      <c r="H144" s="21">
        <f t="shared" si="33"/>
        <v>0</v>
      </c>
      <c r="I144" s="21">
        <f t="shared" si="34"/>
        <v>0</v>
      </c>
      <c r="J144" s="21">
        <f t="shared" si="35"/>
        <v>0</v>
      </c>
      <c r="K144" s="21">
        <f t="shared" si="36"/>
        <v>0</v>
      </c>
      <c r="L144" s="68">
        <f t="shared" si="37"/>
        <v>0</v>
      </c>
      <c r="M144" s="68">
        <f t="shared" si="38"/>
        <v>0</v>
      </c>
      <c r="N144" s="21">
        <f t="shared" si="39"/>
        <v>0</v>
      </c>
      <c r="O144" s="21">
        <f t="shared" si="40"/>
        <v>0</v>
      </c>
      <c r="P144" s="21">
        <f t="shared" si="41"/>
        <v>0</v>
      </c>
      <c r="Q144" s="118">
        <f t="shared" si="42"/>
        <v>0</v>
      </c>
    </row>
    <row r="145" spans="2:17" s="18" customFormat="1" x14ac:dyDescent="0.3">
      <c r="B145" s="152" t="s">
        <v>136</v>
      </c>
      <c r="C145" s="20"/>
      <c r="D145" s="21">
        <f t="shared" si="31"/>
        <v>0</v>
      </c>
      <c r="E145" s="21">
        <f t="shared" si="31"/>
        <v>0</v>
      </c>
      <c r="F145" s="21">
        <f t="shared" si="31"/>
        <v>0</v>
      </c>
      <c r="G145" s="21">
        <f t="shared" si="32"/>
        <v>0</v>
      </c>
      <c r="H145" s="21">
        <f t="shared" si="33"/>
        <v>0</v>
      </c>
      <c r="I145" s="21">
        <f t="shared" si="34"/>
        <v>0</v>
      </c>
      <c r="J145" s="21">
        <f t="shared" si="35"/>
        <v>0</v>
      </c>
      <c r="K145" s="21">
        <f t="shared" si="36"/>
        <v>0</v>
      </c>
      <c r="L145" s="68">
        <f t="shared" si="37"/>
        <v>0</v>
      </c>
      <c r="M145" s="68">
        <f t="shared" si="38"/>
        <v>0</v>
      </c>
      <c r="N145" s="21">
        <f t="shared" si="39"/>
        <v>0</v>
      </c>
      <c r="O145" s="21">
        <f t="shared" si="40"/>
        <v>0</v>
      </c>
      <c r="P145" s="21">
        <f t="shared" si="41"/>
        <v>0</v>
      </c>
      <c r="Q145" s="118">
        <f t="shared" si="42"/>
        <v>0</v>
      </c>
    </row>
    <row r="146" spans="2:17" s="18" customFormat="1" x14ac:dyDescent="0.3">
      <c r="B146" s="152" t="s">
        <v>137</v>
      </c>
      <c r="C146" s="20"/>
      <c r="D146" s="21">
        <f t="shared" si="31"/>
        <v>0</v>
      </c>
      <c r="E146" s="21">
        <f t="shared" si="31"/>
        <v>0</v>
      </c>
      <c r="F146" s="21">
        <f t="shared" si="31"/>
        <v>0</v>
      </c>
      <c r="G146" s="21">
        <f t="shared" si="32"/>
        <v>0</v>
      </c>
      <c r="H146" s="21">
        <f t="shared" si="33"/>
        <v>0</v>
      </c>
      <c r="I146" s="21">
        <f t="shared" si="34"/>
        <v>0</v>
      </c>
      <c r="J146" s="21">
        <f t="shared" si="35"/>
        <v>0</v>
      </c>
      <c r="K146" s="21">
        <f t="shared" si="36"/>
        <v>0</v>
      </c>
      <c r="L146" s="68">
        <f t="shared" si="37"/>
        <v>0</v>
      </c>
      <c r="M146" s="68">
        <f t="shared" si="38"/>
        <v>0</v>
      </c>
      <c r="N146" s="21">
        <f t="shared" si="39"/>
        <v>0</v>
      </c>
      <c r="O146" s="21">
        <f t="shared" si="40"/>
        <v>0</v>
      </c>
      <c r="P146" s="21">
        <f t="shared" si="41"/>
        <v>0</v>
      </c>
      <c r="Q146" s="118">
        <f t="shared" si="42"/>
        <v>0</v>
      </c>
    </row>
    <row r="147" spans="2:17" s="18" customFormat="1" x14ac:dyDescent="0.3">
      <c r="B147" s="152" t="s">
        <v>138</v>
      </c>
      <c r="C147" s="20"/>
      <c r="D147" s="21">
        <f t="shared" si="31"/>
        <v>0</v>
      </c>
      <c r="E147" s="21">
        <f t="shared" si="31"/>
        <v>0</v>
      </c>
      <c r="F147" s="21">
        <f t="shared" si="31"/>
        <v>0</v>
      </c>
      <c r="G147" s="21">
        <f t="shared" si="32"/>
        <v>0</v>
      </c>
      <c r="H147" s="21">
        <f t="shared" si="33"/>
        <v>0</v>
      </c>
      <c r="I147" s="21">
        <f t="shared" si="34"/>
        <v>0</v>
      </c>
      <c r="J147" s="21">
        <f t="shared" si="35"/>
        <v>0</v>
      </c>
      <c r="K147" s="21">
        <f t="shared" si="36"/>
        <v>0</v>
      </c>
      <c r="L147" s="68">
        <f t="shared" si="37"/>
        <v>0</v>
      </c>
      <c r="M147" s="68">
        <f t="shared" si="38"/>
        <v>0</v>
      </c>
      <c r="N147" s="21">
        <f t="shared" si="39"/>
        <v>0</v>
      </c>
      <c r="O147" s="21">
        <f t="shared" si="40"/>
        <v>0</v>
      </c>
      <c r="P147" s="21">
        <f t="shared" si="41"/>
        <v>0</v>
      </c>
      <c r="Q147" s="118">
        <f t="shared" si="42"/>
        <v>0</v>
      </c>
    </row>
    <row r="148" spans="2:17" s="18" customFormat="1" x14ac:dyDescent="0.3">
      <c r="B148" s="152" t="s">
        <v>139</v>
      </c>
      <c r="C148" s="20"/>
      <c r="D148" s="21">
        <f t="shared" si="31"/>
        <v>0</v>
      </c>
      <c r="E148" s="21">
        <f t="shared" si="31"/>
        <v>0</v>
      </c>
      <c r="F148" s="21">
        <f t="shared" si="31"/>
        <v>0</v>
      </c>
      <c r="G148" s="21">
        <f t="shared" si="32"/>
        <v>0</v>
      </c>
      <c r="H148" s="21">
        <f t="shared" si="33"/>
        <v>0</v>
      </c>
      <c r="I148" s="21">
        <f t="shared" si="34"/>
        <v>0</v>
      </c>
      <c r="J148" s="21">
        <f t="shared" si="35"/>
        <v>0</v>
      </c>
      <c r="K148" s="21">
        <f t="shared" si="36"/>
        <v>0</v>
      </c>
      <c r="L148" s="68">
        <f t="shared" si="37"/>
        <v>0</v>
      </c>
      <c r="M148" s="68">
        <f t="shared" si="38"/>
        <v>0</v>
      </c>
      <c r="N148" s="21">
        <f t="shared" si="39"/>
        <v>0</v>
      </c>
      <c r="O148" s="21">
        <f t="shared" si="40"/>
        <v>0</v>
      </c>
      <c r="P148" s="21">
        <f t="shared" si="41"/>
        <v>0</v>
      </c>
      <c r="Q148" s="118">
        <f t="shared" si="42"/>
        <v>0</v>
      </c>
    </row>
    <row r="149" spans="2:17" s="18" customFormat="1" x14ac:dyDescent="0.3">
      <c r="B149" s="152" t="s">
        <v>140</v>
      </c>
      <c r="C149" s="20"/>
      <c r="D149" s="21">
        <f t="shared" si="31"/>
        <v>0</v>
      </c>
      <c r="E149" s="21">
        <f t="shared" si="31"/>
        <v>0</v>
      </c>
      <c r="F149" s="21">
        <f t="shared" si="31"/>
        <v>0</v>
      </c>
      <c r="G149" s="21">
        <f t="shared" si="32"/>
        <v>0</v>
      </c>
      <c r="H149" s="21">
        <f t="shared" si="33"/>
        <v>0</v>
      </c>
      <c r="I149" s="21">
        <f t="shared" si="34"/>
        <v>0</v>
      </c>
      <c r="J149" s="21">
        <f t="shared" si="35"/>
        <v>0</v>
      </c>
      <c r="K149" s="21">
        <f t="shared" si="36"/>
        <v>0</v>
      </c>
      <c r="L149" s="68">
        <f t="shared" si="37"/>
        <v>0</v>
      </c>
      <c r="M149" s="68">
        <f t="shared" si="38"/>
        <v>0</v>
      </c>
      <c r="N149" s="21">
        <f t="shared" si="39"/>
        <v>0</v>
      </c>
      <c r="O149" s="21">
        <f t="shared" si="40"/>
        <v>0</v>
      </c>
      <c r="P149" s="21">
        <f t="shared" si="41"/>
        <v>0</v>
      </c>
      <c r="Q149" s="118">
        <f t="shared" si="42"/>
        <v>0</v>
      </c>
    </row>
    <row r="150" spans="2:17" s="18" customFormat="1" x14ac:dyDescent="0.3">
      <c r="B150" s="152" t="s">
        <v>141</v>
      </c>
      <c r="C150" s="20"/>
      <c r="D150" s="21">
        <f t="shared" si="31"/>
        <v>0</v>
      </c>
      <c r="E150" s="21">
        <f t="shared" si="31"/>
        <v>0</v>
      </c>
      <c r="F150" s="21">
        <f t="shared" si="31"/>
        <v>0</v>
      </c>
      <c r="G150" s="21">
        <f t="shared" si="32"/>
        <v>0</v>
      </c>
      <c r="H150" s="21">
        <f t="shared" si="33"/>
        <v>0</v>
      </c>
      <c r="I150" s="21">
        <f t="shared" si="34"/>
        <v>0</v>
      </c>
      <c r="J150" s="21">
        <f t="shared" si="35"/>
        <v>0</v>
      </c>
      <c r="K150" s="21">
        <f t="shared" si="36"/>
        <v>0</v>
      </c>
      <c r="L150" s="68">
        <f t="shared" si="37"/>
        <v>0</v>
      </c>
      <c r="M150" s="68">
        <f t="shared" si="38"/>
        <v>0</v>
      </c>
      <c r="N150" s="21">
        <f t="shared" si="39"/>
        <v>0</v>
      </c>
      <c r="O150" s="21">
        <f t="shared" si="40"/>
        <v>0</v>
      </c>
      <c r="P150" s="21">
        <f t="shared" si="41"/>
        <v>0</v>
      </c>
      <c r="Q150" s="118">
        <f t="shared" si="42"/>
        <v>0</v>
      </c>
    </row>
    <row r="151" spans="2:17" s="18" customFormat="1" x14ac:dyDescent="0.3">
      <c r="B151" s="152" t="s">
        <v>142</v>
      </c>
      <c r="C151" s="20"/>
      <c r="D151" s="21">
        <f t="shared" si="31"/>
        <v>39441225.000000007</v>
      </c>
      <c r="E151" s="21">
        <f t="shared" si="31"/>
        <v>41913524.999999993</v>
      </c>
      <c r="F151" s="21">
        <f t="shared" si="31"/>
        <v>41818049.999999993</v>
      </c>
      <c r="G151" s="21">
        <f t="shared" si="32"/>
        <v>39506550</v>
      </c>
      <c r="H151" s="21">
        <f t="shared" si="33"/>
        <v>49466100.000000007</v>
      </c>
      <c r="I151" s="21">
        <f t="shared" si="34"/>
        <v>44235075</v>
      </c>
      <c r="J151" s="21">
        <f t="shared" si="35"/>
        <v>38772899.999999993</v>
      </c>
      <c r="K151" s="21">
        <f t="shared" si="36"/>
        <v>27949050</v>
      </c>
      <c r="L151" s="68">
        <f t="shared" si="37"/>
        <v>26265675.000000007</v>
      </c>
      <c r="M151" s="68">
        <f t="shared" si="38"/>
        <v>39039225</v>
      </c>
      <c r="N151" s="21">
        <f t="shared" si="39"/>
        <v>41905888.447687641</v>
      </c>
      <c r="O151" s="21">
        <f t="shared" si="40"/>
        <v>40339580.410939358</v>
      </c>
      <c r="P151" s="21">
        <f t="shared" si="41"/>
        <v>38831815.957368992</v>
      </c>
      <c r="Q151" s="118">
        <f t="shared" si="42"/>
        <v>37380406.915141329</v>
      </c>
    </row>
    <row r="152" spans="2:17" s="18" customFormat="1" x14ac:dyDescent="0.3">
      <c r="B152" s="152" t="s">
        <v>143</v>
      </c>
      <c r="C152" s="20"/>
      <c r="D152" s="21">
        <f t="shared" si="31"/>
        <v>287028000</v>
      </c>
      <c r="E152" s="21">
        <f t="shared" si="31"/>
        <v>297183525</v>
      </c>
      <c r="F152" s="21">
        <f t="shared" si="31"/>
        <v>252531375</v>
      </c>
      <c r="G152" s="21">
        <f t="shared" si="32"/>
        <v>211924350</v>
      </c>
      <c r="H152" s="21">
        <f t="shared" si="33"/>
        <v>260234699.99999994</v>
      </c>
      <c r="I152" s="21">
        <f t="shared" si="34"/>
        <v>255737325</v>
      </c>
      <c r="J152" s="21">
        <f t="shared" si="35"/>
        <v>234572025</v>
      </c>
      <c r="K152" s="21">
        <f t="shared" si="36"/>
        <v>223733100</v>
      </c>
      <c r="L152" s="68">
        <f t="shared" si="37"/>
        <v>198778950</v>
      </c>
      <c r="M152" s="68">
        <f t="shared" si="38"/>
        <v>202869299.99999994</v>
      </c>
      <c r="N152" s="21">
        <f t="shared" si="39"/>
        <v>198721823.66136345</v>
      </c>
      <c r="O152" s="21">
        <f t="shared" si="40"/>
        <v>188410205.31170464</v>
      </c>
      <c r="P152" s="21">
        <f t="shared" si="41"/>
        <v>178633653.87633809</v>
      </c>
      <c r="Q152" s="118">
        <f t="shared" si="42"/>
        <v>169364404.88677183</v>
      </c>
    </row>
    <row r="153" spans="2:17" s="18" customFormat="1" x14ac:dyDescent="0.3">
      <c r="B153" s="152" t="s">
        <v>144</v>
      </c>
      <c r="C153" s="20"/>
      <c r="D153" s="21">
        <f t="shared" si="31"/>
        <v>0</v>
      </c>
      <c r="E153" s="21">
        <f t="shared" si="31"/>
        <v>0</v>
      </c>
      <c r="F153" s="21">
        <f t="shared" si="31"/>
        <v>0</v>
      </c>
      <c r="G153" s="21">
        <f t="shared" si="32"/>
        <v>0</v>
      </c>
      <c r="H153" s="21">
        <f t="shared" si="33"/>
        <v>0</v>
      </c>
      <c r="I153" s="21">
        <f t="shared" si="34"/>
        <v>0</v>
      </c>
      <c r="J153" s="21">
        <f t="shared" si="35"/>
        <v>0</v>
      </c>
      <c r="K153" s="21">
        <f t="shared" si="36"/>
        <v>0</v>
      </c>
      <c r="L153" s="68">
        <f t="shared" si="37"/>
        <v>0</v>
      </c>
      <c r="M153" s="68">
        <f t="shared" si="38"/>
        <v>0</v>
      </c>
      <c r="N153" s="21">
        <f t="shared" si="39"/>
        <v>0</v>
      </c>
      <c r="O153" s="21">
        <f t="shared" si="40"/>
        <v>0</v>
      </c>
      <c r="P153" s="21">
        <f t="shared" si="41"/>
        <v>0</v>
      </c>
      <c r="Q153" s="118">
        <f t="shared" si="42"/>
        <v>0</v>
      </c>
    </row>
    <row r="154" spans="2:17" s="18" customFormat="1" x14ac:dyDescent="0.3">
      <c r="B154" s="152" t="s">
        <v>145</v>
      </c>
      <c r="C154" s="20"/>
      <c r="D154" s="21">
        <f t="shared" si="31"/>
        <v>0</v>
      </c>
      <c r="E154" s="21">
        <f t="shared" si="31"/>
        <v>0</v>
      </c>
      <c r="F154" s="21">
        <f t="shared" si="31"/>
        <v>0</v>
      </c>
      <c r="G154" s="21">
        <f t="shared" si="32"/>
        <v>0</v>
      </c>
      <c r="H154" s="21">
        <f t="shared" si="33"/>
        <v>0</v>
      </c>
      <c r="I154" s="21">
        <f t="shared" si="34"/>
        <v>0</v>
      </c>
      <c r="J154" s="21">
        <f t="shared" si="35"/>
        <v>0</v>
      </c>
      <c r="K154" s="21">
        <f t="shared" si="36"/>
        <v>0</v>
      </c>
      <c r="L154" s="68">
        <f t="shared" si="37"/>
        <v>0</v>
      </c>
      <c r="M154" s="68">
        <f t="shared" si="38"/>
        <v>0</v>
      </c>
      <c r="N154" s="21">
        <f t="shared" si="39"/>
        <v>0</v>
      </c>
      <c r="O154" s="21">
        <f t="shared" si="40"/>
        <v>0</v>
      </c>
      <c r="P154" s="21">
        <f t="shared" si="41"/>
        <v>0</v>
      </c>
      <c r="Q154" s="118">
        <f t="shared" si="42"/>
        <v>0</v>
      </c>
    </row>
    <row r="155" spans="2:17" s="18" customFormat="1" x14ac:dyDescent="0.3">
      <c r="B155" s="152" t="s">
        <v>146</v>
      </c>
      <c r="C155" s="20"/>
      <c r="D155" s="21">
        <f t="shared" si="31"/>
        <v>0</v>
      </c>
      <c r="E155" s="21">
        <f t="shared" si="31"/>
        <v>0</v>
      </c>
      <c r="F155" s="21">
        <f t="shared" si="31"/>
        <v>0</v>
      </c>
      <c r="G155" s="21">
        <f t="shared" si="32"/>
        <v>0</v>
      </c>
      <c r="H155" s="21">
        <f t="shared" si="33"/>
        <v>0</v>
      </c>
      <c r="I155" s="21">
        <f t="shared" si="34"/>
        <v>0</v>
      </c>
      <c r="J155" s="21">
        <f t="shared" si="35"/>
        <v>0</v>
      </c>
      <c r="K155" s="21">
        <f t="shared" si="36"/>
        <v>0</v>
      </c>
      <c r="L155" s="68">
        <f t="shared" si="37"/>
        <v>0</v>
      </c>
      <c r="M155" s="68">
        <f t="shared" si="38"/>
        <v>0</v>
      </c>
      <c r="N155" s="21">
        <f t="shared" si="39"/>
        <v>0</v>
      </c>
      <c r="O155" s="21">
        <f t="shared" si="40"/>
        <v>0</v>
      </c>
      <c r="P155" s="21">
        <f t="shared" si="41"/>
        <v>0</v>
      </c>
      <c r="Q155" s="118">
        <f t="shared" si="42"/>
        <v>0</v>
      </c>
    </row>
    <row r="156" spans="2:17" s="18" customFormat="1" x14ac:dyDescent="0.3">
      <c r="B156" s="152" t="s">
        <v>147</v>
      </c>
      <c r="C156" s="20"/>
      <c r="D156" s="21">
        <f t="shared" si="31"/>
        <v>0</v>
      </c>
      <c r="E156" s="21">
        <f t="shared" si="31"/>
        <v>0</v>
      </c>
      <c r="F156" s="21">
        <f t="shared" si="31"/>
        <v>0</v>
      </c>
      <c r="G156" s="21">
        <f t="shared" si="32"/>
        <v>0</v>
      </c>
      <c r="H156" s="21">
        <f t="shared" si="33"/>
        <v>0</v>
      </c>
      <c r="I156" s="21">
        <f t="shared" si="34"/>
        <v>0</v>
      </c>
      <c r="J156" s="21">
        <f t="shared" si="35"/>
        <v>0</v>
      </c>
      <c r="K156" s="21">
        <f t="shared" si="36"/>
        <v>0</v>
      </c>
      <c r="L156" s="68">
        <f t="shared" si="37"/>
        <v>0</v>
      </c>
      <c r="M156" s="68">
        <f t="shared" si="38"/>
        <v>0</v>
      </c>
      <c r="N156" s="21">
        <f t="shared" si="39"/>
        <v>0</v>
      </c>
      <c r="O156" s="21">
        <f t="shared" si="40"/>
        <v>0</v>
      </c>
      <c r="P156" s="21">
        <f t="shared" si="41"/>
        <v>0</v>
      </c>
      <c r="Q156" s="118">
        <f t="shared" si="42"/>
        <v>0</v>
      </c>
    </row>
    <row r="157" spans="2:17" s="18" customFormat="1" x14ac:dyDescent="0.3">
      <c r="B157" s="152" t="s">
        <v>148</v>
      </c>
      <c r="C157" s="20"/>
      <c r="D157" s="21">
        <f t="shared" si="31"/>
        <v>16642800</v>
      </c>
      <c r="E157" s="21">
        <f t="shared" si="31"/>
        <v>19873875.000000004</v>
      </c>
      <c r="F157" s="21">
        <f t="shared" si="31"/>
        <v>20984400</v>
      </c>
      <c r="G157" s="21">
        <f t="shared" si="32"/>
        <v>18466875</v>
      </c>
      <c r="H157" s="21">
        <f t="shared" si="33"/>
        <v>20672850.000000004</v>
      </c>
      <c r="I157" s="21">
        <f t="shared" si="34"/>
        <v>18883949.999999996</v>
      </c>
      <c r="J157" s="21">
        <f t="shared" si="35"/>
        <v>14738325</v>
      </c>
      <c r="K157" s="21">
        <f t="shared" si="36"/>
        <v>15175500</v>
      </c>
      <c r="L157" s="68">
        <f t="shared" si="37"/>
        <v>13220775</v>
      </c>
      <c r="M157" s="68">
        <f t="shared" si="38"/>
        <v>25351124.999999993</v>
      </c>
      <c r="N157" s="21">
        <f t="shared" si="39"/>
        <v>31304954.569045417</v>
      </c>
      <c r="O157" s="21">
        <f t="shared" si="40"/>
        <v>33608581.439093798</v>
      </c>
      <c r="P157" s="21">
        <f t="shared" si="41"/>
        <v>36081724.503286608</v>
      </c>
      <c r="Q157" s="118">
        <f t="shared" si="42"/>
        <v>38736857.891202226</v>
      </c>
    </row>
    <row r="158" spans="2:17" s="18" customFormat="1" x14ac:dyDescent="0.3">
      <c r="B158" s="152" t="s">
        <v>149</v>
      </c>
      <c r="C158" s="20"/>
      <c r="D158" s="21">
        <f t="shared" si="31"/>
        <v>28250549.999999993</v>
      </c>
      <c r="E158" s="21">
        <f t="shared" si="31"/>
        <v>29064600</v>
      </c>
      <c r="F158" s="21">
        <f t="shared" si="31"/>
        <v>20019600</v>
      </c>
      <c r="G158" s="21">
        <f t="shared" si="32"/>
        <v>22532100.000000004</v>
      </c>
      <c r="H158" s="21">
        <f t="shared" si="33"/>
        <v>28954049.999999993</v>
      </c>
      <c r="I158" s="21">
        <f t="shared" si="34"/>
        <v>27039525</v>
      </c>
      <c r="J158" s="21">
        <f t="shared" si="35"/>
        <v>25059675</v>
      </c>
      <c r="K158" s="21">
        <f t="shared" si="36"/>
        <v>25386300</v>
      </c>
      <c r="L158" s="68">
        <f t="shared" si="37"/>
        <v>26295824.999999993</v>
      </c>
      <c r="M158" s="68">
        <f t="shared" si="38"/>
        <v>26049600.000000007</v>
      </c>
      <c r="N158" s="21">
        <f t="shared" si="39"/>
        <v>25302590.191166781</v>
      </c>
      <c r="O158" s="21">
        <f t="shared" si="40"/>
        <v>24538675.470827006</v>
      </c>
      <c r="P158" s="21">
        <f t="shared" si="41"/>
        <v>23797824.227212057</v>
      </c>
      <c r="Q158" s="118">
        <f t="shared" si="42"/>
        <v>23079340.147049692</v>
      </c>
    </row>
    <row r="159" spans="2:17" s="18" customFormat="1" x14ac:dyDescent="0.3">
      <c r="B159" s="152" t="s">
        <v>150</v>
      </c>
      <c r="C159" s="20"/>
      <c r="D159" s="21">
        <f t="shared" si="31"/>
        <v>0</v>
      </c>
      <c r="E159" s="21">
        <f t="shared" si="31"/>
        <v>0</v>
      </c>
      <c r="F159" s="21">
        <f t="shared" si="31"/>
        <v>0</v>
      </c>
      <c r="G159" s="21">
        <f t="shared" si="32"/>
        <v>0</v>
      </c>
      <c r="H159" s="21">
        <f t="shared" si="33"/>
        <v>0</v>
      </c>
      <c r="I159" s="21">
        <f t="shared" si="34"/>
        <v>0</v>
      </c>
      <c r="J159" s="21">
        <f t="shared" si="35"/>
        <v>0</v>
      </c>
      <c r="K159" s="21">
        <f t="shared" si="36"/>
        <v>0</v>
      </c>
      <c r="L159" s="68">
        <f t="shared" si="37"/>
        <v>0</v>
      </c>
      <c r="M159" s="68">
        <f t="shared" si="38"/>
        <v>0</v>
      </c>
      <c r="N159" s="21">
        <f t="shared" si="39"/>
        <v>0</v>
      </c>
      <c r="O159" s="21">
        <f t="shared" si="40"/>
        <v>0</v>
      </c>
      <c r="P159" s="21">
        <f t="shared" si="41"/>
        <v>0</v>
      </c>
      <c r="Q159" s="118">
        <f t="shared" si="42"/>
        <v>0</v>
      </c>
    </row>
    <row r="160" spans="2:17" s="18" customFormat="1" x14ac:dyDescent="0.3">
      <c r="B160" s="152" t="s">
        <v>151</v>
      </c>
      <c r="C160" s="20"/>
      <c r="D160" s="21">
        <f t="shared" si="31"/>
        <v>0</v>
      </c>
      <c r="E160" s="21">
        <f t="shared" si="31"/>
        <v>0</v>
      </c>
      <c r="F160" s="21">
        <f t="shared" si="31"/>
        <v>0</v>
      </c>
      <c r="G160" s="21">
        <f t="shared" si="32"/>
        <v>0</v>
      </c>
      <c r="H160" s="21">
        <f t="shared" si="33"/>
        <v>0</v>
      </c>
      <c r="I160" s="21">
        <f t="shared" si="34"/>
        <v>0</v>
      </c>
      <c r="J160" s="21">
        <f t="shared" si="35"/>
        <v>0</v>
      </c>
      <c r="K160" s="21">
        <f t="shared" si="36"/>
        <v>0</v>
      </c>
      <c r="L160" s="68">
        <f t="shared" si="37"/>
        <v>0</v>
      </c>
      <c r="M160" s="68">
        <f t="shared" si="38"/>
        <v>0</v>
      </c>
      <c r="N160" s="21">
        <f t="shared" si="39"/>
        <v>0</v>
      </c>
      <c r="O160" s="21">
        <f t="shared" si="40"/>
        <v>0</v>
      </c>
      <c r="P160" s="21">
        <f t="shared" si="41"/>
        <v>0</v>
      </c>
      <c r="Q160" s="118">
        <f t="shared" si="42"/>
        <v>0</v>
      </c>
    </row>
    <row r="161" spans="2:17" s="18" customFormat="1" x14ac:dyDescent="0.3">
      <c r="B161" s="152" t="s">
        <v>152</v>
      </c>
      <c r="C161" s="20"/>
      <c r="D161" s="21">
        <f t="shared" ref="D161:F176" si="43">D78*$F$98*$C$6</f>
        <v>23572275</v>
      </c>
      <c r="E161" s="21">
        <f t="shared" si="43"/>
        <v>20386425</v>
      </c>
      <c r="F161" s="21">
        <f t="shared" si="43"/>
        <v>17105100</v>
      </c>
      <c r="G161" s="21">
        <f t="shared" si="32"/>
        <v>16788525</v>
      </c>
      <c r="H161" s="21">
        <f t="shared" si="33"/>
        <v>19190475</v>
      </c>
      <c r="I161" s="21">
        <f t="shared" si="34"/>
        <v>26607375</v>
      </c>
      <c r="J161" s="21">
        <f t="shared" si="35"/>
        <v>29411325.000000007</v>
      </c>
      <c r="K161" s="21">
        <f t="shared" si="36"/>
        <v>31039425</v>
      </c>
      <c r="L161" s="68">
        <f t="shared" si="37"/>
        <v>29602274.999999993</v>
      </c>
      <c r="M161" s="68">
        <f t="shared" si="38"/>
        <v>45712424.999999993</v>
      </c>
      <c r="N161" s="21">
        <f t="shared" si="39"/>
        <v>63375142.114803612</v>
      </c>
      <c r="O161" s="21">
        <f t="shared" si="40"/>
        <v>83274809.095061198</v>
      </c>
      <c r="P161" s="21">
        <f t="shared" si="41"/>
        <v>109422931.42722644</v>
      </c>
      <c r="Q161" s="118">
        <f t="shared" si="42"/>
        <v>143781511.5067926</v>
      </c>
    </row>
    <row r="162" spans="2:17" s="18" customFormat="1" x14ac:dyDescent="0.3">
      <c r="B162" s="152" t="s">
        <v>153</v>
      </c>
      <c r="C162" s="20"/>
      <c r="D162" s="21">
        <f t="shared" si="43"/>
        <v>0</v>
      </c>
      <c r="E162" s="21">
        <f t="shared" si="43"/>
        <v>0</v>
      </c>
      <c r="F162" s="21">
        <f t="shared" si="43"/>
        <v>0</v>
      </c>
      <c r="G162" s="21">
        <f t="shared" si="32"/>
        <v>0</v>
      </c>
      <c r="H162" s="21">
        <f t="shared" si="33"/>
        <v>0</v>
      </c>
      <c r="I162" s="21">
        <f t="shared" si="34"/>
        <v>0</v>
      </c>
      <c r="J162" s="21">
        <f t="shared" si="35"/>
        <v>0</v>
      </c>
      <c r="K162" s="21">
        <f t="shared" si="36"/>
        <v>0</v>
      </c>
      <c r="L162" s="68">
        <f t="shared" si="37"/>
        <v>0</v>
      </c>
      <c r="M162" s="68">
        <f t="shared" si="38"/>
        <v>0</v>
      </c>
      <c r="N162" s="21">
        <f t="shared" si="39"/>
        <v>0</v>
      </c>
      <c r="O162" s="21">
        <f t="shared" si="40"/>
        <v>0</v>
      </c>
      <c r="P162" s="21">
        <f t="shared" si="41"/>
        <v>0</v>
      </c>
      <c r="Q162" s="118">
        <f t="shared" si="42"/>
        <v>0</v>
      </c>
    </row>
    <row r="163" spans="2:17" s="18" customFormat="1" x14ac:dyDescent="0.3">
      <c r="B163" s="152" t="s">
        <v>154</v>
      </c>
      <c r="C163" s="20"/>
      <c r="D163" s="21">
        <f t="shared" si="43"/>
        <v>0</v>
      </c>
      <c r="E163" s="21">
        <f t="shared" si="43"/>
        <v>0</v>
      </c>
      <c r="F163" s="21">
        <f t="shared" si="43"/>
        <v>0</v>
      </c>
      <c r="G163" s="21">
        <f t="shared" si="32"/>
        <v>0</v>
      </c>
      <c r="H163" s="21">
        <f t="shared" si="33"/>
        <v>0</v>
      </c>
      <c r="I163" s="21">
        <f t="shared" si="34"/>
        <v>0</v>
      </c>
      <c r="J163" s="21">
        <f t="shared" si="35"/>
        <v>0</v>
      </c>
      <c r="K163" s="21">
        <f t="shared" si="36"/>
        <v>0</v>
      </c>
      <c r="L163" s="68">
        <f t="shared" si="37"/>
        <v>0</v>
      </c>
      <c r="M163" s="68">
        <f t="shared" si="38"/>
        <v>0</v>
      </c>
      <c r="N163" s="21">
        <f t="shared" si="39"/>
        <v>0</v>
      </c>
      <c r="O163" s="21">
        <f t="shared" si="40"/>
        <v>0</v>
      </c>
      <c r="P163" s="21">
        <f t="shared" si="41"/>
        <v>0</v>
      </c>
      <c r="Q163" s="118">
        <f t="shared" si="42"/>
        <v>0</v>
      </c>
    </row>
    <row r="164" spans="2:17" s="18" customFormat="1" x14ac:dyDescent="0.3">
      <c r="B164" s="152" t="s">
        <v>155</v>
      </c>
      <c r="C164" s="20"/>
      <c r="D164" s="21">
        <f t="shared" si="43"/>
        <v>0</v>
      </c>
      <c r="E164" s="21">
        <f t="shared" si="43"/>
        <v>0</v>
      </c>
      <c r="F164" s="21">
        <f t="shared" si="43"/>
        <v>0</v>
      </c>
      <c r="G164" s="21">
        <f t="shared" si="32"/>
        <v>0</v>
      </c>
      <c r="H164" s="21">
        <f t="shared" si="33"/>
        <v>0</v>
      </c>
      <c r="I164" s="21">
        <f t="shared" si="34"/>
        <v>0</v>
      </c>
      <c r="J164" s="21">
        <f t="shared" si="35"/>
        <v>0</v>
      </c>
      <c r="K164" s="21">
        <f t="shared" si="36"/>
        <v>0</v>
      </c>
      <c r="L164" s="68">
        <f t="shared" si="37"/>
        <v>0</v>
      </c>
      <c r="M164" s="68">
        <f t="shared" si="38"/>
        <v>0</v>
      </c>
      <c r="N164" s="21">
        <f t="shared" si="39"/>
        <v>0</v>
      </c>
      <c r="O164" s="21">
        <f t="shared" si="40"/>
        <v>0</v>
      </c>
      <c r="P164" s="21">
        <f t="shared" si="41"/>
        <v>0</v>
      </c>
      <c r="Q164" s="118">
        <f t="shared" si="42"/>
        <v>0</v>
      </c>
    </row>
    <row r="165" spans="2:17" s="18" customFormat="1" x14ac:dyDescent="0.3">
      <c r="B165" s="152" t="s">
        <v>156</v>
      </c>
      <c r="C165" s="20"/>
      <c r="D165" s="21">
        <f t="shared" si="43"/>
        <v>0</v>
      </c>
      <c r="E165" s="21">
        <f t="shared" si="43"/>
        <v>0</v>
      </c>
      <c r="F165" s="21">
        <f t="shared" si="43"/>
        <v>0</v>
      </c>
      <c r="G165" s="21">
        <f t="shared" si="32"/>
        <v>0</v>
      </c>
      <c r="H165" s="21">
        <f t="shared" si="33"/>
        <v>0</v>
      </c>
      <c r="I165" s="21">
        <f t="shared" si="34"/>
        <v>0</v>
      </c>
      <c r="J165" s="21">
        <f t="shared" si="35"/>
        <v>0</v>
      </c>
      <c r="K165" s="21">
        <f t="shared" si="36"/>
        <v>0</v>
      </c>
      <c r="L165" s="68">
        <f t="shared" si="37"/>
        <v>0</v>
      </c>
      <c r="M165" s="68">
        <f t="shared" si="38"/>
        <v>0</v>
      </c>
      <c r="N165" s="21">
        <f t="shared" si="39"/>
        <v>0</v>
      </c>
      <c r="O165" s="21">
        <f t="shared" si="40"/>
        <v>0</v>
      </c>
      <c r="P165" s="21">
        <f t="shared" si="41"/>
        <v>0</v>
      </c>
      <c r="Q165" s="118">
        <f t="shared" si="42"/>
        <v>0</v>
      </c>
    </row>
    <row r="166" spans="2:17" s="18" customFormat="1" x14ac:dyDescent="0.3">
      <c r="B166" s="152" t="s">
        <v>157</v>
      </c>
      <c r="C166" s="20"/>
      <c r="D166" s="21">
        <f t="shared" si="43"/>
        <v>112288248</v>
      </c>
      <c r="E166" s="21">
        <f t="shared" si="43"/>
        <v>141669825</v>
      </c>
      <c r="F166" s="21">
        <f t="shared" si="43"/>
        <v>162573824.99999997</v>
      </c>
      <c r="G166" s="21">
        <f t="shared" si="32"/>
        <v>151639425</v>
      </c>
      <c r="H166" s="21">
        <f t="shared" si="33"/>
        <v>166257150.00000003</v>
      </c>
      <c r="I166" s="21">
        <f t="shared" si="34"/>
        <v>190673625</v>
      </c>
      <c r="J166" s="21">
        <f t="shared" si="35"/>
        <v>199155825</v>
      </c>
      <c r="K166" s="21">
        <f t="shared" si="36"/>
        <v>185914950</v>
      </c>
      <c r="L166" s="68">
        <f t="shared" si="37"/>
        <v>181869825</v>
      </c>
      <c r="M166" s="68">
        <f t="shared" si="38"/>
        <v>153247425.00000003</v>
      </c>
      <c r="N166" s="21">
        <f t="shared" si="39"/>
        <v>140000290.37924615</v>
      </c>
      <c r="O166" s="21">
        <f t="shared" si="40"/>
        <v>135277153.54700077</v>
      </c>
      <c r="P166" s="21">
        <f t="shared" si="41"/>
        <v>130713359.39522901</v>
      </c>
      <c r="Q166" s="118">
        <f t="shared" si="42"/>
        <v>126303532.24020147</v>
      </c>
    </row>
    <row r="167" spans="2:17" s="18" customFormat="1" x14ac:dyDescent="0.3">
      <c r="B167" s="152" t="s">
        <v>158</v>
      </c>
      <c r="C167" s="20"/>
      <c r="D167" s="21">
        <f t="shared" si="43"/>
        <v>0</v>
      </c>
      <c r="E167" s="21">
        <f t="shared" si="43"/>
        <v>0</v>
      </c>
      <c r="F167" s="21">
        <f t="shared" si="43"/>
        <v>0</v>
      </c>
      <c r="G167" s="21">
        <f t="shared" si="32"/>
        <v>0</v>
      </c>
      <c r="H167" s="21">
        <f t="shared" si="33"/>
        <v>0</v>
      </c>
      <c r="I167" s="21">
        <f t="shared" si="34"/>
        <v>0</v>
      </c>
      <c r="J167" s="21">
        <f t="shared" si="35"/>
        <v>0</v>
      </c>
      <c r="K167" s="21">
        <f t="shared" si="36"/>
        <v>0</v>
      </c>
      <c r="L167" s="68">
        <f t="shared" si="37"/>
        <v>0</v>
      </c>
      <c r="M167" s="68">
        <f t="shared" si="38"/>
        <v>0</v>
      </c>
      <c r="N167" s="21">
        <f t="shared" si="39"/>
        <v>0</v>
      </c>
      <c r="O167" s="21">
        <f t="shared" si="40"/>
        <v>0</v>
      </c>
      <c r="P167" s="21">
        <f t="shared" si="41"/>
        <v>0</v>
      </c>
      <c r="Q167" s="118">
        <f t="shared" si="42"/>
        <v>0</v>
      </c>
    </row>
    <row r="168" spans="2:17" s="18" customFormat="1" x14ac:dyDescent="0.3">
      <c r="B168" s="152" t="s">
        <v>159</v>
      </c>
      <c r="C168" s="20"/>
      <c r="D168" s="21">
        <f t="shared" si="43"/>
        <v>0</v>
      </c>
      <c r="E168" s="21">
        <f t="shared" si="43"/>
        <v>0</v>
      </c>
      <c r="F168" s="21">
        <f t="shared" si="43"/>
        <v>0</v>
      </c>
      <c r="G168" s="21">
        <f t="shared" si="32"/>
        <v>0</v>
      </c>
      <c r="H168" s="21">
        <f t="shared" si="33"/>
        <v>0</v>
      </c>
      <c r="I168" s="21">
        <f t="shared" si="34"/>
        <v>0</v>
      </c>
      <c r="J168" s="21">
        <f t="shared" si="35"/>
        <v>0</v>
      </c>
      <c r="K168" s="21">
        <f t="shared" si="36"/>
        <v>0</v>
      </c>
      <c r="L168" s="68">
        <f t="shared" si="37"/>
        <v>0</v>
      </c>
      <c r="M168" s="68">
        <f t="shared" si="38"/>
        <v>0</v>
      </c>
      <c r="N168" s="21">
        <f t="shared" si="39"/>
        <v>0</v>
      </c>
      <c r="O168" s="21">
        <f t="shared" si="40"/>
        <v>0</v>
      </c>
      <c r="P168" s="21">
        <f t="shared" si="41"/>
        <v>0</v>
      </c>
      <c r="Q168" s="118">
        <f t="shared" si="42"/>
        <v>0</v>
      </c>
    </row>
    <row r="169" spans="2:17" s="18" customFormat="1" x14ac:dyDescent="0.3">
      <c r="B169" s="152" t="s">
        <v>160</v>
      </c>
      <c r="C169" s="20"/>
      <c r="D169" s="21">
        <f t="shared" si="43"/>
        <v>0</v>
      </c>
      <c r="E169" s="21">
        <f t="shared" si="43"/>
        <v>0</v>
      </c>
      <c r="F169" s="21">
        <f t="shared" si="43"/>
        <v>0</v>
      </c>
      <c r="G169" s="21">
        <f t="shared" si="32"/>
        <v>0</v>
      </c>
      <c r="H169" s="21">
        <f t="shared" si="33"/>
        <v>0</v>
      </c>
      <c r="I169" s="21">
        <f t="shared" si="34"/>
        <v>0</v>
      </c>
      <c r="J169" s="21">
        <f t="shared" si="35"/>
        <v>0</v>
      </c>
      <c r="K169" s="21">
        <f t="shared" si="36"/>
        <v>0</v>
      </c>
      <c r="L169" s="68">
        <f t="shared" si="37"/>
        <v>0</v>
      </c>
      <c r="M169" s="68">
        <f t="shared" si="38"/>
        <v>0</v>
      </c>
      <c r="N169" s="21">
        <f t="shared" si="39"/>
        <v>0</v>
      </c>
      <c r="O169" s="21">
        <f t="shared" si="40"/>
        <v>0</v>
      </c>
      <c r="P169" s="21">
        <f t="shared" si="41"/>
        <v>0</v>
      </c>
      <c r="Q169" s="118">
        <f t="shared" si="42"/>
        <v>0</v>
      </c>
    </row>
    <row r="170" spans="2:17" s="18" customFormat="1" x14ac:dyDescent="0.3">
      <c r="B170" s="152" t="s">
        <v>161</v>
      </c>
      <c r="C170" s="20"/>
      <c r="D170" s="21">
        <f t="shared" si="43"/>
        <v>0</v>
      </c>
      <c r="E170" s="21">
        <f t="shared" si="43"/>
        <v>0</v>
      </c>
      <c r="F170" s="21">
        <f t="shared" si="43"/>
        <v>0</v>
      </c>
      <c r="G170" s="21">
        <f t="shared" si="32"/>
        <v>0</v>
      </c>
      <c r="H170" s="21">
        <f t="shared" si="33"/>
        <v>0</v>
      </c>
      <c r="I170" s="21">
        <f t="shared" si="34"/>
        <v>0</v>
      </c>
      <c r="J170" s="21">
        <f t="shared" si="35"/>
        <v>0</v>
      </c>
      <c r="K170" s="21">
        <f t="shared" si="36"/>
        <v>0</v>
      </c>
      <c r="L170" s="68">
        <f t="shared" si="37"/>
        <v>0</v>
      </c>
      <c r="M170" s="68">
        <f t="shared" si="38"/>
        <v>0</v>
      </c>
      <c r="N170" s="21">
        <f t="shared" si="39"/>
        <v>0</v>
      </c>
      <c r="O170" s="21">
        <f t="shared" si="40"/>
        <v>0</v>
      </c>
      <c r="P170" s="21">
        <f t="shared" si="41"/>
        <v>0</v>
      </c>
      <c r="Q170" s="118">
        <f t="shared" si="42"/>
        <v>0</v>
      </c>
    </row>
    <row r="171" spans="2:17" s="18" customFormat="1" x14ac:dyDescent="0.3">
      <c r="B171" s="152" t="s">
        <v>162</v>
      </c>
      <c r="C171" s="20"/>
      <c r="D171" s="21">
        <f t="shared" si="43"/>
        <v>53772525</v>
      </c>
      <c r="E171" s="21">
        <f t="shared" si="43"/>
        <v>44622000</v>
      </c>
      <c r="F171" s="21">
        <f t="shared" si="43"/>
        <v>21974325</v>
      </c>
      <c r="G171" s="21">
        <f t="shared" si="32"/>
        <v>8617875</v>
      </c>
      <c r="H171" s="21">
        <f t="shared" si="33"/>
        <v>13260975.000000004</v>
      </c>
      <c r="I171" s="21">
        <f t="shared" si="34"/>
        <v>35109674.999999993</v>
      </c>
      <c r="J171" s="21">
        <f t="shared" si="35"/>
        <v>37617150</v>
      </c>
      <c r="K171" s="21">
        <f t="shared" si="36"/>
        <v>41360774.999999993</v>
      </c>
      <c r="L171" s="68">
        <f t="shared" si="37"/>
        <v>32230350.000000007</v>
      </c>
      <c r="M171" s="68">
        <f t="shared" si="38"/>
        <v>37848300</v>
      </c>
      <c r="N171" s="21">
        <f t="shared" si="39"/>
        <v>50932433.95348838</v>
      </c>
      <c r="O171" s="21">
        <f t="shared" si="40"/>
        <v>67541408.53987141</v>
      </c>
      <c r="P171" s="21">
        <f t="shared" si="41"/>
        <v>89566539.696801051</v>
      </c>
      <c r="Q171" s="118">
        <f t="shared" si="42"/>
        <v>118774026.28526691</v>
      </c>
    </row>
    <row r="172" spans="2:17" s="18" customFormat="1" x14ac:dyDescent="0.3">
      <c r="B172" s="152" t="s">
        <v>182</v>
      </c>
      <c r="C172" s="20"/>
      <c r="D172" s="21">
        <f t="shared" si="43"/>
        <v>0</v>
      </c>
      <c r="E172" s="21">
        <f t="shared" si="43"/>
        <v>0</v>
      </c>
      <c r="F172" s="21">
        <f t="shared" si="43"/>
        <v>0</v>
      </c>
      <c r="G172" s="21">
        <f t="shared" si="32"/>
        <v>0</v>
      </c>
      <c r="H172" s="21">
        <f t="shared" si="33"/>
        <v>0</v>
      </c>
      <c r="I172" s="21">
        <f t="shared" si="34"/>
        <v>0</v>
      </c>
      <c r="J172" s="21">
        <f t="shared" si="35"/>
        <v>0</v>
      </c>
      <c r="K172" s="21">
        <f t="shared" si="36"/>
        <v>0</v>
      </c>
      <c r="L172" s="68">
        <f t="shared" si="37"/>
        <v>0</v>
      </c>
      <c r="M172" s="68">
        <f t="shared" si="38"/>
        <v>0</v>
      </c>
      <c r="N172" s="21">
        <f t="shared" si="39"/>
        <v>0</v>
      </c>
      <c r="O172" s="21">
        <f t="shared" si="40"/>
        <v>0</v>
      </c>
      <c r="P172" s="21">
        <f t="shared" si="41"/>
        <v>0</v>
      </c>
      <c r="Q172" s="118">
        <f t="shared" si="42"/>
        <v>0</v>
      </c>
    </row>
    <row r="173" spans="2:17" s="18" customFormat="1" x14ac:dyDescent="0.3">
      <c r="B173" s="152" t="s">
        <v>163</v>
      </c>
      <c r="C173" s="20"/>
      <c r="D173" s="21">
        <f t="shared" si="43"/>
        <v>0</v>
      </c>
      <c r="E173" s="21">
        <f t="shared" si="43"/>
        <v>0</v>
      </c>
      <c r="F173" s="21">
        <f t="shared" si="43"/>
        <v>0</v>
      </c>
      <c r="G173" s="21">
        <f t="shared" si="32"/>
        <v>0</v>
      </c>
      <c r="H173" s="21">
        <f t="shared" si="33"/>
        <v>0</v>
      </c>
      <c r="I173" s="21">
        <f t="shared" si="34"/>
        <v>0</v>
      </c>
      <c r="J173" s="21">
        <f t="shared" si="35"/>
        <v>0</v>
      </c>
      <c r="K173" s="21">
        <f t="shared" si="36"/>
        <v>0</v>
      </c>
      <c r="L173" s="68">
        <f t="shared" si="37"/>
        <v>0</v>
      </c>
      <c r="M173" s="68">
        <f t="shared" si="38"/>
        <v>0</v>
      </c>
      <c r="N173" s="21">
        <f t="shared" si="39"/>
        <v>0</v>
      </c>
      <c r="O173" s="21">
        <f t="shared" si="40"/>
        <v>0</v>
      </c>
      <c r="P173" s="21">
        <f t="shared" si="41"/>
        <v>0</v>
      </c>
      <c r="Q173" s="118">
        <f t="shared" si="42"/>
        <v>0</v>
      </c>
    </row>
    <row r="174" spans="2:17" s="18" customFormat="1" x14ac:dyDescent="0.3">
      <c r="B174" s="152" t="s">
        <v>164</v>
      </c>
      <c r="C174" s="20"/>
      <c r="D174" s="21">
        <f t="shared" si="43"/>
        <v>0</v>
      </c>
      <c r="E174" s="21">
        <f t="shared" si="43"/>
        <v>0</v>
      </c>
      <c r="F174" s="21">
        <f t="shared" si="43"/>
        <v>0</v>
      </c>
      <c r="G174" s="21">
        <f t="shared" si="32"/>
        <v>0</v>
      </c>
      <c r="H174" s="21">
        <f t="shared" si="33"/>
        <v>0</v>
      </c>
      <c r="I174" s="21">
        <f t="shared" si="34"/>
        <v>0</v>
      </c>
      <c r="J174" s="21">
        <f t="shared" si="35"/>
        <v>0</v>
      </c>
      <c r="K174" s="21">
        <f t="shared" si="36"/>
        <v>0</v>
      </c>
      <c r="L174" s="68">
        <f t="shared" si="37"/>
        <v>0</v>
      </c>
      <c r="M174" s="68">
        <f t="shared" si="38"/>
        <v>0</v>
      </c>
      <c r="N174" s="21">
        <f t="shared" si="39"/>
        <v>0</v>
      </c>
      <c r="O174" s="21">
        <f t="shared" si="40"/>
        <v>0</v>
      </c>
      <c r="P174" s="21">
        <f t="shared" si="41"/>
        <v>0</v>
      </c>
      <c r="Q174" s="118">
        <f t="shared" si="42"/>
        <v>0</v>
      </c>
    </row>
    <row r="175" spans="2:17" s="18" customFormat="1" x14ac:dyDescent="0.3">
      <c r="B175" s="152" t="s">
        <v>165</v>
      </c>
      <c r="C175" s="20"/>
      <c r="D175" s="21">
        <f t="shared" si="43"/>
        <v>0</v>
      </c>
      <c r="E175" s="21">
        <f t="shared" si="43"/>
        <v>0</v>
      </c>
      <c r="F175" s="21">
        <f t="shared" si="43"/>
        <v>0</v>
      </c>
      <c r="G175" s="21">
        <f t="shared" si="32"/>
        <v>0</v>
      </c>
      <c r="H175" s="21">
        <f t="shared" si="33"/>
        <v>0</v>
      </c>
      <c r="I175" s="21">
        <f t="shared" si="34"/>
        <v>0</v>
      </c>
      <c r="J175" s="21">
        <f t="shared" si="35"/>
        <v>0</v>
      </c>
      <c r="K175" s="21">
        <f t="shared" si="36"/>
        <v>0</v>
      </c>
      <c r="L175" s="68">
        <f t="shared" si="37"/>
        <v>0</v>
      </c>
      <c r="M175" s="68">
        <f t="shared" si="38"/>
        <v>0</v>
      </c>
      <c r="N175" s="21">
        <f t="shared" si="39"/>
        <v>0</v>
      </c>
      <c r="O175" s="21">
        <f t="shared" si="40"/>
        <v>0</v>
      </c>
      <c r="P175" s="21">
        <f t="shared" si="41"/>
        <v>0</v>
      </c>
      <c r="Q175" s="118">
        <f t="shared" si="42"/>
        <v>0</v>
      </c>
    </row>
    <row r="176" spans="2:17" s="18" customFormat="1" x14ac:dyDescent="0.3">
      <c r="B176" s="152" t="s">
        <v>166</v>
      </c>
      <c r="C176" s="20"/>
      <c r="D176" s="21">
        <f t="shared" si="43"/>
        <v>54378539.999999985</v>
      </c>
      <c r="E176" s="21">
        <f t="shared" si="43"/>
        <v>78103575</v>
      </c>
      <c r="F176" s="21">
        <f t="shared" si="43"/>
        <v>57068925</v>
      </c>
      <c r="G176" s="21">
        <f t="shared" si="32"/>
        <v>42365774.999999993</v>
      </c>
      <c r="H176" s="21">
        <f t="shared" si="33"/>
        <v>40913550</v>
      </c>
      <c r="I176" s="21">
        <f t="shared" si="34"/>
        <v>46250100.000000007</v>
      </c>
      <c r="J176" s="21">
        <f t="shared" si="35"/>
        <v>43566750</v>
      </c>
      <c r="K176" s="21">
        <f t="shared" si="36"/>
        <v>36843299.999999993</v>
      </c>
      <c r="L176" s="68">
        <f t="shared" si="37"/>
        <v>35305650</v>
      </c>
      <c r="M176" s="68">
        <f t="shared" si="38"/>
        <v>31094700</v>
      </c>
      <c r="N176" s="21">
        <f t="shared" si="39"/>
        <v>28437267.176470585</v>
      </c>
      <c r="O176" s="21">
        <f t="shared" si="40"/>
        <v>26864853.579653971</v>
      </c>
      <c r="P176" s="21">
        <f t="shared" si="41"/>
        <v>25379385.205249578</v>
      </c>
      <c r="Q176" s="118">
        <f t="shared" si="42"/>
        <v>23976054.493900485</v>
      </c>
    </row>
    <row r="177" spans="2:17" s="18" customFormat="1" x14ac:dyDescent="0.3">
      <c r="B177" s="333" t="s">
        <v>537</v>
      </c>
      <c r="C177" s="156"/>
      <c r="D177" s="177">
        <f>SUM(D141:D176)</f>
        <v>726336213</v>
      </c>
      <c r="E177" s="177">
        <f t="shared" ref="E177" si="44">SUM(E141:E176)</f>
        <v>809190825</v>
      </c>
      <c r="F177" s="177">
        <f t="shared" ref="F177" si="45">SUM(F141:F176)</f>
        <v>714700725</v>
      </c>
      <c r="G177" s="177">
        <f t="shared" ref="G177" si="46">SUM(G141:G176)</f>
        <v>626773275</v>
      </c>
      <c r="H177" s="177">
        <f t="shared" ref="H177" si="47">SUM(H141:H176)</f>
        <v>738669974.99999988</v>
      </c>
      <c r="I177" s="177">
        <f t="shared" ref="I177" si="48">SUM(I141:I176)</f>
        <v>779854875</v>
      </c>
      <c r="J177" s="177">
        <f t="shared" ref="J177" si="49">SUM(J141:J176)</f>
        <v>747971250</v>
      </c>
      <c r="K177" s="177">
        <f t="shared" ref="K177" si="50">SUM(K141:K176)</f>
        <v>703600500</v>
      </c>
      <c r="L177" s="177">
        <f t="shared" ref="L177:Q177" si="51">SUM(L141:L176)</f>
        <v>667787325</v>
      </c>
      <c r="M177" s="177">
        <f t="shared" si="51"/>
        <v>632305800</v>
      </c>
      <c r="N177" s="177">
        <f t="shared" si="51"/>
        <v>627150260.26917863</v>
      </c>
      <c r="O177" s="177">
        <f t="shared" si="51"/>
        <v>640921177.92484832</v>
      </c>
      <c r="P177" s="177">
        <f t="shared" si="51"/>
        <v>668179060.9468497</v>
      </c>
      <c r="Q177" s="178">
        <f t="shared" si="51"/>
        <v>712521539.6690557</v>
      </c>
    </row>
    <row r="178" spans="2:17" x14ac:dyDescent="0.3">
      <c r="B178" s="41"/>
      <c r="C178" s="41"/>
      <c r="D178" s="41"/>
      <c r="E178" s="41"/>
      <c r="F178" s="42"/>
      <c r="G178" s="42"/>
      <c r="H178" s="42"/>
      <c r="I178" s="42"/>
      <c r="J178" s="42"/>
      <c r="K178" s="42"/>
    </row>
    <row r="179" spans="2:17" x14ac:dyDescent="0.3">
      <c r="B179" s="14"/>
      <c r="C179" s="14"/>
      <c r="D179" s="14"/>
      <c r="E179" s="14"/>
      <c r="F179" s="49"/>
      <c r="G179" s="49"/>
      <c r="H179" s="49"/>
      <c r="I179" s="49"/>
      <c r="J179" s="49"/>
      <c r="K179" s="49"/>
    </row>
    <row r="180" spans="2:17" ht="93" customHeight="1" x14ac:dyDescent="0.3">
      <c r="B180" s="393" t="s">
        <v>557</v>
      </c>
      <c r="C180" s="17" t="s">
        <v>55</v>
      </c>
      <c r="D180" s="26"/>
      <c r="E180" s="26"/>
      <c r="F180" s="26"/>
      <c r="G180" s="26"/>
      <c r="H180" s="44"/>
      <c r="I180" s="44"/>
      <c r="J180" s="44"/>
      <c r="K180" s="44"/>
    </row>
    <row r="181" spans="2:17" x14ac:dyDescent="0.3">
      <c r="B181" s="45" t="s">
        <v>56</v>
      </c>
      <c r="C181" s="46">
        <v>0.1</v>
      </c>
      <c r="D181" s="72"/>
      <c r="E181" s="72"/>
      <c r="F181" s="44"/>
      <c r="G181" s="44"/>
      <c r="H181" s="42"/>
      <c r="I181" s="42"/>
      <c r="J181" s="42"/>
      <c r="K181" s="42"/>
    </row>
    <row r="182" spans="2:17" x14ac:dyDescent="0.3">
      <c r="B182" s="45" t="s">
        <v>57</v>
      </c>
      <c r="C182" s="46">
        <v>0</v>
      </c>
      <c r="D182" s="72"/>
      <c r="E182" s="72"/>
      <c r="F182" s="11"/>
      <c r="G182" s="44"/>
      <c r="H182" s="42"/>
      <c r="I182" s="42"/>
      <c r="J182" s="42"/>
      <c r="K182" s="42"/>
    </row>
    <row r="183" spans="2:17" x14ac:dyDescent="0.3">
      <c r="B183" s="45" t="s">
        <v>58</v>
      </c>
      <c r="C183" s="46">
        <v>0.3</v>
      </c>
      <c r="D183" s="72"/>
      <c r="E183" s="72"/>
      <c r="F183" s="11"/>
      <c r="G183" s="44"/>
      <c r="H183" s="42"/>
      <c r="I183" s="42"/>
      <c r="J183" s="42"/>
      <c r="K183" s="42"/>
    </row>
    <row r="184" spans="2:17" x14ac:dyDescent="0.3">
      <c r="B184" s="45" t="s">
        <v>59</v>
      </c>
      <c r="C184" s="46">
        <v>0.8</v>
      </c>
      <c r="D184" s="72"/>
      <c r="E184" s="72"/>
      <c r="F184" s="11"/>
      <c r="G184" s="44"/>
      <c r="H184" s="42"/>
      <c r="I184" s="42"/>
      <c r="J184" s="42"/>
      <c r="K184" s="42"/>
    </row>
    <row r="185" spans="2:17" x14ac:dyDescent="0.3">
      <c r="B185" s="45" t="s">
        <v>60</v>
      </c>
      <c r="C185" s="46">
        <v>0.8</v>
      </c>
      <c r="D185" s="72"/>
      <c r="E185" s="72"/>
      <c r="F185" s="11"/>
      <c r="G185" s="44"/>
      <c r="H185" s="42"/>
      <c r="I185" s="42"/>
      <c r="J185" s="42"/>
      <c r="K185" s="42"/>
    </row>
    <row r="186" spans="2:17" x14ac:dyDescent="0.3">
      <c r="B186" s="45" t="s">
        <v>61</v>
      </c>
      <c r="C186" s="46">
        <v>0.2</v>
      </c>
      <c r="D186" s="72"/>
      <c r="E186" s="72"/>
      <c r="F186" s="11"/>
      <c r="G186" s="44"/>
      <c r="H186" s="42"/>
      <c r="I186" s="42"/>
      <c r="J186" s="42"/>
      <c r="K186" s="42"/>
    </row>
    <row r="187" spans="2:17" x14ac:dyDescent="0.3">
      <c r="B187" s="47" t="s">
        <v>62</v>
      </c>
      <c r="C187" s="48">
        <v>0.8</v>
      </c>
      <c r="D187" s="72"/>
      <c r="E187" s="72"/>
      <c r="F187" s="11"/>
      <c r="G187" s="44"/>
      <c r="H187" s="42"/>
      <c r="I187" s="42"/>
      <c r="J187" s="42"/>
      <c r="K187" s="42"/>
    </row>
    <row r="188" spans="2:17" x14ac:dyDescent="0.3">
      <c r="B188" s="14"/>
      <c r="C188" s="14"/>
      <c r="D188" s="14"/>
      <c r="E188" s="14"/>
      <c r="F188" s="49"/>
      <c r="G188" s="49"/>
      <c r="H188" s="49"/>
      <c r="I188" s="49"/>
      <c r="J188" s="49"/>
      <c r="K188" s="49"/>
    </row>
    <row r="189" spans="2:17" ht="16.2" thickBot="1" x14ac:dyDescent="0.35">
      <c r="B189" s="14"/>
      <c r="C189" s="14"/>
      <c r="D189" s="14"/>
      <c r="E189" s="14"/>
      <c r="F189" s="49"/>
      <c r="G189" s="49"/>
      <c r="H189" s="49"/>
      <c r="I189" s="49"/>
      <c r="J189" s="49"/>
      <c r="K189" s="49"/>
    </row>
    <row r="190" spans="2:17" ht="33.75" customHeight="1" x14ac:dyDescent="0.3">
      <c r="B190" s="672" t="s">
        <v>954</v>
      </c>
      <c r="C190" s="673"/>
      <c r="D190" s="562"/>
      <c r="E190" s="562"/>
    </row>
    <row r="191" spans="2:17" x14ac:dyDescent="0.3">
      <c r="B191" s="6" t="s">
        <v>3</v>
      </c>
      <c r="C191" s="7">
        <f>C182</f>
        <v>0</v>
      </c>
      <c r="D191" s="13"/>
      <c r="E191" s="12"/>
    </row>
    <row r="192" spans="2:17" x14ac:dyDescent="0.3">
      <c r="B192" s="4" t="s">
        <v>4</v>
      </c>
      <c r="C192" s="5">
        <f>C183</f>
        <v>0.3</v>
      </c>
      <c r="D192" s="13"/>
      <c r="E192" s="12"/>
    </row>
    <row r="193" spans="2:11" x14ac:dyDescent="0.3">
      <c r="B193" s="6" t="s">
        <v>1</v>
      </c>
      <c r="C193" s="7">
        <f>C187+C182</f>
        <v>0.8</v>
      </c>
      <c r="D193" s="13"/>
      <c r="E193" s="12"/>
    </row>
    <row r="194" spans="2:11" x14ac:dyDescent="0.3">
      <c r="B194" s="6" t="s">
        <v>5</v>
      </c>
      <c r="C194" s="7">
        <f>C187+C182</f>
        <v>0.8</v>
      </c>
      <c r="D194" s="13"/>
      <c r="E194" s="12"/>
    </row>
    <row r="195" spans="2:11" x14ac:dyDescent="0.3">
      <c r="B195" s="8" t="s">
        <v>49</v>
      </c>
      <c r="C195" s="7">
        <f>C183</f>
        <v>0.3</v>
      </c>
      <c r="D195" s="13"/>
      <c r="E195" s="12"/>
    </row>
    <row r="196" spans="2:11" x14ac:dyDescent="0.3">
      <c r="B196" s="8" t="s">
        <v>6</v>
      </c>
      <c r="C196" s="7">
        <f>C186+C183</f>
        <v>0.5</v>
      </c>
      <c r="D196" s="13"/>
      <c r="E196" s="12"/>
    </row>
    <row r="197" spans="2:11" x14ac:dyDescent="0.3">
      <c r="B197" s="6" t="s">
        <v>11</v>
      </c>
      <c r="C197" s="7">
        <f>C187+C182</f>
        <v>0.8</v>
      </c>
      <c r="D197" s="13"/>
      <c r="E197" s="12"/>
    </row>
    <row r="198" spans="2:11" x14ac:dyDescent="0.3">
      <c r="B198" s="6" t="s">
        <v>7</v>
      </c>
      <c r="C198" s="7">
        <f>C187+C182</f>
        <v>0.8</v>
      </c>
      <c r="D198" s="13"/>
      <c r="E198" s="12"/>
    </row>
    <row r="199" spans="2:11" s="13" customFormat="1" x14ac:dyDescent="0.3">
      <c r="B199" s="8" t="s">
        <v>8</v>
      </c>
      <c r="C199" s="7">
        <f>C182</f>
        <v>0</v>
      </c>
      <c r="E199" s="12"/>
      <c r="F199" s="2"/>
      <c r="G199" s="2"/>
      <c r="H199" s="2"/>
      <c r="I199" s="2"/>
      <c r="J199" s="2"/>
      <c r="K199" s="2"/>
    </row>
    <row r="200" spans="2:11" s="13" customFormat="1" x14ac:dyDescent="0.3">
      <c r="B200" s="6" t="s">
        <v>9</v>
      </c>
      <c r="C200" s="7">
        <f>C187+C182</f>
        <v>0.8</v>
      </c>
      <c r="E200" s="12"/>
      <c r="F200" s="2"/>
      <c r="G200" s="2"/>
      <c r="H200" s="2"/>
      <c r="I200" s="2"/>
      <c r="J200" s="2"/>
      <c r="K200" s="2"/>
    </row>
    <row r="201" spans="2:11" s="13" customFormat="1" ht="16.2" thickBot="1" x14ac:dyDescent="0.35">
      <c r="B201" s="9" t="s">
        <v>831</v>
      </c>
      <c r="C201" s="10">
        <f>C183</f>
        <v>0.3</v>
      </c>
      <c r="E201" s="12"/>
      <c r="F201" s="110"/>
      <c r="G201" s="2"/>
      <c r="H201" s="2"/>
      <c r="I201" s="2"/>
      <c r="J201" s="2"/>
      <c r="K201" s="2"/>
    </row>
    <row r="202" spans="2:11" x14ac:dyDescent="0.3">
      <c r="B202" s="13"/>
      <c r="C202" s="597"/>
      <c r="D202" s="14"/>
      <c r="E202" s="14"/>
    </row>
    <row r="203" spans="2:11" ht="16.2" thickBot="1" x14ac:dyDescent="0.35">
      <c r="B203" s="13"/>
      <c r="C203" s="14"/>
      <c r="D203" s="14"/>
      <c r="E203" s="14"/>
    </row>
    <row r="204" spans="2:11" ht="62.4" x14ac:dyDescent="0.3">
      <c r="B204" s="344" t="s">
        <v>560</v>
      </c>
      <c r="C204" s="50" t="s">
        <v>12</v>
      </c>
      <c r="D204" s="27"/>
      <c r="E204" s="27"/>
    </row>
    <row r="205" spans="2:11" ht="16.2" thickBot="1" x14ac:dyDescent="0.35">
      <c r="B205" s="9"/>
      <c r="C205" s="51">
        <v>0.25</v>
      </c>
      <c r="D205" s="69"/>
      <c r="E205" s="69"/>
    </row>
    <row r="206" spans="2:11" x14ac:dyDescent="0.3">
      <c r="B206" s="11"/>
      <c r="C206" s="52"/>
      <c r="D206" s="52"/>
      <c r="E206" s="52"/>
    </row>
    <row r="207" spans="2:11" ht="16.2" thickBot="1" x14ac:dyDescent="0.35">
      <c r="B207" s="13"/>
      <c r="C207" s="14"/>
      <c r="D207" s="14"/>
      <c r="E207" s="14"/>
    </row>
    <row r="208" spans="2:11" ht="18" x14ac:dyDescent="0.4">
      <c r="B208" s="53" t="s">
        <v>69</v>
      </c>
      <c r="C208" s="54" t="s">
        <v>0</v>
      </c>
      <c r="D208" s="603"/>
      <c r="E208" s="57"/>
    </row>
    <row r="209" spans="2:11" x14ac:dyDescent="0.3">
      <c r="B209" s="8" t="s">
        <v>3</v>
      </c>
      <c r="C209" s="7">
        <f t="shared" ref="C209:C219" si="52">C191*$C$205</f>
        <v>0</v>
      </c>
      <c r="D209" s="13"/>
      <c r="E209" s="12"/>
    </row>
    <row r="210" spans="2:11" x14ac:dyDescent="0.3">
      <c r="B210" s="4" t="s">
        <v>4</v>
      </c>
      <c r="C210" s="5">
        <f t="shared" si="52"/>
        <v>7.4999999999999997E-2</v>
      </c>
      <c r="D210" s="13"/>
      <c r="E210" s="12"/>
    </row>
    <row r="211" spans="2:11" s="13" customFormat="1" x14ac:dyDescent="0.3">
      <c r="B211" s="6" t="s">
        <v>1</v>
      </c>
      <c r="C211" s="7">
        <f t="shared" si="52"/>
        <v>0.2</v>
      </c>
      <c r="E211" s="12"/>
      <c r="F211" s="2"/>
      <c r="G211" s="2"/>
      <c r="H211" s="2"/>
      <c r="I211" s="2"/>
      <c r="J211" s="2"/>
      <c r="K211" s="2"/>
    </row>
    <row r="212" spans="2:11" s="13" customFormat="1" x14ac:dyDescent="0.3">
      <c r="B212" s="6" t="s">
        <v>5</v>
      </c>
      <c r="C212" s="7">
        <f t="shared" si="52"/>
        <v>0.2</v>
      </c>
      <c r="E212" s="12"/>
      <c r="F212" s="2"/>
      <c r="G212" s="2"/>
      <c r="H212" s="2"/>
      <c r="I212" s="2"/>
      <c r="J212" s="2"/>
      <c r="K212" s="2"/>
    </row>
    <row r="213" spans="2:11" x14ac:dyDescent="0.3">
      <c r="B213" s="6" t="s">
        <v>49</v>
      </c>
      <c r="C213" s="7">
        <f t="shared" si="52"/>
        <v>7.4999999999999997E-2</v>
      </c>
      <c r="D213" s="13"/>
      <c r="E213" s="12"/>
    </row>
    <row r="214" spans="2:11" x14ac:dyDescent="0.3">
      <c r="B214" s="8" t="s">
        <v>6</v>
      </c>
      <c r="C214" s="7">
        <f t="shared" si="52"/>
        <v>0.125</v>
      </c>
      <c r="D214" s="13"/>
      <c r="E214" s="12"/>
    </row>
    <row r="215" spans="2:11" x14ac:dyDescent="0.3">
      <c r="B215" s="6" t="s">
        <v>11</v>
      </c>
      <c r="C215" s="7">
        <f t="shared" si="52"/>
        <v>0.2</v>
      </c>
      <c r="D215" s="13"/>
      <c r="E215" s="12"/>
    </row>
    <row r="216" spans="2:11" x14ac:dyDescent="0.3">
      <c r="B216" s="6" t="s">
        <v>7</v>
      </c>
      <c r="C216" s="7">
        <f t="shared" si="52"/>
        <v>0.2</v>
      </c>
      <c r="D216" s="13"/>
      <c r="E216" s="12"/>
    </row>
    <row r="217" spans="2:11" x14ac:dyDescent="0.3">
      <c r="B217" s="6" t="s">
        <v>8</v>
      </c>
      <c r="C217" s="7">
        <f t="shared" si="52"/>
        <v>0</v>
      </c>
      <c r="D217" s="13"/>
      <c r="E217" s="12"/>
    </row>
    <row r="218" spans="2:11" x14ac:dyDescent="0.3">
      <c r="B218" s="6" t="s">
        <v>9</v>
      </c>
      <c r="C218" s="7">
        <f t="shared" si="52"/>
        <v>0.2</v>
      </c>
      <c r="D218" s="13"/>
      <c r="E218" s="12"/>
      <c r="F218" s="55"/>
      <c r="G218" s="55"/>
      <c r="H218" s="55"/>
      <c r="I218" s="55"/>
    </row>
    <row r="219" spans="2:11" ht="16.2" thickBot="1" x14ac:dyDescent="0.35">
      <c r="B219" s="9" t="s">
        <v>831</v>
      </c>
      <c r="C219" s="10">
        <f t="shared" si="52"/>
        <v>7.4999999999999997E-2</v>
      </c>
      <c r="D219" s="13"/>
      <c r="E219" s="12"/>
      <c r="F219" s="55"/>
      <c r="G219" s="55"/>
      <c r="H219" s="55"/>
      <c r="I219" s="55"/>
    </row>
    <row r="220" spans="2:11" x14ac:dyDescent="0.3">
      <c r="B220" s="11"/>
      <c r="C220" s="52"/>
      <c r="D220" s="52"/>
      <c r="E220" s="52"/>
      <c r="F220" s="55"/>
      <c r="G220" s="55"/>
      <c r="H220" s="55"/>
      <c r="I220" s="55"/>
    </row>
    <row r="221" spans="2:11" ht="16.2" thickBot="1" x14ac:dyDescent="0.35">
      <c r="B221" s="56"/>
      <c r="C221" s="57"/>
      <c r="D221" s="57"/>
      <c r="E221" s="57"/>
      <c r="H221" s="58"/>
      <c r="I221" s="58"/>
    </row>
    <row r="222" spans="2:11" ht="64.8" x14ac:dyDescent="0.3">
      <c r="B222" s="343" t="s">
        <v>559</v>
      </c>
      <c r="C222" s="50" t="s">
        <v>18</v>
      </c>
      <c r="D222" s="27"/>
      <c r="E222" s="27"/>
    </row>
    <row r="223" spans="2:11" ht="16.2" thickBot="1" x14ac:dyDescent="0.35">
      <c r="B223" s="9"/>
      <c r="C223" s="51">
        <v>0.35</v>
      </c>
      <c r="D223" s="69"/>
      <c r="E223" s="69"/>
    </row>
    <row r="224" spans="2:11" x14ac:dyDescent="0.3">
      <c r="B224" s="11"/>
      <c r="C224" s="69"/>
      <c r="D224" s="69"/>
      <c r="E224" s="69"/>
    </row>
    <row r="225" spans="2:18" x14ac:dyDescent="0.3">
      <c r="B225" s="13"/>
      <c r="C225" s="14"/>
      <c r="D225" s="14"/>
      <c r="E225" s="14"/>
    </row>
    <row r="226" spans="2:18" s="18" customFormat="1" x14ac:dyDescent="0.3">
      <c r="B226" s="59" t="s">
        <v>98</v>
      </c>
      <c r="C226" s="16" t="s">
        <v>86</v>
      </c>
      <c r="D226" s="16">
        <v>2005</v>
      </c>
      <c r="E226" s="16">
        <v>2006</v>
      </c>
      <c r="F226" s="16">
        <v>2007</v>
      </c>
      <c r="G226" s="16">
        <v>2008</v>
      </c>
      <c r="H226" s="16">
        <v>2009</v>
      </c>
      <c r="I226" s="16">
        <v>2010</v>
      </c>
      <c r="J226" s="16">
        <v>2011</v>
      </c>
      <c r="K226" s="16">
        <v>2012</v>
      </c>
      <c r="L226" s="16">
        <v>2013</v>
      </c>
      <c r="M226" s="16">
        <v>2014</v>
      </c>
      <c r="N226" s="16">
        <v>2015</v>
      </c>
      <c r="O226" s="16">
        <v>2016</v>
      </c>
      <c r="P226" s="16">
        <v>2017</v>
      </c>
      <c r="Q226" s="17">
        <v>2018</v>
      </c>
    </row>
    <row r="227" spans="2:18" s="18" customFormat="1" x14ac:dyDescent="0.3">
      <c r="B227" s="153" t="s">
        <v>19</v>
      </c>
      <c r="C227" s="27"/>
      <c r="D227" s="169"/>
      <c r="E227" s="169"/>
      <c r="F227" s="169"/>
      <c r="G227" s="169"/>
      <c r="H227" s="169"/>
      <c r="I227" s="169"/>
      <c r="J227" s="169"/>
      <c r="K227" s="169"/>
      <c r="L227" s="203"/>
      <c r="M227" s="203"/>
      <c r="N227" s="169"/>
      <c r="O227" s="35"/>
      <c r="Q227" s="419"/>
    </row>
    <row r="228" spans="2:18" s="18" customFormat="1" x14ac:dyDescent="0.3">
      <c r="B228" s="152" t="s">
        <v>132</v>
      </c>
      <c r="C228" s="20"/>
      <c r="D228" s="184">
        <f>((D103-$C$223)*$C$210)/10^3</f>
        <v>-2.6249999999999998E-5</v>
      </c>
      <c r="E228" s="184">
        <f t="shared" ref="E228:Q228" si="53">((E103-$C$223)*$C$210)/10^3</f>
        <v>-2.6249999999999998E-5</v>
      </c>
      <c r="F228" s="184">
        <f t="shared" si="53"/>
        <v>-2.6249999999999998E-5</v>
      </c>
      <c r="G228" s="184">
        <f t="shared" si="53"/>
        <v>-2.6249999999999998E-5</v>
      </c>
      <c r="H228" s="184">
        <f t="shared" si="53"/>
        <v>-2.6249999999999998E-5</v>
      </c>
      <c r="I228" s="184">
        <f t="shared" si="53"/>
        <v>-2.6249999999999998E-5</v>
      </c>
      <c r="J228" s="184">
        <f t="shared" si="53"/>
        <v>-2.6249999999999998E-5</v>
      </c>
      <c r="K228" s="184">
        <f t="shared" si="53"/>
        <v>-2.6249999999999998E-5</v>
      </c>
      <c r="L228" s="184">
        <f t="shared" si="53"/>
        <v>-2.6249999999999998E-5</v>
      </c>
      <c r="M228" s="184">
        <f t="shared" si="53"/>
        <v>-2.6249999999999998E-5</v>
      </c>
      <c r="N228" s="184">
        <f t="shared" si="53"/>
        <v>-2.6249999999999998E-5</v>
      </c>
      <c r="O228" s="184">
        <f t="shared" si="53"/>
        <v>-2.6249999999999998E-5</v>
      </c>
      <c r="P228" s="184">
        <f t="shared" si="53"/>
        <v>-2.6249999999999998E-5</v>
      </c>
      <c r="Q228" s="185">
        <f t="shared" si="53"/>
        <v>-2.6249999999999998E-5</v>
      </c>
    </row>
    <row r="229" spans="2:18" s="18" customFormat="1" x14ac:dyDescent="0.3">
      <c r="B229" s="152" t="s">
        <v>133</v>
      </c>
      <c r="C229" s="20"/>
      <c r="D229" s="184">
        <f>((D104-$C$223)*$C$210)/10^3</f>
        <v>14863.71631125</v>
      </c>
      <c r="E229" s="184">
        <f t="shared" ref="D229:K263" si="54">((E104-$C$223)*$C$210)/10^3</f>
        <v>15057.28684875</v>
      </c>
      <c r="F229" s="184">
        <f t="shared" si="54"/>
        <v>14355.545598750003</v>
      </c>
      <c r="G229" s="184">
        <f t="shared" si="54"/>
        <v>14290.346223749997</v>
      </c>
      <c r="H229" s="184">
        <f t="shared" si="54"/>
        <v>15897.71809875</v>
      </c>
      <c r="I229" s="184">
        <f t="shared" si="54"/>
        <v>16889.276223749999</v>
      </c>
      <c r="J229" s="184">
        <f t="shared" si="54"/>
        <v>16638.654348750006</v>
      </c>
      <c r="K229" s="184">
        <f t="shared" si="54"/>
        <v>16505.994348749999</v>
      </c>
      <c r="L229" s="184">
        <f t="shared" ref="L229:Q229" si="55">((L104-$C$223)*$C$210)/10^3</f>
        <v>16519.561848749996</v>
      </c>
      <c r="M229" s="184">
        <f t="shared" si="55"/>
        <v>13953.796848749997</v>
      </c>
      <c r="N229" s="184">
        <f t="shared" si="55"/>
        <v>12699.915534080577</v>
      </c>
      <c r="O229" s="184">
        <f t="shared" si="55"/>
        <v>12186.321152742688</v>
      </c>
      <c r="P229" s="184">
        <f t="shared" si="55"/>
        <v>11693.496924347064</v>
      </c>
      <c r="Q229" s="185">
        <f t="shared" si="55"/>
        <v>11220.602887887655</v>
      </c>
    </row>
    <row r="230" spans="2:18" s="18" customFormat="1" x14ac:dyDescent="0.3">
      <c r="B230" s="152" t="s">
        <v>134</v>
      </c>
      <c r="C230" s="20"/>
      <c r="D230" s="184">
        <f t="shared" si="54"/>
        <v>-2.6249999999999998E-5</v>
      </c>
      <c r="E230" s="184">
        <f t="shared" si="54"/>
        <v>-2.6249999999999998E-5</v>
      </c>
      <c r="F230" s="184">
        <f t="shared" si="54"/>
        <v>-2.6249999999999998E-5</v>
      </c>
      <c r="G230" s="184">
        <f t="shared" si="54"/>
        <v>-2.6249999999999998E-5</v>
      </c>
      <c r="H230" s="184">
        <f t="shared" si="54"/>
        <v>-2.6249999999999998E-5</v>
      </c>
      <c r="I230" s="184">
        <f t="shared" si="54"/>
        <v>-2.6249999999999998E-5</v>
      </c>
      <c r="J230" s="184">
        <f t="shared" si="54"/>
        <v>-2.6249999999999998E-5</v>
      </c>
      <c r="K230" s="184">
        <f t="shared" si="54"/>
        <v>-2.6249999999999998E-5</v>
      </c>
      <c r="L230" s="184">
        <f t="shared" ref="L230:Q230" si="56">((L105-$C$223)*$C$210)/10^3</f>
        <v>-2.6249999999999998E-5</v>
      </c>
      <c r="M230" s="184">
        <f t="shared" si="56"/>
        <v>-2.6249999999999998E-5</v>
      </c>
      <c r="N230" s="184">
        <f t="shared" si="56"/>
        <v>-2.6249999999999998E-5</v>
      </c>
      <c r="O230" s="184">
        <f t="shared" si="56"/>
        <v>-2.6249999999999998E-5</v>
      </c>
      <c r="P230" s="184">
        <f t="shared" si="56"/>
        <v>-2.6249999999999998E-5</v>
      </c>
      <c r="Q230" s="185">
        <f t="shared" si="56"/>
        <v>-2.6249999999999998E-5</v>
      </c>
    </row>
    <row r="231" spans="2:18" s="18" customFormat="1" x14ac:dyDescent="0.3">
      <c r="B231" s="152" t="s">
        <v>135</v>
      </c>
      <c r="C231" s="20"/>
      <c r="D231" s="184">
        <f t="shared" si="54"/>
        <v>1666.5412237500002</v>
      </c>
      <c r="E231" s="184">
        <f t="shared" si="54"/>
        <v>2035.12497375</v>
      </c>
      <c r="F231" s="184">
        <f t="shared" si="54"/>
        <v>2245.79809875</v>
      </c>
      <c r="G231" s="184">
        <f t="shared" si="54"/>
        <v>1554.60934875</v>
      </c>
      <c r="H231" s="184">
        <f t="shared" si="54"/>
        <v>1937.8912237500003</v>
      </c>
      <c r="I231" s="184">
        <f t="shared" si="54"/>
        <v>2018.9193487499992</v>
      </c>
      <c r="J231" s="184">
        <f t="shared" si="54"/>
        <v>1943.5443487499992</v>
      </c>
      <c r="K231" s="184">
        <f t="shared" si="54"/>
        <v>2535.2380987500001</v>
      </c>
      <c r="L231" s="184">
        <f t="shared" ref="L231:Q231" si="57">((L106-$C$223)*$C$210)/10^3</f>
        <v>3336.4743487500004</v>
      </c>
      <c r="M231" s="184">
        <f t="shared" si="57"/>
        <v>2768.90059875</v>
      </c>
      <c r="N231" s="184">
        <f t="shared" si="57"/>
        <v>2577.327572854635</v>
      </c>
      <c r="O231" s="184">
        <f t="shared" si="57"/>
        <v>2665.2897367004807</v>
      </c>
      <c r="P231" s="184">
        <f t="shared" si="57"/>
        <v>2756.2539800146619</v>
      </c>
      <c r="Q231" s="185">
        <f t="shared" si="57"/>
        <v>2850.3227614082443</v>
      </c>
    </row>
    <row r="232" spans="2:18" s="18" customFormat="1" x14ac:dyDescent="0.3">
      <c r="B232" s="152" t="s">
        <v>136</v>
      </c>
      <c r="C232" s="20"/>
      <c r="D232" s="184">
        <f t="shared" si="54"/>
        <v>-2.6249999999999998E-5</v>
      </c>
      <c r="E232" s="184">
        <f t="shared" si="54"/>
        <v>-2.6249999999999998E-5</v>
      </c>
      <c r="F232" s="184">
        <f t="shared" si="54"/>
        <v>-2.6249999999999998E-5</v>
      </c>
      <c r="G232" s="184">
        <f t="shared" si="54"/>
        <v>-2.6249999999999998E-5</v>
      </c>
      <c r="H232" s="184">
        <f t="shared" si="54"/>
        <v>-2.6249999999999998E-5</v>
      </c>
      <c r="I232" s="184">
        <f t="shared" si="54"/>
        <v>-2.6249999999999998E-5</v>
      </c>
      <c r="J232" s="184">
        <f t="shared" si="54"/>
        <v>-2.6249999999999998E-5</v>
      </c>
      <c r="K232" s="184">
        <f t="shared" si="54"/>
        <v>-2.6249999999999998E-5</v>
      </c>
      <c r="L232" s="184">
        <f t="shared" ref="L232:Q232" si="58">((L107-$C$223)*$C$210)/10^3</f>
        <v>-2.6249999999999998E-5</v>
      </c>
      <c r="M232" s="184">
        <f t="shared" si="58"/>
        <v>-2.6249999999999998E-5</v>
      </c>
      <c r="N232" s="184">
        <f t="shared" si="58"/>
        <v>-2.6249999999999998E-5</v>
      </c>
      <c r="O232" s="184">
        <f t="shared" si="58"/>
        <v>-2.6249999999999998E-5</v>
      </c>
      <c r="P232" s="184">
        <f t="shared" si="58"/>
        <v>-2.6249999999999998E-5</v>
      </c>
      <c r="Q232" s="185">
        <f t="shared" si="58"/>
        <v>-2.6249999999999998E-5</v>
      </c>
    </row>
    <row r="233" spans="2:18" s="18" customFormat="1" x14ac:dyDescent="0.3">
      <c r="B233" s="152" t="s">
        <v>137</v>
      </c>
      <c r="C233" s="20"/>
      <c r="D233" s="184">
        <f t="shared" si="54"/>
        <v>-2.6249999999999998E-5</v>
      </c>
      <c r="E233" s="184">
        <f t="shared" si="54"/>
        <v>-2.6249999999999998E-5</v>
      </c>
      <c r="F233" s="184">
        <f t="shared" si="54"/>
        <v>-2.6249999999999998E-5</v>
      </c>
      <c r="G233" s="184">
        <f t="shared" si="54"/>
        <v>-2.6249999999999998E-5</v>
      </c>
      <c r="H233" s="184">
        <f t="shared" si="54"/>
        <v>-2.6249999999999998E-5</v>
      </c>
      <c r="I233" s="184">
        <f t="shared" si="54"/>
        <v>-2.6249999999999998E-5</v>
      </c>
      <c r="J233" s="184">
        <f t="shared" si="54"/>
        <v>-2.6249999999999998E-5</v>
      </c>
      <c r="K233" s="184">
        <f t="shared" si="54"/>
        <v>-2.6249999999999998E-5</v>
      </c>
      <c r="L233" s="184">
        <f t="shared" ref="L233:Q233" si="59">((L108-$C$223)*$C$210)/10^3</f>
        <v>-2.6249999999999998E-5</v>
      </c>
      <c r="M233" s="184">
        <f t="shared" si="59"/>
        <v>-2.6249999999999998E-5</v>
      </c>
      <c r="N233" s="184">
        <f t="shared" si="59"/>
        <v>-2.6249999999999998E-5</v>
      </c>
      <c r="O233" s="184">
        <f t="shared" si="59"/>
        <v>-2.6249999999999998E-5</v>
      </c>
      <c r="P233" s="184">
        <f t="shared" si="59"/>
        <v>-2.6249999999999998E-5</v>
      </c>
      <c r="Q233" s="185">
        <f t="shared" si="59"/>
        <v>-2.6249999999999998E-5</v>
      </c>
    </row>
    <row r="234" spans="2:18" s="18" customFormat="1" x14ac:dyDescent="0.3">
      <c r="B234" s="152" t="s">
        <v>138</v>
      </c>
      <c r="C234" s="20"/>
      <c r="D234" s="184">
        <f t="shared" si="54"/>
        <v>-2.6249999999999998E-5</v>
      </c>
      <c r="E234" s="184">
        <f t="shared" si="54"/>
        <v>-2.6249999999999998E-5</v>
      </c>
      <c r="F234" s="184">
        <f t="shared" si="54"/>
        <v>-2.6249999999999998E-5</v>
      </c>
      <c r="G234" s="184">
        <f t="shared" si="54"/>
        <v>-2.6249999999999998E-5</v>
      </c>
      <c r="H234" s="184">
        <f t="shared" si="54"/>
        <v>-2.6249999999999998E-5</v>
      </c>
      <c r="I234" s="184">
        <f t="shared" si="54"/>
        <v>-2.6249999999999998E-5</v>
      </c>
      <c r="J234" s="184">
        <f t="shared" si="54"/>
        <v>-2.6249999999999998E-5</v>
      </c>
      <c r="K234" s="184">
        <f t="shared" si="54"/>
        <v>-2.6249999999999998E-5</v>
      </c>
      <c r="L234" s="184">
        <f t="shared" ref="L234:Q234" si="60">((L109-$C$223)*$C$210)/10^3</f>
        <v>-2.6249999999999998E-5</v>
      </c>
      <c r="M234" s="184">
        <f t="shared" si="60"/>
        <v>-2.6249999999999998E-5</v>
      </c>
      <c r="N234" s="184">
        <f t="shared" si="60"/>
        <v>-2.6249999999999998E-5</v>
      </c>
      <c r="O234" s="184">
        <f t="shared" si="60"/>
        <v>-2.6249999999999998E-5</v>
      </c>
      <c r="P234" s="184">
        <f t="shared" si="60"/>
        <v>-2.6249999999999998E-5</v>
      </c>
      <c r="Q234" s="185">
        <f t="shared" si="60"/>
        <v>-2.6249999999999998E-5</v>
      </c>
    </row>
    <row r="235" spans="2:18" s="18" customFormat="1" x14ac:dyDescent="0.3">
      <c r="B235" s="152" t="s">
        <v>139</v>
      </c>
      <c r="C235" s="20"/>
      <c r="D235" s="184">
        <f t="shared" si="54"/>
        <v>-2.6249999999999998E-5</v>
      </c>
      <c r="E235" s="184">
        <f t="shared" si="54"/>
        <v>-2.6249999999999998E-5</v>
      </c>
      <c r="F235" s="184">
        <f t="shared" si="54"/>
        <v>-2.6249999999999998E-5</v>
      </c>
      <c r="G235" s="184">
        <f t="shared" si="54"/>
        <v>-2.6249999999999998E-5</v>
      </c>
      <c r="H235" s="184">
        <f t="shared" si="54"/>
        <v>-2.6249999999999998E-5</v>
      </c>
      <c r="I235" s="184">
        <f t="shared" si="54"/>
        <v>-2.6249999999999998E-5</v>
      </c>
      <c r="J235" s="184">
        <f t="shared" si="54"/>
        <v>-2.6249999999999998E-5</v>
      </c>
      <c r="K235" s="184">
        <f t="shared" si="54"/>
        <v>-2.6249999999999998E-5</v>
      </c>
      <c r="L235" s="184">
        <f t="shared" ref="L235:Q235" si="61">((L110-$C$223)*$C$210)/10^3</f>
        <v>-2.6249999999999998E-5</v>
      </c>
      <c r="M235" s="184">
        <f t="shared" si="61"/>
        <v>-2.6249999999999998E-5</v>
      </c>
      <c r="N235" s="184">
        <f t="shared" si="61"/>
        <v>-2.6249999999999998E-5</v>
      </c>
      <c r="O235" s="184">
        <f t="shared" si="61"/>
        <v>-2.6249999999999998E-5</v>
      </c>
      <c r="P235" s="184">
        <f t="shared" si="61"/>
        <v>-2.6249999999999998E-5</v>
      </c>
      <c r="Q235" s="185">
        <f t="shared" si="61"/>
        <v>-2.6249999999999998E-5</v>
      </c>
    </row>
    <row r="236" spans="2:18" s="18" customFormat="1" x14ac:dyDescent="0.3">
      <c r="B236" s="152" t="s">
        <v>140</v>
      </c>
      <c r="C236" s="20"/>
      <c r="D236" s="184">
        <f t="shared" si="54"/>
        <v>-2.6249999999999998E-5</v>
      </c>
      <c r="E236" s="184">
        <f t="shared" si="54"/>
        <v>-2.6249999999999998E-5</v>
      </c>
      <c r="F236" s="184">
        <f t="shared" si="54"/>
        <v>-2.6249999999999998E-5</v>
      </c>
      <c r="G236" s="184">
        <f t="shared" si="54"/>
        <v>-2.6249999999999998E-5</v>
      </c>
      <c r="H236" s="184">
        <f t="shared" si="54"/>
        <v>-2.6249999999999998E-5</v>
      </c>
      <c r="I236" s="184">
        <f t="shared" si="54"/>
        <v>-2.6249999999999998E-5</v>
      </c>
      <c r="J236" s="184">
        <f t="shared" si="54"/>
        <v>-2.6249999999999998E-5</v>
      </c>
      <c r="K236" s="184">
        <f t="shared" si="54"/>
        <v>-2.6249999999999998E-5</v>
      </c>
      <c r="L236" s="184">
        <f t="shared" ref="L236:Q236" si="62">((L111-$C$223)*$C$210)/10^3</f>
        <v>-2.6249999999999998E-5</v>
      </c>
      <c r="M236" s="184">
        <f t="shared" si="62"/>
        <v>-2.6249999999999998E-5</v>
      </c>
      <c r="N236" s="184">
        <f t="shared" si="62"/>
        <v>-2.6249999999999998E-5</v>
      </c>
      <c r="O236" s="184">
        <f t="shared" si="62"/>
        <v>-2.6249999999999998E-5</v>
      </c>
      <c r="P236" s="184">
        <f t="shared" si="62"/>
        <v>-2.6249999999999998E-5</v>
      </c>
      <c r="Q236" s="185">
        <f t="shared" si="62"/>
        <v>-2.6249999999999998E-5</v>
      </c>
    </row>
    <row r="237" spans="2:18" s="18" customFormat="1" x14ac:dyDescent="0.3">
      <c r="B237" s="152" t="s">
        <v>141</v>
      </c>
      <c r="C237" s="20"/>
      <c r="D237" s="184">
        <f t="shared" si="54"/>
        <v>-2.6249999999999998E-5</v>
      </c>
      <c r="E237" s="184">
        <f t="shared" si="54"/>
        <v>-2.6249999999999998E-5</v>
      </c>
      <c r="F237" s="184">
        <f t="shared" si="54"/>
        <v>-2.6249999999999998E-5</v>
      </c>
      <c r="G237" s="184">
        <f t="shared" si="54"/>
        <v>-2.6249999999999998E-5</v>
      </c>
      <c r="H237" s="184">
        <f t="shared" si="54"/>
        <v>-2.6249999999999998E-5</v>
      </c>
      <c r="I237" s="184">
        <f t="shared" si="54"/>
        <v>-2.6249999999999998E-5</v>
      </c>
      <c r="J237" s="184">
        <f t="shared" si="54"/>
        <v>-2.6249999999999998E-5</v>
      </c>
      <c r="K237" s="184">
        <f t="shared" si="54"/>
        <v>-2.6249999999999998E-5</v>
      </c>
      <c r="L237" s="184">
        <f t="shared" ref="L237:Q237" si="63">((L112-$C$223)*$C$210)/10^3</f>
        <v>-2.6249999999999998E-5</v>
      </c>
      <c r="M237" s="184">
        <f t="shared" si="63"/>
        <v>-2.6249999999999998E-5</v>
      </c>
      <c r="N237" s="184">
        <f t="shared" si="63"/>
        <v>-2.6249999999999998E-5</v>
      </c>
      <c r="O237" s="184">
        <f t="shared" si="63"/>
        <v>-2.6249999999999998E-5</v>
      </c>
      <c r="P237" s="184">
        <f t="shared" si="63"/>
        <v>-2.6249999999999998E-5</v>
      </c>
      <c r="Q237" s="185">
        <f t="shared" si="63"/>
        <v>-2.6249999999999998E-5</v>
      </c>
    </row>
    <row r="238" spans="2:18" s="18" customFormat="1" x14ac:dyDescent="0.3">
      <c r="B238" s="152" t="s">
        <v>142</v>
      </c>
      <c r="C238" s="20"/>
      <c r="D238" s="184">
        <f t="shared" si="54"/>
        <v>4494.3247987499999</v>
      </c>
      <c r="E238" s="184">
        <f t="shared" si="54"/>
        <v>4554.9112237500003</v>
      </c>
      <c r="F238" s="184">
        <f t="shared" si="54"/>
        <v>4435.8187237499997</v>
      </c>
      <c r="G238" s="184">
        <f t="shared" si="54"/>
        <v>4134.3187237499997</v>
      </c>
      <c r="H238" s="184">
        <f t="shared" si="54"/>
        <v>4213.8393487499998</v>
      </c>
      <c r="I238" s="184">
        <f t="shared" si="54"/>
        <v>4055.5518487500008</v>
      </c>
      <c r="J238" s="184">
        <f t="shared" si="54"/>
        <v>3741.2380987500001</v>
      </c>
      <c r="K238" s="184">
        <f t="shared" si="54"/>
        <v>3517.7512237499996</v>
      </c>
      <c r="L238" s="184">
        <f t="shared" ref="L238:Q238" si="64">((L113-$C$223)*$C$210)/10^3</f>
        <v>4325.017473750001</v>
      </c>
      <c r="M238" s="184">
        <f t="shared" si="64"/>
        <v>3942.8662237499998</v>
      </c>
      <c r="N238" s="184">
        <f t="shared" si="64"/>
        <v>3648.7798021398307</v>
      </c>
      <c r="O238" s="184">
        <f t="shared" si="64"/>
        <v>3554.9834845173796</v>
      </c>
      <c r="P238" s="184">
        <f t="shared" si="64"/>
        <v>3463.5983151727946</v>
      </c>
      <c r="Q238" s="185">
        <f t="shared" si="64"/>
        <v>3374.5623126107962</v>
      </c>
      <c r="R238" s="21"/>
    </row>
    <row r="239" spans="2:18" s="18" customFormat="1" x14ac:dyDescent="0.3">
      <c r="B239" s="152" t="s">
        <v>143</v>
      </c>
      <c r="C239" s="20"/>
      <c r="D239" s="184">
        <f t="shared" si="54"/>
        <v>27502.076223750006</v>
      </c>
      <c r="E239" s="184">
        <f t="shared" si="54"/>
        <v>32962.241223749996</v>
      </c>
      <c r="F239" s="184">
        <f t="shared" si="54"/>
        <v>31403.109348749997</v>
      </c>
      <c r="G239" s="184">
        <f t="shared" si="54"/>
        <v>29721.493098750001</v>
      </c>
      <c r="H239" s="184">
        <f t="shared" si="54"/>
        <v>31910.006223749995</v>
      </c>
      <c r="I239" s="184">
        <f t="shared" si="54"/>
        <v>32419.918098749997</v>
      </c>
      <c r="J239" s="184">
        <f t="shared" si="54"/>
        <v>30648.228723749995</v>
      </c>
      <c r="K239" s="184">
        <f t="shared" ref="K239:Q239" si="65">((K114-$C$223)*$C$210)/10^3</f>
        <v>33845.259348749998</v>
      </c>
      <c r="L239" s="184">
        <f t="shared" si="65"/>
        <v>34147.136223749992</v>
      </c>
      <c r="M239" s="184">
        <f t="shared" si="65"/>
        <v>33608.581848749993</v>
      </c>
      <c r="N239" s="184">
        <f t="shared" si="65"/>
        <v>33650.709737772399</v>
      </c>
      <c r="O239" s="184">
        <f t="shared" si="65"/>
        <v>33806.411209682097</v>
      </c>
      <c r="P239" s="184">
        <f t="shared" si="65"/>
        <v>33962.833110626569</v>
      </c>
      <c r="Q239" s="185">
        <f t="shared" si="65"/>
        <v>34119.97877402322</v>
      </c>
    </row>
    <row r="240" spans="2:18" s="18" customFormat="1" x14ac:dyDescent="0.3">
      <c r="B240" s="152" t="s">
        <v>144</v>
      </c>
      <c r="C240" s="20"/>
      <c r="D240" s="184">
        <f t="shared" si="54"/>
        <v>3540.7405987499992</v>
      </c>
      <c r="E240" s="184">
        <f t="shared" si="54"/>
        <v>3518.8818487499998</v>
      </c>
      <c r="F240" s="184">
        <f t="shared" si="54"/>
        <v>3542.2480987500003</v>
      </c>
      <c r="G240" s="184">
        <f t="shared" si="54"/>
        <v>3427.3012237499993</v>
      </c>
      <c r="H240" s="184">
        <f t="shared" si="54"/>
        <v>3513.9824737500003</v>
      </c>
      <c r="I240" s="184">
        <f t="shared" si="54"/>
        <v>3333.4593487499992</v>
      </c>
      <c r="J240" s="184">
        <f t="shared" si="54"/>
        <v>3416.37184875</v>
      </c>
      <c r="K240" s="184">
        <f t="shared" ref="K240:Q240" si="66">((K115-$C$223)*$C$210)/10^3</f>
        <v>3163.4887237499997</v>
      </c>
      <c r="L240" s="184">
        <f t="shared" si="66"/>
        <v>3425.7937237500005</v>
      </c>
      <c r="M240" s="184">
        <f t="shared" si="66"/>
        <v>3754.0518487499994</v>
      </c>
      <c r="N240" s="184">
        <f t="shared" si="66"/>
        <v>3866.047180617315</v>
      </c>
      <c r="O240" s="184">
        <f t="shared" si="66"/>
        <v>3924.0624714706869</v>
      </c>
      <c r="P240" s="184">
        <f t="shared" si="66"/>
        <v>3982.9483605844266</v>
      </c>
      <c r="Q240" s="185">
        <f t="shared" si="66"/>
        <v>4042.7179124682507</v>
      </c>
    </row>
    <row r="241" spans="2:17" s="18" customFormat="1" x14ac:dyDescent="0.3">
      <c r="B241" s="152" t="s">
        <v>145</v>
      </c>
      <c r="C241" s="20"/>
      <c r="D241" s="184">
        <f t="shared" si="54"/>
        <v>-2.6249999999999998E-5</v>
      </c>
      <c r="E241" s="184">
        <f t="shared" si="54"/>
        <v>-2.6249999999999998E-5</v>
      </c>
      <c r="F241" s="184">
        <f t="shared" si="54"/>
        <v>-2.6249999999999998E-5</v>
      </c>
      <c r="G241" s="184">
        <f t="shared" si="54"/>
        <v>-2.6249999999999998E-5</v>
      </c>
      <c r="H241" s="184">
        <f t="shared" si="54"/>
        <v>-2.6249999999999998E-5</v>
      </c>
      <c r="I241" s="184">
        <f t="shared" si="54"/>
        <v>-2.6249999999999998E-5</v>
      </c>
      <c r="J241" s="184">
        <f t="shared" si="54"/>
        <v>-2.6249999999999998E-5</v>
      </c>
      <c r="K241" s="184">
        <f t="shared" ref="K241:Q241" si="67">((K116-$C$223)*$C$210)/10^3</f>
        <v>-2.6249999999999998E-5</v>
      </c>
      <c r="L241" s="184">
        <f t="shared" si="67"/>
        <v>-2.6249999999999998E-5</v>
      </c>
      <c r="M241" s="184">
        <f t="shared" si="67"/>
        <v>-2.6249999999999998E-5</v>
      </c>
      <c r="N241" s="184">
        <f t="shared" si="67"/>
        <v>-2.6249999999999998E-5</v>
      </c>
      <c r="O241" s="184">
        <f t="shared" si="67"/>
        <v>-2.6249999999999998E-5</v>
      </c>
      <c r="P241" s="184">
        <f t="shared" si="67"/>
        <v>-2.6249999999999998E-5</v>
      </c>
      <c r="Q241" s="185">
        <f t="shared" si="67"/>
        <v>-2.6249999999999998E-5</v>
      </c>
    </row>
    <row r="242" spans="2:17" s="18" customFormat="1" x14ac:dyDescent="0.3">
      <c r="B242" s="152" t="s">
        <v>146</v>
      </c>
      <c r="C242" s="20"/>
      <c r="D242" s="184">
        <f t="shared" si="54"/>
        <v>-2.6249999999999998E-5</v>
      </c>
      <c r="E242" s="184">
        <f t="shared" si="54"/>
        <v>-2.6249999999999998E-5</v>
      </c>
      <c r="F242" s="184">
        <f t="shared" si="54"/>
        <v>-2.6249999999999998E-5</v>
      </c>
      <c r="G242" s="184">
        <f t="shared" si="54"/>
        <v>-2.6249999999999998E-5</v>
      </c>
      <c r="H242" s="184">
        <f t="shared" si="54"/>
        <v>-2.6249999999999998E-5</v>
      </c>
      <c r="I242" s="184">
        <f t="shared" si="54"/>
        <v>-2.6249999999999998E-5</v>
      </c>
      <c r="J242" s="184">
        <f t="shared" si="54"/>
        <v>-2.6249999999999998E-5</v>
      </c>
      <c r="K242" s="184">
        <f t="shared" ref="K242:Q242" si="68">((K117-$C$223)*$C$210)/10^3</f>
        <v>-2.6249999999999998E-5</v>
      </c>
      <c r="L242" s="184">
        <f t="shared" si="68"/>
        <v>-2.6249999999999998E-5</v>
      </c>
      <c r="M242" s="184">
        <f t="shared" si="68"/>
        <v>-2.6249999999999998E-5</v>
      </c>
      <c r="N242" s="184">
        <f t="shared" si="68"/>
        <v>-2.6249999999999998E-5</v>
      </c>
      <c r="O242" s="184">
        <f t="shared" si="68"/>
        <v>-2.6249999999999998E-5</v>
      </c>
      <c r="P242" s="184">
        <f t="shared" si="68"/>
        <v>-2.6249999999999998E-5</v>
      </c>
      <c r="Q242" s="185">
        <f t="shared" si="68"/>
        <v>-2.6249999999999998E-5</v>
      </c>
    </row>
    <row r="243" spans="2:17" s="18" customFormat="1" x14ac:dyDescent="0.3">
      <c r="B243" s="152" t="s">
        <v>147</v>
      </c>
      <c r="C243" s="20"/>
      <c r="D243" s="184">
        <f t="shared" si="54"/>
        <v>-2.6249999999999998E-5</v>
      </c>
      <c r="E243" s="184">
        <f t="shared" si="54"/>
        <v>-2.6249999999999998E-5</v>
      </c>
      <c r="F243" s="184">
        <f t="shared" si="54"/>
        <v>-2.6249999999999998E-5</v>
      </c>
      <c r="G243" s="184">
        <f t="shared" si="54"/>
        <v>-2.6249999999999998E-5</v>
      </c>
      <c r="H243" s="184">
        <f t="shared" si="54"/>
        <v>-2.6249999999999998E-5</v>
      </c>
      <c r="I243" s="184">
        <f t="shared" si="54"/>
        <v>-2.6249999999999998E-5</v>
      </c>
      <c r="J243" s="184">
        <f t="shared" si="54"/>
        <v>-2.6249999999999998E-5</v>
      </c>
      <c r="K243" s="184">
        <f t="shared" ref="K243:Q243" si="69">((K118-$C$223)*$C$210)/10^3</f>
        <v>-2.6249999999999998E-5</v>
      </c>
      <c r="L243" s="184">
        <f t="shared" si="69"/>
        <v>-2.6249999999999998E-5</v>
      </c>
      <c r="M243" s="184">
        <f t="shared" si="69"/>
        <v>-2.6249999999999998E-5</v>
      </c>
      <c r="N243" s="184">
        <f t="shared" si="69"/>
        <v>-2.6249999999999998E-5</v>
      </c>
      <c r="O243" s="184">
        <f t="shared" si="69"/>
        <v>-2.6249999999999998E-5</v>
      </c>
      <c r="P243" s="184">
        <f t="shared" si="69"/>
        <v>-2.6249999999999998E-5</v>
      </c>
      <c r="Q243" s="185">
        <f t="shared" si="69"/>
        <v>-2.6249999999999998E-5</v>
      </c>
    </row>
    <row r="244" spans="2:17" s="18" customFormat="1" x14ac:dyDescent="0.3">
      <c r="B244" s="152" t="s">
        <v>148</v>
      </c>
      <c r="C244" s="20"/>
      <c r="D244" s="184">
        <f t="shared" si="54"/>
        <v>3215.9723362499999</v>
      </c>
      <c r="E244" s="184">
        <f t="shared" si="54"/>
        <v>3286.3499737499997</v>
      </c>
      <c r="F244" s="184">
        <f t="shared" si="54"/>
        <v>3300.2943487499997</v>
      </c>
      <c r="G244" s="184">
        <f t="shared" si="54"/>
        <v>3289.3649737500004</v>
      </c>
      <c r="H244" s="184">
        <f t="shared" si="54"/>
        <v>3387.3524737499997</v>
      </c>
      <c r="I244" s="184">
        <f t="shared" si="54"/>
        <v>3294.2643487499995</v>
      </c>
      <c r="J244" s="184">
        <f t="shared" si="54"/>
        <v>3142.0068487499998</v>
      </c>
      <c r="K244" s="184">
        <f t="shared" ref="K244:Q244" si="70">((K119-$C$223)*$C$210)/10^3</f>
        <v>3088.4905987499997</v>
      </c>
      <c r="L244" s="184">
        <f t="shared" si="70"/>
        <v>3285.2193487499999</v>
      </c>
      <c r="M244" s="184">
        <f t="shared" si="70"/>
        <v>2547.6749737499999</v>
      </c>
      <c r="N244" s="184">
        <f t="shared" si="70"/>
        <v>2165.1721508425107</v>
      </c>
      <c r="O244" s="184">
        <f t="shared" si="70"/>
        <v>2020.5729869450556</v>
      </c>
      <c r="P244" s="184">
        <f t="shared" si="70"/>
        <v>1885.6307539933503</v>
      </c>
      <c r="Q244" s="185">
        <f t="shared" si="70"/>
        <v>1759.7005221497857</v>
      </c>
    </row>
    <row r="245" spans="2:17" s="18" customFormat="1" x14ac:dyDescent="0.3">
      <c r="B245" s="152" t="s">
        <v>149</v>
      </c>
      <c r="C245" s="20"/>
      <c r="D245" s="184">
        <f t="shared" si="54"/>
        <v>2689.0030987499999</v>
      </c>
      <c r="E245" s="184">
        <f t="shared" si="54"/>
        <v>2752.31809875</v>
      </c>
      <c r="F245" s="184">
        <f t="shared" si="54"/>
        <v>1718.9268487499999</v>
      </c>
      <c r="G245" s="184">
        <f t="shared" si="54"/>
        <v>2019.2962237500003</v>
      </c>
      <c r="H245" s="184">
        <f t="shared" si="54"/>
        <v>2679.2043487500005</v>
      </c>
      <c r="I245" s="184">
        <f t="shared" si="54"/>
        <v>2589.50809875</v>
      </c>
      <c r="J245" s="184">
        <f t="shared" si="54"/>
        <v>2408.23122375</v>
      </c>
      <c r="K245" s="184">
        <f t="shared" ref="K245:Q245" si="71">((K120-$C$223)*$C$210)/10^3</f>
        <v>2394.6637237500004</v>
      </c>
      <c r="L245" s="184">
        <f t="shared" si="71"/>
        <v>2567.6493487499997</v>
      </c>
      <c r="M245" s="184">
        <f t="shared" si="71"/>
        <v>2374.3124737499998</v>
      </c>
      <c r="N245" s="184">
        <f t="shared" si="71"/>
        <v>2226.1756880357138</v>
      </c>
      <c r="O245" s="184">
        <f t="shared" si="71"/>
        <v>2141.6854370457654</v>
      </c>
      <c r="P245" s="184">
        <f t="shared" si="71"/>
        <v>2060.4018522980796</v>
      </c>
      <c r="Q245" s="185">
        <f t="shared" si="71"/>
        <v>1982.203230894763</v>
      </c>
    </row>
    <row r="246" spans="2:17" s="18" customFormat="1" x14ac:dyDescent="0.3">
      <c r="B246" s="152" t="s">
        <v>150</v>
      </c>
      <c r="C246" s="20"/>
      <c r="D246" s="184">
        <f t="shared" si="54"/>
        <v>-2.6249999999999998E-5</v>
      </c>
      <c r="E246" s="184">
        <f t="shared" si="54"/>
        <v>-2.6249999999999998E-5</v>
      </c>
      <c r="F246" s="184">
        <f t="shared" si="54"/>
        <v>-2.6249999999999998E-5</v>
      </c>
      <c r="G246" s="184">
        <f t="shared" si="54"/>
        <v>-2.6249999999999998E-5</v>
      </c>
      <c r="H246" s="184">
        <f t="shared" si="54"/>
        <v>-2.6249999999999998E-5</v>
      </c>
      <c r="I246" s="184">
        <f t="shared" si="54"/>
        <v>-2.6249999999999998E-5</v>
      </c>
      <c r="J246" s="184">
        <f t="shared" si="54"/>
        <v>-2.6249999999999998E-5</v>
      </c>
      <c r="K246" s="184">
        <f t="shared" ref="K246:Q246" si="72">((K121-$C$223)*$C$210)/10^3</f>
        <v>-2.6249999999999998E-5</v>
      </c>
      <c r="L246" s="184">
        <f t="shared" si="72"/>
        <v>-2.6249999999999998E-5</v>
      </c>
      <c r="M246" s="184">
        <f t="shared" si="72"/>
        <v>1.504875E-2</v>
      </c>
      <c r="N246" s="184">
        <f t="shared" si="72"/>
        <v>3.0123749999999998E-2</v>
      </c>
      <c r="O246" s="184">
        <f t="shared" si="72"/>
        <v>-2.6249999999999998E-5</v>
      </c>
      <c r="P246" s="184">
        <f t="shared" si="72"/>
        <v>-2.6249999999999998E-5</v>
      </c>
      <c r="Q246" s="185">
        <f t="shared" si="72"/>
        <v>-2.6249999999999998E-5</v>
      </c>
    </row>
    <row r="247" spans="2:17" s="18" customFormat="1" x14ac:dyDescent="0.3">
      <c r="B247" s="152" t="s">
        <v>151</v>
      </c>
      <c r="C247" s="20"/>
      <c r="D247" s="184">
        <f t="shared" si="54"/>
        <v>12817.141848750001</v>
      </c>
      <c r="E247" s="184">
        <f t="shared" si="54"/>
        <v>12813.373098749997</v>
      </c>
      <c r="F247" s="184">
        <f t="shared" si="54"/>
        <v>12393.911223750003</v>
      </c>
      <c r="G247" s="184">
        <f t="shared" si="54"/>
        <v>12443.281848750003</v>
      </c>
      <c r="H247" s="184">
        <f t="shared" si="54"/>
        <v>12634.357473750002</v>
      </c>
      <c r="I247" s="184">
        <f t="shared" si="54"/>
        <v>12936.611223750002</v>
      </c>
      <c r="J247" s="184">
        <f t="shared" si="54"/>
        <v>13209.84559875</v>
      </c>
      <c r="K247" s="184">
        <f t="shared" ref="K247:Q247" si="73">((K122-$C$223)*$C$210)/10^3</f>
        <v>13017.639348750003</v>
      </c>
      <c r="L247" s="184">
        <f t="shared" si="73"/>
        <v>13979.801223750001</v>
      </c>
      <c r="M247" s="184">
        <f t="shared" si="73"/>
        <v>14887.31622375</v>
      </c>
      <c r="N247" s="184">
        <f t="shared" si="73"/>
        <v>15501.013934238759</v>
      </c>
      <c r="O247" s="184">
        <f t="shared" si="73"/>
        <v>16087.209966993598</v>
      </c>
      <c r="P247" s="184">
        <f t="shared" si="73"/>
        <v>16695.573955321754</v>
      </c>
      <c r="Q247" s="185">
        <f t="shared" si="73"/>
        <v>17326.944216487147</v>
      </c>
    </row>
    <row r="248" spans="2:17" s="18" customFormat="1" x14ac:dyDescent="0.3">
      <c r="B248" s="152" t="s">
        <v>152</v>
      </c>
      <c r="C248" s="20"/>
      <c r="D248" s="184">
        <f t="shared" si="54"/>
        <v>13632.32247375</v>
      </c>
      <c r="E248" s="184">
        <f t="shared" si="54"/>
        <v>14128.666848750003</v>
      </c>
      <c r="F248" s="184">
        <f t="shared" si="54"/>
        <v>14039.34747375</v>
      </c>
      <c r="G248" s="184">
        <f t="shared" si="54"/>
        <v>14335.571223750001</v>
      </c>
      <c r="H248" s="184">
        <f t="shared" si="54"/>
        <v>15604.509348749994</v>
      </c>
      <c r="I248" s="184">
        <f t="shared" si="54"/>
        <v>16480.36684875</v>
      </c>
      <c r="J248" s="184">
        <f t="shared" si="54"/>
        <v>16792.79622375</v>
      </c>
      <c r="K248" s="184">
        <f t="shared" ref="K248:Q248" si="74">((K123-$C$223)*$C$210)/10^3</f>
        <v>18121.657473749998</v>
      </c>
      <c r="L248" s="184">
        <f t="shared" si="74"/>
        <v>17150.82747375</v>
      </c>
      <c r="M248" s="184">
        <f t="shared" si="74"/>
        <v>19320.496848749997</v>
      </c>
      <c r="N248" s="184">
        <f t="shared" si="74"/>
        <v>20997.960450218921</v>
      </c>
      <c r="O248" s="184">
        <f t="shared" si="74"/>
        <v>22105.388489306108</v>
      </c>
      <c r="P248" s="184">
        <f t="shared" si="74"/>
        <v>23271.222051307333</v>
      </c>
      <c r="Q248" s="185">
        <f t="shared" si="74"/>
        <v>24498.541431272442</v>
      </c>
    </row>
    <row r="249" spans="2:17" s="18" customFormat="1" x14ac:dyDescent="0.3">
      <c r="B249" s="152" t="s">
        <v>153</v>
      </c>
      <c r="C249" s="20"/>
      <c r="D249" s="184">
        <f t="shared" si="54"/>
        <v>-2.6249999999999998E-5</v>
      </c>
      <c r="E249" s="184">
        <f t="shared" si="54"/>
        <v>-2.6249999999999998E-5</v>
      </c>
      <c r="F249" s="184">
        <f t="shared" si="54"/>
        <v>-2.6249999999999998E-5</v>
      </c>
      <c r="G249" s="184">
        <f t="shared" si="54"/>
        <v>-2.6249999999999998E-5</v>
      </c>
      <c r="H249" s="184">
        <f t="shared" si="54"/>
        <v>-2.6249999999999998E-5</v>
      </c>
      <c r="I249" s="184">
        <f t="shared" si="54"/>
        <v>-2.6249999999999998E-5</v>
      </c>
      <c r="J249" s="184">
        <f t="shared" si="54"/>
        <v>-2.6249999999999998E-5</v>
      </c>
      <c r="K249" s="184">
        <f t="shared" ref="K249:Q249" si="75">((K124-$C$223)*$C$210)/10^3</f>
        <v>-2.6249999999999998E-5</v>
      </c>
      <c r="L249" s="184">
        <f t="shared" si="75"/>
        <v>-2.6249999999999998E-5</v>
      </c>
      <c r="M249" s="184">
        <f t="shared" si="75"/>
        <v>-2.6249999999999998E-5</v>
      </c>
      <c r="N249" s="184">
        <f t="shared" si="75"/>
        <v>-2.6249999999999998E-5</v>
      </c>
      <c r="O249" s="184">
        <f t="shared" si="75"/>
        <v>-2.6249999999999998E-5</v>
      </c>
      <c r="P249" s="184">
        <f t="shared" si="75"/>
        <v>-2.6249999999999998E-5</v>
      </c>
      <c r="Q249" s="185">
        <f t="shared" si="75"/>
        <v>-2.6249999999999998E-5</v>
      </c>
    </row>
    <row r="250" spans="2:17" s="18" customFormat="1" x14ac:dyDescent="0.3">
      <c r="B250" s="152" t="s">
        <v>154</v>
      </c>
      <c r="C250" s="20"/>
      <c r="D250" s="184">
        <f t="shared" si="54"/>
        <v>-2.6249999999999998E-5</v>
      </c>
      <c r="E250" s="184">
        <f t="shared" si="54"/>
        <v>-2.6249999999999998E-5</v>
      </c>
      <c r="F250" s="184">
        <f t="shared" si="54"/>
        <v>-2.6249999999999998E-5</v>
      </c>
      <c r="G250" s="184">
        <f t="shared" si="54"/>
        <v>-2.6249999999999998E-5</v>
      </c>
      <c r="H250" s="184">
        <f t="shared" si="54"/>
        <v>-2.6249999999999998E-5</v>
      </c>
      <c r="I250" s="184">
        <f t="shared" si="54"/>
        <v>-2.6249999999999998E-5</v>
      </c>
      <c r="J250" s="184">
        <f t="shared" si="54"/>
        <v>-2.6249999999999998E-5</v>
      </c>
      <c r="K250" s="184">
        <f t="shared" ref="K250:Q250" si="76">((K125-$C$223)*$C$210)/10^3</f>
        <v>-2.6249999999999998E-5</v>
      </c>
      <c r="L250" s="184">
        <f t="shared" si="76"/>
        <v>-2.6249999999999998E-5</v>
      </c>
      <c r="M250" s="184">
        <f t="shared" si="76"/>
        <v>-2.6249999999999998E-5</v>
      </c>
      <c r="N250" s="184">
        <f t="shared" si="76"/>
        <v>-2.6249999999999998E-5</v>
      </c>
      <c r="O250" s="184">
        <f t="shared" si="76"/>
        <v>-2.6249999999999998E-5</v>
      </c>
      <c r="P250" s="184">
        <f t="shared" si="76"/>
        <v>-2.6249999999999998E-5</v>
      </c>
      <c r="Q250" s="185">
        <f t="shared" si="76"/>
        <v>-2.6249999999999998E-5</v>
      </c>
    </row>
    <row r="251" spans="2:17" s="18" customFormat="1" x14ac:dyDescent="0.3">
      <c r="B251" s="152" t="s">
        <v>155</v>
      </c>
      <c r="C251" s="20"/>
      <c r="D251" s="184">
        <f t="shared" si="54"/>
        <v>-2.6249999999999998E-5</v>
      </c>
      <c r="E251" s="184">
        <f t="shared" si="54"/>
        <v>-2.6249999999999998E-5</v>
      </c>
      <c r="F251" s="184">
        <f t="shared" si="54"/>
        <v>-2.6249999999999998E-5</v>
      </c>
      <c r="G251" s="184">
        <f t="shared" si="54"/>
        <v>-2.6249999999999998E-5</v>
      </c>
      <c r="H251" s="184">
        <f t="shared" si="54"/>
        <v>-2.6249999999999998E-5</v>
      </c>
      <c r="I251" s="184">
        <f t="shared" si="54"/>
        <v>-2.6249999999999998E-5</v>
      </c>
      <c r="J251" s="184">
        <f t="shared" si="54"/>
        <v>-2.6249999999999998E-5</v>
      </c>
      <c r="K251" s="184">
        <f t="shared" ref="K251:Q251" si="77">((K126-$C$223)*$C$210)/10^3</f>
        <v>-2.6249999999999998E-5</v>
      </c>
      <c r="L251" s="184">
        <f t="shared" si="77"/>
        <v>-2.6249999999999998E-5</v>
      </c>
      <c r="M251" s="184">
        <f t="shared" si="77"/>
        <v>-2.6249999999999998E-5</v>
      </c>
      <c r="N251" s="184">
        <f t="shared" si="77"/>
        <v>-2.6249999999999998E-5</v>
      </c>
      <c r="O251" s="184">
        <f t="shared" si="77"/>
        <v>-2.6249999999999998E-5</v>
      </c>
      <c r="P251" s="184">
        <f t="shared" si="77"/>
        <v>-2.6249999999999998E-5</v>
      </c>
      <c r="Q251" s="185">
        <f t="shared" si="77"/>
        <v>-2.6249999999999998E-5</v>
      </c>
    </row>
    <row r="252" spans="2:17" s="18" customFormat="1" x14ac:dyDescent="0.3">
      <c r="B252" s="152" t="s">
        <v>156</v>
      </c>
      <c r="C252" s="20"/>
      <c r="D252" s="184">
        <f t="shared" si="54"/>
        <v>-2.6249999999999998E-5</v>
      </c>
      <c r="E252" s="184">
        <f t="shared" si="54"/>
        <v>-2.6249999999999998E-5</v>
      </c>
      <c r="F252" s="184">
        <f t="shared" si="54"/>
        <v>-2.6249999999999998E-5</v>
      </c>
      <c r="G252" s="184">
        <f t="shared" si="54"/>
        <v>-2.6249999999999998E-5</v>
      </c>
      <c r="H252" s="184">
        <f t="shared" si="54"/>
        <v>-2.6249999999999998E-5</v>
      </c>
      <c r="I252" s="184">
        <f t="shared" si="54"/>
        <v>-2.6249999999999998E-5</v>
      </c>
      <c r="J252" s="184">
        <f t="shared" si="54"/>
        <v>-2.6249999999999998E-5</v>
      </c>
      <c r="K252" s="184">
        <f t="shared" ref="K252:Q252" si="78">((K127-$C$223)*$C$210)/10^3</f>
        <v>-2.6249999999999998E-5</v>
      </c>
      <c r="L252" s="184">
        <f t="shared" si="78"/>
        <v>-2.6249999999999998E-5</v>
      </c>
      <c r="M252" s="184">
        <f t="shared" si="78"/>
        <v>-2.6249999999999998E-5</v>
      </c>
      <c r="N252" s="184">
        <f t="shared" si="78"/>
        <v>-2.6249999999999998E-5</v>
      </c>
      <c r="O252" s="184">
        <f t="shared" si="78"/>
        <v>-2.6249999999999998E-5</v>
      </c>
      <c r="P252" s="184">
        <f t="shared" si="78"/>
        <v>-2.6249999999999998E-5</v>
      </c>
      <c r="Q252" s="185">
        <f t="shared" si="78"/>
        <v>-2.6249999999999998E-5</v>
      </c>
    </row>
    <row r="253" spans="2:17" s="18" customFormat="1" x14ac:dyDescent="0.3">
      <c r="B253" s="152" t="s">
        <v>157</v>
      </c>
      <c r="C253" s="20"/>
      <c r="D253" s="184">
        <f t="shared" si="54"/>
        <v>3976.4080987499997</v>
      </c>
      <c r="E253" s="184">
        <f t="shared" si="54"/>
        <v>5237.4318487500013</v>
      </c>
      <c r="F253" s="184">
        <f t="shared" si="54"/>
        <v>5705.5105987500001</v>
      </c>
      <c r="G253" s="184">
        <f t="shared" si="54"/>
        <v>6089.5462237499987</v>
      </c>
      <c r="H253" s="184">
        <f t="shared" si="54"/>
        <v>7194.1668487500001</v>
      </c>
      <c r="I253" s="184">
        <f t="shared" si="54"/>
        <v>7744.0274737500031</v>
      </c>
      <c r="J253" s="184">
        <f t="shared" si="54"/>
        <v>7911.736848749998</v>
      </c>
      <c r="K253" s="184">
        <f t="shared" ref="K253:Q253" si="79">((K128-$C$223)*$C$210)/10^3</f>
        <v>7158.3637237499997</v>
      </c>
      <c r="L253" s="184">
        <f t="shared" si="79"/>
        <v>8186.8555987499994</v>
      </c>
      <c r="M253" s="184">
        <f t="shared" si="79"/>
        <v>4362.3280987500002</v>
      </c>
      <c r="N253" s="184">
        <f t="shared" si="79"/>
        <v>2675.3686373522037</v>
      </c>
      <c r="O253" s="184">
        <f t="shared" si="79"/>
        <v>2349.7135419069173</v>
      </c>
      <c r="P253" s="184">
        <f t="shared" si="79"/>
        <v>2063.6983071777572</v>
      </c>
      <c r="Q253" s="185">
        <f t="shared" si="79"/>
        <v>1812.4978326839653</v>
      </c>
    </row>
    <row r="254" spans="2:17" s="18" customFormat="1" x14ac:dyDescent="0.3">
      <c r="B254" s="152" t="s">
        <v>158</v>
      </c>
      <c r="C254" s="20"/>
      <c r="D254" s="184">
        <f t="shared" si="54"/>
        <v>-2.6249999999999998E-5</v>
      </c>
      <c r="E254" s="184">
        <f t="shared" si="54"/>
        <v>-2.6249999999999998E-5</v>
      </c>
      <c r="F254" s="184">
        <f t="shared" si="54"/>
        <v>-2.6249999999999998E-5</v>
      </c>
      <c r="G254" s="184">
        <f t="shared" si="54"/>
        <v>-2.6249999999999998E-5</v>
      </c>
      <c r="H254" s="184">
        <f t="shared" si="54"/>
        <v>-2.6249999999999998E-5</v>
      </c>
      <c r="I254" s="184">
        <f t="shared" si="54"/>
        <v>-2.6249999999999998E-5</v>
      </c>
      <c r="J254" s="184">
        <f t="shared" si="54"/>
        <v>-2.6249999999999998E-5</v>
      </c>
      <c r="K254" s="184">
        <f t="shared" ref="K254:Q254" si="80">((K129-$C$223)*$C$210)/10^3</f>
        <v>-2.6249999999999998E-5</v>
      </c>
      <c r="L254" s="184">
        <f t="shared" si="80"/>
        <v>-2.6249999999999998E-5</v>
      </c>
      <c r="M254" s="184">
        <f t="shared" si="80"/>
        <v>-2.6249999999999998E-5</v>
      </c>
      <c r="N254" s="184">
        <f t="shared" si="80"/>
        <v>-2.6249999999999998E-5</v>
      </c>
      <c r="O254" s="184">
        <f t="shared" si="80"/>
        <v>-2.6249999999999998E-5</v>
      </c>
      <c r="P254" s="184">
        <f t="shared" si="80"/>
        <v>-2.6249999999999998E-5</v>
      </c>
      <c r="Q254" s="185">
        <f t="shared" si="80"/>
        <v>-2.6249999999999998E-5</v>
      </c>
    </row>
    <row r="255" spans="2:17" s="18" customFormat="1" x14ac:dyDescent="0.3">
      <c r="B255" s="152" t="s">
        <v>159</v>
      </c>
      <c r="C255" s="20"/>
      <c r="D255" s="184">
        <f t="shared" si="54"/>
        <v>6978.2174737500018</v>
      </c>
      <c r="E255" s="184">
        <f t="shared" si="54"/>
        <v>6894.1743487499998</v>
      </c>
      <c r="F255" s="184">
        <f t="shared" si="54"/>
        <v>6870.054348749999</v>
      </c>
      <c r="G255" s="184">
        <f t="shared" si="54"/>
        <v>7186.2524737499989</v>
      </c>
      <c r="H255" s="184">
        <f t="shared" si="54"/>
        <v>6965.4037237499997</v>
      </c>
      <c r="I255" s="184">
        <f t="shared" si="54"/>
        <v>7078.8430987499996</v>
      </c>
      <c r="J255" s="184">
        <f t="shared" si="54"/>
        <v>6916.7868487500018</v>
      </c>
      <c r="K255" s="184">
        <f t="shared" ref="K255:Q255" si="81">((K130-$C$223)*$C$210)/10^3</f>
        <v>6594.9355987500003</v>
      </c>
      <c r="L255" s="184">
        <f t="shared" si="81"/>
        <v>6777.3430987499987</v>
      </c>
      <c r="M255" s="184">
        <f t="shared" si="81"/>
        <v>7180.5993487500018</v>
      </c>
      <c r="N255" s="184">
        <f t="shared" si="81"/>
        <v>7354.2315778891816</v>
      </c>
      <c r="O255" s="184">
        <f t="shared" si="81"/>
        <v>7446.4020267537226</v>
      </c>
      <c r="P255" s="184">
        <f t="shared" si="81"/>
        <v>7539.7276461515285</v>
      </c>
      <c r="Q255" s="185">
        <f t="shared" si="81"/>
        <v>7634.2229138135499</v>
      </c>
    </row>
    <row r="256" spans="2:17" s="18" customFormat="1" x14ac:dyDescent="0.3">
      <c r="B256" s="152" t="s">
        <v>160</v>
      </c>
      <c r="C256" s="20"/>
      <c r="D256" s="184">
        <f t="shared" si="54"/>
        <v>15693.91917375</v>
      </c>
      <c r="E256" s="184">
        <f t="shared" si="54"/>
        <v>15846.463098750004</v>
      </c>
      <c r="F256" s="184">
        <f t="shared" si="54"/>
        <v>16346.953098749998</v>
      </c>
      <c r="G256" s="184">
        <f t="shared" si="54"/>
        <v>16159.646223749998</v>
      </c>
      <c r="H256" s="184">
        <f t="shared" si="54"/>
        <v>16560.641223749997</v>
      </c>
      <c r="I256" s="184">
        <f t="shared" si="54"/>
        <v>17204.720598749998</v>
      </c>
      <c r="J256" s="184">
        <f t="shared" si="54"/>
        <v>17508.85872375</v>
      </c>
      <c r="K256" s="184">
        <f t="shared" ref="K256:Q256" si="82">((K131-$C$223)*$C$210)/10^3</f>
        <v>16895.306223749998</v>
      </c>
      <c r="L256" s="184">
        <f t="shared" si="82"/>
        <v>15132.284973750004</v>
      </c>
      <c r="M256" s="184">
        <f t="shared" si="82"/>
        <v>16419.313098749997</v>
      </c>
      <c r="N256" s="184">
        <f t="shared" si="82"/>
        <v>17063.374139290539</v>
      </c>
      <c r="O256" s="184">
        <f t="shared" si="82"/>
        <v>17121.78929409149</v>
      </c>
      <c r="P256" s="184">
        <f t="shared" si="82"/>
        <v>17180.40442870167</v>
      </c>
      <c r="Q256" s="185">
        <f t="shared" si="82"/>
        <v>17239.220227736634</v>
      </c>
    </row>
    <row r="257" spans="2:17" s="18" customFormat="1" x14ac:dyDescent="0.3">
      <c r="B257" s="152" t="s">
        <v>161</v>
      </c>
      <c r="C257" s="20"/>
      <c r="D257" s="184">
        <f t="shared" si="54"/>
        <v>-2.6249999999999998E-5</v>
      </c>
      <c r="E257" s="184">
        <f t="shared" si="54"/>
        <v>-2.6249999999999998E-5</v>
      </c>
      <c r="F257" s="184">
        <f t="shared" si="54"/>
        <v>-2.6249999999999998E-5</v>
      </c>
      <c r="G257" s="184">
        <f t="shared" si="54"/>
        <v>-2.6249999999999998E-5</v>
      </c>
      <c r="H257" s="184">
        <f t="shared" si="54"/>
        <v>-2.6249999999999998E-5</v>
      </c>
      <c r="I257" s="184">
        <f t="shared" si="54"/>
        <v>-2.6249999999999998E-5</v>
      </c>
      <c r="J257" s="184">
        <f t="shared" si="54"/>
        <v>-2.6249999999999998E-5</v>
      </c>
      <c r="K257" s="184">
        <f t="shared" ref="K257:Q257" si="83">((K132-$C$223)*$C$210)/10^3</f>
        <v>-2.6249999999999998E-5</v>
      </c>
      <c r="L257" s="184">
        <f t="shared" si="83"/>
        <v>-2.6249999999999998E-5</v>
      </c>
      <c r="M257" s="184">
        <f t="shared" si="83"/>
        <v>-2.6249999999999998E-5</v>
      </c>
      <c r="N257" s="184">
        <f t="shared" si="83"/>
        <v>-2.6249999999999998E-5</v>
      </c>
      <c r="O257" s="184">
        <f t="shared" si="83"/>
        <v>-2.6249999999999998E-5</v>
      </c>
      <c r="P257" s="184">
        <f t="shared" si="83"/>
        <v>-2.6249999999999998E-5</v>
      </c>
      <c r="Q257" s="185">
        <f t="shared" si="83"/>
        <v>-2.6249999999999998E-5</v>
      </c>
    </row>
    <row r="258" spans="2:17" s="18" customFormat="1" x14ac:dyDescent="0.3">
      <c r="B258" s="152" t="s">
        <v>162</v>
      </c>
      <c r="C258" s="20"/>
      <c r="D258" s="184">
        <f t="shared" si="54"/>
        <v>9476.7253612500008</v>
      </c>
      <c r="E258" s="184">
        <f t="shared" si="54"/>
        <v>9720.7368487500007</v>
      </c>
      <c r="F258" s="184">
        <f t="shared" si="54"/>
        <v>5317.7062237499995</v>
      </c>
      <c r="G258" s="184">
        <f t="shared" si="54"/>
        <v>3351.1724737499999</v>
      </c>
      <c r="H258" s="184">
        <f t="shared" si="54"/>
        <v>3844.8787237499987</v>
      </c>
      <c r="I258" s="184">
        <f t="shared" si="54"/>
        <v>6002.4880987499992</v>
      </c>
      <c r="J258" s="184">
        <f t="shared" si="54"/>
        <v>8812.4680987500014</v>
      </c>
      <c r="K258" s="184">
        <f t="shared" ref="K258:Q258" si="84">((K133-$C$223)*$C$210)/10^3</f>
        <v>9055.1755987500001</v>
      </c>
      <c r="L258" s="184">
        <f t="shared" si="84"/>
        <v>11339.038098750001</v>
      </c>
      <c r="M258" s="184">
        <f t="shared" si="84"/>
        <v>8433.7087237499964</v>
      </c>
      <c r="N258" s="184">
        <f t="shared" si="84"/>
        <v>8026.1226920128047</v>
      </c>
      <c r="O258" s="184">
        <f t="shared" si="84"/>
        <v>9264.3025738650758</v>
      </c>
      <c r="P258" s="184">
        <f t="shared" si="84"/>
        <v>10693.494912620768</v>
      </c>
      <c r="Q258" s="185">
        <f t="shared" si="84"/>
        <v>12343.166960354505</v>
      </c>
    </row>
    <row r="259" spans="2:17" s="18" customFormat="1" x14ac:dyDescent="0.3">
      <c r="B259" s="152" t="s">
        <v>182</v>
      </c>
      <c r="C259" s="20"/>
      <c r="D259" s="184">
        <f t="shared" si="54"/>
        <v>-2.6249999999999998E-5</v>
      </c>
      <c r="E259" s="184">
        <f t="shared" si="54"/>
        <v>-2.6249999999999998E-5</v>
      </c>
      <c r="F259" s="184">
        <f t="shared" si="54"/>
        <v>-2.6249999999999998E-5</v>
      </c>
      <c r="G259" s="184">
        <f t="shared" si="54"/>
        <v>-2.6249999999999998E-5</v>
      </c>
      <c r="H259" s="184">
        <f t="shared" si="54"/>
        <v>-2.6249999999999998E-5</v>
      </c>
      <c r="I259" s="184">
        <f t="shared" si="54"/>
        <v>-2.6249999999999998E-5</v>
      </c>
      <c r="J259" s="184">
        <f t="shared" si="54"/>
        <v>-2.6249999999999998E-5</v>
      </c>
      <c r="K259" s="184">
        <f t="shared" ref="K259:Q259" si="85">((K134-$C$223)*$C$210)/10^3</f>
        <v>-2.6249999999999998E-5</v>
      </c>
      <c r="L259" s="184">
        <f t="shared" si="85"/>
        <v>-2.6249999999999998E-5</v>
      </c>
      <c r="M259" s="184">
        <f t="shared" si="85"/>
        <v>-2.6249999999999998E-5</v>
      </c>
      <c r="N259" s="184">
        <f t="shared" si="85"/>
        <v>-2.6249999999999998E-5</v>
      </c>
      <c r="O259" s="184">
        <f t="shared" si="85"/>
        <v>-2.6249999999999998E-5</v>
      </c>
      <c r="P259" s="184">
        <f t="shared" si="85"/>
        <v>-2.6249999999999998E-5</v>
      </c>
      <c r="Q259" s="185">
        <f t="shared" si="85"/>
        <v>-2.6249999999999998E-5</v>
      </c>
    </row>
    <row r="260" spans="2:17" s="18" customFormat="1" x14ac:dyDescent="0.3">
      <c r="B260" s="152" t="s">
        <v>163</v>
      </c>
      <c r="C260" s="20"/>
      <c r="D260" s="184">
        <f t="shared" si="54"/>
        <v>-2.6249999999999998E-5</v>
      </c>
      <c r="E260" s="184">
        <f t="shared" si="54"/>
        <v>-2.6249999999999998E-5</v>
      </c>
      <c r="F260" s="184">
        <f t="shared" si="54"/>
        <v>-2.6249999999999998E-5</v>
      </c>
      <c r="G260" s="184">
        <f t="shared" si="54"/>
        <v>-2.6249999999999998E-5</v>
      </c>
      <c r="H260" s="184">
        <f t="shared" si="54"/>
        <v>-2.6249999999999998E-5</v>
      </c>
      <c r="I260" s="184">
        <f t="shared" si="54"/>
        <v>-2.6249999999999998E-5</v>
      </c>
      <c r="J260" s="184">
        <f t="shared" si="54"/>
        <v>-2.6249999999999998E-5</v>
      </c>
      <c r="K260" s="184">
        <f t="shared" ref="K260:Q260" si="86">((K135-$C$223)*$C$210)/10^3</f>
        <v>-2.6249999999999998E-5</v>
      </c>
      <c r="L260" s="184">
        <f t="shared" si="86"/>
        <v>-2.6249999999999998E-5</v>
      </c>
      <c r="M260" s="184">
        <f t="shared" si="86"/>
        <v>-2.6249999999999998E-5</v>
      </c>
      <c r="N260" s="184">
        <f t="shared" si="86"/>
        <v>-2.6249999999999998E-5</v>
      </c>
      <c r="O260" s="184">
        <f t="shared" si="86"/>
        <v>-2.6249999999999998E-5</v>
      </c>
      <c r="P260" s="184">
        <f t="shared" si="86"/>
        <v>-2.6249999999999998E-5</v>
      </c>
      <c r="Q260" s="185">
        <f t="shared" si="86"/>
        <v>-2.6249999999999998E-5</v>
      </c>
    </row>
    <row r="261" spans="2:17" s="18" customFormat="1" x14ac:dyDescent="0.3">
      <c r="B261" s="152" t="s">
        <v>164</v>
      </c>
      <c r="C261" s="20"/>
      <c r="D261" s="184">
        <f t="shared" si="54"/>
        <v>34012.214973749993</v>
      </c>
      <c r="E261" s="184">
        <f t="shared" si="54"/>
        <v>42408.236223749991</v>
      </c>
      <c r="F261" s="184">
        <f t="shared" si="54"/>
        <v>43307.459973749996</v>
      </c>
      <c r="G261" s="184">
        <f t="shared" si="54"/>
        <v>44515.344348749997</v>
      </c>
      <c r="H261" s="184">
        <f t="shared" si="54"/>
        <v>47737.248723749988</v>
      </c>
      <c r="I261" s="184">
        <f t="shared" si="54"/>
        <v>48832.447473749999</v>
      </c>
      <c r="J261" s="184">
        <f t="shared" si="54"/>
        <v>49816.468098749996</v>
      </c>
      <c r="K261" s="184">
        <f t="shared" ref="K261:Q261" si="87">((K136-$C$223)*$C$210)/10^3</f>
        <v>49247.386848749993</v>
      </c>
      <c r="L261" s="184">
        <f t="shared" si="87"/>
        <v>48715.616223749981</v>
      </c>
      <c r="M261" s="184">
        <f t="shared" si="87"/>
        <v>48401.754723749989</v>
      </c>
      <c r="N261" s="184">
        <f t="shared" si="87"/>
        <v>48266.620288828766</v>
      </c>
      <c r="O261" s="184">
        <f t="shared" si="87"/>
        <v>48190.849358673688</v>
      </c>
      <c r="P261" s="184">
        <f t="shared" si="87"/>
        <v>48115.197376848082</v>
      </c>
      <c r="Q261" s="185">
        <f t="shared" si="87"/>
        <v>48039.664156621984</v>
      </c>
    </row>
    <row r="262" spans="2:17" s="18" customFormat="1" x14ac:dyDescent="0.3">
      <c r="B262" s="152" t="s">
        <v>165</v>
      </c>
      <c r="C262" s="20"/>
      <c r="D262" s="184">
        <f t="shared" si="54"/>
        <v>-2.6249999999999998E-5</v>
      </c>
      <c r="E262" s="184">
        <f t="shared" si="54"/>
        <v>-2.6249999999999998E-5</v>
      </c>
      <c r="F262" s="184">
        <f t="shared" si="54"/>
        <v>-2.6249999999999998E-5</v>
      </c>
      <c r="G262" s="184">
        <f t="shared" si="54"/>
        <v>-2.6249999999999998E-5</v>
      </c>
      <c r="H262" s="184">
        <f t="shared" si="54"/>
        <v>-2.6249999999999998E-5</v>
      </c>
      <c r="I262" s="184">
        <f t="shared" si="54"/>
        <v>-2.6249999999999998E-5</v>
      </c>
      <c r="J262" s="184">
        <f t="shared" si="54"/>
        <v>-2.6249999999999998E-5</v>
      </c>
      <c r="K262" s="184">
        <f t="shared" ref="K262:Q262" si="88">((K137-$C$223)*$C$210)/10^3</f>
        <v>-2.6249999999999998E-5</v>
      </c>
      <c r="L262" s="184">
        <f t="shared" si="88"/>
        <v>-2.6249999999999998E-5</v>
      </c>
      <c r="M262" s="184">
        <f t="shared" si="88"/>
        <v>-2.6249999999999998E-5</v>
      </c>
      <c r="N262" s="184">
        <f t="shared" si="88"/>
        <v>-2.6249999999999998E-5</v>
      </c>
      <c r="O262" s="184">
        <f t="shared" si="88"/>
        <v>-2.6249999999999998E-5</v>
      </c>
      <c r="P262" s="184">
        <f t="shared" si="88"/>
        <v>-2.6249999999999998E-5</v>
      </c>
      <c r="Q262" s="185">
        <f t="shared" si="88"/>
        <v>-2.6249999999999998E-5</v>
      </c>
    </row>
    <row r="263" spans="2:17" s="18" customFormat="1" x14ac:dyDescent="0.3">
      <c r="B263" s="152" t="s">
        <v>166</v>
      </c>
      <c r="C263" s="20"/>
      <c r="D263" s="184">
        <f t="shared" si="54"/>
        <v>1476.3851737499999</v>
      </c>
      <c r="E263" s="184">
        <f t="shared" si="54"/>
        <v>2119.9218487499998</v>
      </c>
      <c r="F263" s="184">
        <f t="shared" si="54"/>
        <v>1550.0868487499997</v>
      </c>
      <c r="G263" s="184">
        <f t="shared" si="54"/>
        <v>1114.04247375</v>
      </c>
      <c r="H263" s="184">
        <f t="shared" si="54"/>
        <v>1090.2993487499996</v>
      </c>
      <c r="I263" s="184">
        <f t="shared" si="54"/>
        <v>1073.7168487499998</v>
      </c>
      <c r="J263" s="184">
        <f t="shared" si="54"/>
        <v>1167.1818487500004</v>
      </c>
      <c r="K263" s="184">
        <f t="shared" ref="K263:Q263" si="89">((K138-$C$223)*$C$210)/10^3</f>
        <v>1035.27559875</v>
      </c>
      <c r="L263" s="184">
        <f t="shared" si="89"/>
        <v>1618.6780987499999</v>
      </c>
      <c r="M263" s="184">
        <f t="shared" si="89"/>
        <v>1425.7180987499996</v>
      </c>
      <c r="N263" s="184">
        <f t="shared" si="89"/>
        <v>1323.5189819579343</v>
      </c>
      <c r="O263" s="184">
        <f t="shared" si="89"/>
        <v>1368.7829699267418</v>
      </c>
      <c r="P263" s="184">
        <f t="shared" si="89"/>
        <v>1415.5949738999543</v>
      </c>
      <c r="Q263" s="185">
        <f t="shared" si="89"/>
        <v>1464.0079356013894</v>
      </c>
    </row>
    <row r="264" spans="2:17" s="18" customFormat="1" x14ac:dyDescent="0.3">
      <c r="B264" s="329" t="s">
        <v>536</v>
      </c>
      <c r="C264" s="20"/>
      <c r="D264" s="330">
        <f>SUM(D228:D263)</f>
        <v>156035.70861750003</v>
      </c>
      <c r="E264" s="330">
        <f t="shared" ref="E264" si="90">SUM(E228:E263)</f>
        <v>173336.11780500005</v>
      </c>
      <c r="F264" s="330">
        <f t="shared" ref="F264" si="91">SUM(F228:F263)</f>
        <v>166532.77030500004</v>
      </c>
      <c r="G264" s="330">
        <f t="shared" ref="G264" si="92">SUM(G228:G263)</f>
        <v>163631.58655500005</v>
      </c>
      <c r="H264" s="330">
        <f t="shared" ref="H264" si="93">SUM(H228:H263)</f>
        <v>175171.49905499999</v>
      </c>
      <c r="I264" s="330">
        <f t="shared" ref="I264" si="94">SUM(I228:I263)</f>
        <v>181954.11843000003</v>
      </c>
      <c r="J264" s="330">
        <f t="shared" ref="J264" si="95">SUM(J228:J263)</f>
        <v>184074.41718000002</v>
      </c>
      <c r="K264" s="330">
        <f t="shared" ref="K264" si="96">SUM(K228:K263)</f>
        <v>186176.62593000004</v>
      </c>
      <c r="L264" s="330">
        <f t="shared" ref="L264:Q264" si="97">SUM(L228:L263)</f>
        <v>190507.29655500004</v>
      </c>
      <c r="M264" s="330">
        <f t="shared" si="97"/>
        <v>183381.43450499998</v>
      </c>
      <c r="N264" s="330">
        <f t="shared" si="97"/>
        <v>182042.3679668821</v>
      </c>
      <c r="O264" s="330">
        <f t="shared" si="97"/>
        <v>184233.76414937153</v>
      </c>
      <c r="P264" s="330">
        <f t="shared" si="97"/>
        <v>186780.07639781581</v>
      </c>
      <c r="Q264" s="331">
        <f t="shared" si="97"/>
        <v>189708.35352476436</v>
      </c>
    </row>
    <row r="265" spans="2:17" s="18" customFormat="1" x14ac:dyDescent="0.3">
      <c r="B265" s="153" t="s">
        <v>20</v>
      </c>
      <c r="C265" s="27"/>
      <c r="D265" s="169"/>
      <c r="E265" s="169"/>
      <c r="F265" s="169"/>
      <c r="G265" s="169"/>
      <c r="H265" s="169"/>
      <c r="I265" s="169"/>
      <c r="J265" s="169"/>
      <c r="K265" s="169"/>
      <c r="L265" s="203"/>
      <c r="M265" s="203"/>
      <c r="N265" s="169"/>
      <c r="O265" s="199"/>
      <c r="P265" s="67"/>
      <c r="Q265" s="420"/>
    </row>
    <row r="266" spans="2:17" s="18" customFormat="1" x14ac:dyDescent="0.3">
      <c r="B266" s="152" t="s">
        <v>132</v>
      </c>
      <c r="C266" s="20"/>
      <c r="D266" s="184">
        <f t="shared" ref="D266:D301" si="98">((D141-$C$223)*$C$210)/10^3</f>
        <v>-2.6249999999999998E-5</v>
      </c>
      <c r="E266" s="184">
        <f t="shared" ref="E266:Q266" si="99">((E141-$C$223)*$C$210)/10^3</f>
        <v>-2.6249999999999998E-5</v>
      </c>
      <c r="F266" s="184">
        <f t="shared" si="99"/>
        <v>-2.6249999999999998E-5</v>
      </c>
      <c r="G266" s="184">
        <f t="shared" si="99"/>
        <v>-2.6249999999999998E-5</v>
      </c>
      <c r="H266" s="184">
        <f t="shared" si="99"/>
        <v>-2.6249999999999998E-5</v>
      </c>
      <c r="I266" s="184">
        <f t="shared" si="99"/>
        <v>-2.6249999999999998E-5</v>
      </c>
      <c r="J266" s="184">
        <f t="shared" si="99"/>
        <v>-2.6249999999999998E-5</v>
      </c>
      <c r="K266" s="184">
        <f t="shared" si="99"/>
        <v>-2.6249999999999998E-5</v>
      </c>
      <c r="L266" s="184">
        <f t="shared" si="99"/>
        <v>-2.6249999999999998E-5</v>
      </c>
      <c r="M266" s="184">
        <f t="shared" si="99"/>
        <v>-2.6249999999999998E-5</v>
      </c>
      <c r="N266" s="184">
        <f t="shared" si="99"/>
        <v>-2.6249999999999998E-5</v>
      </c>
      <c r="O266" s="184">
        <f t="shared" si="99"/>
        <v>-2.6249999999999998E-5</v>
      </c>
      <c r="P266" s="184">
        <f t="shared" si="99"/>
        <v>-2.6249999999999998E-5</v>
      </c>
      <c r="Q266" s="185">
        <f t="shared" si="99"/>
        <v>-2.6249999999999998E-5</v>
      </c>
    </row>
    <row r="267" spans="2:17" s="18" customFormat="1" x14ac:dyDescent="0.3">
      <c r="B267" s="152" t="s">
        <v>133</v>
      </c>
      <c r="C267" s="20"/>
      <c r="D267" s="21">
        <f t="shared" si="98"/>
        <v>8322.1537237499997</v>
      </c>
      <c r="E267" s="21">
        <f t="shared" ref="E267:F286" si="100">((E142-$C$223)*$C$210)/10^3</f>
        <v>10228.010598749997</v>
      </c>
      <c r="F267" s="21">
        <f t="shared" si="100"/>
        <v>9046.8843487500017</v>
      </c>
      <c r="G267" s="184">
        <f t="shared" ref="G267:Q267" si="101">((G142-$C$223)*$C$210)/10^3</f>
        <v>8619.8849737500022</v>
      </c>
      <c r="H267" s="184">
        <f t="shared" si="101"/>
        <v>10479.009348749996</v>
      </c>
      <c r="I267" s="184">
        <f t="shared" si="101"/>
        <v>10148.86684875</v>
      </c>
      <c r="J267" s="184">
        <f t="shared" si="101"/>
        <v>9380.7955987500009</v>
      </c>
      <c r="K267" s="184">
        <f t="shared" si="101"/>
        <v>8714.8574737500003</v>
      </c>
      <c r="L267" s="184">
        <f t="shared" si="101"/>
        <v>9316.3499737500006</v>
      </c>
      <c r="M267" s="184">
        <f t="shared" si="101"/>
        <v>5332.0274737499994</v>
      </c>
      <c r="N267" s="184">
        <f t="shared" si="101"/>
        <v>3537.7402069429913</v>
      </c>
      <c r="O267" s="184">
        <f t="shared" si="101"/>
        <v>3079.9432635522153</v>
      </c>
      <c r="P267" s="184">
        <f t="shared" si="101"/>
        <v>2681.3869731103368</v>
      </c>
      <c r="Q267" s="185">
        <f t="shared" si="101"/>
        <v>2334.4053714546908</v>
      </c>
    </row>
    <row r="268" spans="2:17" s="18" customFormat="1" x14ac:dyDescent="0.3">
      <c r="B268" s="152" t="s">
        <v>134</v>
      </c>
      <c r="C268" s="20"/>
      <c r="D268" s="184">
        <f t="shared" si="98"/>
        <v>-2.6249999999999998E-5</v>
      </c>
      <c r="E268" s="184">
        <f t="shared" si="100"/>
        <v>-2.6249999999999998E-5</v>
      </c>
      <c r="F268" s="184">
        <f t="shared" si="100"/>
        <v>-2.6249999999999998E-5</v>
      </c>
      <c r="G268" s="184">
        <f t="shared" ref="G268:Q268" si="102">((G143-$C$223)*$C$210)/10^3</f>
        <v>-2.6249999999999998E-5</v>
      </c>
      <c r="H268" s="184">
        <f t="shared" si="102"/>
        <v>-2.6249999999999998E-5</v>
      </c>
      <c r="I268" s="184">
        <f t="shared" si="102"/>
        <v>-2.6249999999999998E-5</v>
      </c>
      <c r="J268" s="184">
        <f t="shared" si="102"/>
        <v>-2.6249999999999998E-5</v>
      </c>
      <c r="K268" s="184">
        <f t="shared" si="102"/>
        <v>-2.6249999999999998E-5</v>
      </c>
      <c r="L268" s="184">
        <f t="shared" si="102"/>
        <v>-2.6249999999999998E-5</v>
      </c>
      <c r="M268" s="184">
        <f t="shared" si="102"/>
        <v>-2.6249999999999998E-5</v>
      </c>
      <c r="N268" s="184">
        <f t="shared" si="102"/>
        <v>-2.6249999999999998E-5</v>
      </c>
      <c r="O268" s="184">
        <f t="shared" si="102"/>
        <v>-2.6249999999999998E-5</v>
      </c>
      <c r="P268" s="184">
        <f t="shared" si="102"/>
        <v>-2.6249999999999998E-5</v>
      </c>
      <c r="Q268" s="185">
        <f t="shared" si="102"/>
        <v>-2.6249999999999998E-5</v>
      </c>
    </row>
    <row r="269" spans="2:17" s="18" customFormat="1" x14ac:dyDescent="0.3">
      <c r="B269" s="152" t="s">
        <v>135</v>
      </c>
      <c r="C269" s="20"/>
      <c r="D269" s="184">
        <f t="shared" si="98"/>
        <v>-2.6249999999999998E-5</v>
      </c>
      <c r="E269" s="184">
        <f t="shared" si="100"/>
        <v>-2.6249999999999998E-5</v>
      </c>
      <c r="F269" s="184">
        <f t="shared" si="100"/>
        <v>-2.6249999999999998E-5</v>
      </c>
      <c r="G269" s="184">
        <f t="shared" ref="G269:Q269" si="103">((G144-$C$223)*$C$210)/10^3</f>
        <v>-2.6249999999999998E-5</v>
      </c>
      <c r="H269" s="184">
        <f t="shared" si="103"/>
        <v>-2.6249999999999998E-5</v>
      </c>
      <c r="I269" s="184">
        <f t="shared" si="103"/>
        <v>-2.6249999999999998E-5</v>
      </c>
      <c r="J269" s="184">
        <f t="shared" si="103"/>
        <v>-2.6249999999999998E-5</v>
      </c>
      <c r="K269" s="184">
        <f t="shared" si="103"/>
        <v>-2.6249999999999998E-5</v>
      </c>
      <c r="L269" s="184">
        <f t="shared" si="103"/>
        <v>-2.6249999999999998E-5</v>
      </c>
      <c r="M269" s="184">
        <f t="shared" si="103"/>
        <v>-2.6249999999999998E-5</v>
      </c>
      <c r="N269" s="184">
        <f t="shared" si="103"/>
        <v>-2.6249999999999998E-5</v>
      </c>
      <c r="O269" s="184">
        <f t="shared" si="103"/>
        <v>-2.6249999999999998E-5</v>
      </c>
      <c r="P269" s="184">
        <f t="shared" si="103"/>
        <v>-2.6249999999999998E-5</v>
      </c>
      <c r="Q269" s="185">
        <f t="shared" si="103"/>
        <v>-2.6249999999999998E-5</v>
      </c>
    </row>
    <row r="270" spans="2:17" s="18" customFormat="1" x14ac:dyDescent="0.3">
      <c r="B270" s="152" t="s">
        <v>136</v>
      </c>
      <c r="C270" s="20"/>
      <c r="D270" s="184">
        <f t="shared" si="98"/>
        <v>-2.6249999999999998E-5</v>
      </c>
      <c r="E270" s="184">
        <f t="shared" si="100"/>
        <v>-2.6249999999999998E-5</v>
      </c>
      <c r="F270" s="184">
        <f t="shared" si="100"/>
        <v>-2.6249999999999998E-5</v>
      </c>
      <c r="G270" s="184">
        <f t="shared" ref="G270:Q270" si="104">((G145-$C$223)*$C$210)/10^3</f>
        <v>-2.6249999999999998E-5</v>
      </c>
      <c r="H270" s="184">
        <f t="shared" si="104"/>
        <v>-2.6249999999999998E-5</v>
      </c>
      <c r="I270" s="184">
        <f t="shared" si="104"/>
        <v>-2.6249999999999998E-5</v>
      </c>
      <c r="J270" s="184">
        <f t="shared" si="104"/>
        <v>-2.6249999999999998E-5</v>
      </c>
      <c r="K270" s="184">
        <f t="shared" si="104"/>
        <v>-2.6249999999999998E-5</v>
      </c>
      <c r="L270" s="184">
        <f t="shared" si="104"/>
        <v>-2.6249999999999998E-5</v>
      </c>
      <c r="M270" s="184">
        <f t="shared" si="104"/>
        <v>-2.6249999999999998E-5</v>
      </c>
      <c r="N270" s="184">
        <f t="shared" si="104"/>
        <v>-2.6249999999999998E-5</v>
      </c>
      <c r="O270" s="184">
        <f t="shared" si="104"/>
        <v>-2.6249999999999998E-5</v>
      </c>
      <c r="P270" s="184">
        <f t="shared" si="104"/>
        <v>-2.6249999999999998E-5</v>
      </c>
      <c r="Q270" s="185">
        <f t="shared" si="104"/>
        <v>-2.6249999999999998E-5</v>
      </c>
    </row>
    <row r="271" spans="2:17" s="18" customFormat="1" x14ac:dyDescent="0.3">
      <c r="B271" s="152" t="s">
        <v>137</v>
      </c>
      <c r="C271" s="20"/>
      <c r="D271" s="184">
        <f t="shared" si="98"/>
        <v>-2.6249999999999998E-5</v>
      </c>
      <c r="E271" s="184">
        <f t="shared" si="100"/>
        <v>-2.6249999999999998E-5</v>
      </c>
      <c r="F271" s="184">
        <f t="shared" si="100"/>
        <v>-2.6249999999999998E-5</v>
      </c>
      <c r="G271" s="184">
        <f t="shared" ref="G271:Q271" si="105">((G146-$C$223)*$C$210)/10^3</f>
        <v>-2.6249999999999998E-5</v>
      </c>
      <c r="H271" s="184">
        <f t="shared" si="105"/>
        <v>-2.6249999999999998E-5</v>
      </c>
      <c r="I271" s="184">
        <f t="shared" si="105"/>
        <v>-2.6249999999999998E-5</v>
      </c>
      <c r="J271" s="184">
        <f t="shared" si="105"/>
        <v>-2.6249999999999998E-5</v>
      </c>
      <c r="K271" s="184">
        <f t="shared" si="105"/>
        <v>-2.6249999999999998E-5</v>
      </c>
      <c r="L271" s="184">
        <f t="shared" si="105"/>
        <v>-2.6249999999999998E-5</v>
      </c>
      <c r="M271" s="184">
        <f t="shared" si="105"/>
        <v>-2.6249999999999998E-5</v>
      </c>
      <c r="N271" s="184">
        <f t="shared" si="105"/>
        <v>-2.6249999999999998E-5</v>
      </c>
      <c r="O271" s="184">
        <f t="shared" si="105"/>
        <v>-2.6249999999999998E-5</v>
      </c>
      <c r="P271" s="184">
        <f t="shared" si="105"/>
        <v>-2.6249999999999998E-5</v>
      </c>
      <c r="Q271" s="185">
        <f t="shared" si="105"/>
        <v>-2.6249999999999998E-5</v>
      </c>
    </row>
    <row r="272" spans="2:17" s="18" customFormat="1" x14ac:dyDescent="0.3">
      <c r="B272" s="152" t="s">
        <v>138</v>
      </c>
      <c r="C272" s="20"/>
      <c r="D272" s="184">
        <f t="shared" si="98"/>
        <v>-2.6249999999999998E-5</v>
      </c>
      <c r="E272" s="184">
        <f t="shared" si="100"/>
        <v>-2.6249999999999998E-5</v>
      </c>
      <c r="F272" s="184">
        <f t="shared" si="100"/>
        <v>-2.6249999999999998E-5</v>
      </c>
      <c r="G272" s="184">
        <f t="shared" ref="G272:Q272" si="106">((G147-$C$223)*$C$210)/10^3</f>
        <v>-2.6249999999999998E-5</v>
      </c>
      <c r="H272" s="184">
        <f t="shared" si="106"/>
        <v>-2.6249999999999998E-5</v>
      </c>
      <c r="I272" s="184">
        <f t="shared" si="106"/>
        <v>-2.6249999999999998E-5</v>
      </c>
      <c r="J272" s="184">
        <f t="shared" si="106"/>
        <v>-2.6249999999999998E-5</v>
      </c>
      <c r="K272" s="184">
        <f t="shared" si="106"/>
        <v>-2.6249999999999998E-5</v>
      </c>
      <c r="L272" s="184">
        <f t="shared" si="106"/>
        <v>-2.6249999999999998E-5</v>
      </c>
      <c r="M272" s="184">
        <f t="shared" si="106"/>
        <v>-2.6249999999999998E-5</v>
      </c>
      <c r="N272" s="184">
        <f t="shared" si="106"/>
        <v>-2.6249999999999998E-5</v>
      </c>
      <c r="O272" s="184">
        <f t="shared" si="106"/>
        <v>-2.6249999999999998E-5</v>
      </c>
      <c r="P272" s="184">
        <f t="shared" si="106"/>
        <v>-2.6249999999999998E-5</v>
      </c>
      <c r="Q272" s="185">
        <f t="shared" si="106"/>
        <v>-2.6249999999999998E-5</v>
      </c>
    </row>
    <row r="273" spans="2:17" s="18" customFormat="1" x14ac:dyDescent="0.3">
      <c r="B273" s="152" t="s">
        <v>139</v>
      </c>
      <c r="C273" s="20"/>
      <c r="D273" s="184">
        <f t="shared" si="98"/>
        <v>-2.6249999999999998E-5</v>
      </c>
      <c r="E273" s="184">
        <f t="shared" si="100"/>
        <v>-2.6249999999999998E-5</v>
      </c>
      <c r="F273" s="184">
        <f t="shared" si="100"/>
        <v>-2.6249999999999998E-5</v>
      </c>
      <c r="G273" s="184">
        <f t="shared" ref="G273:Q273" si="107">((G148-$C$223)*$C$210)/10^3</f>
        <v>-2.6249999999999998E-5</v>
      </c>
      <c r="H273" s="184">
        <f t="shared" si="107"/>
        <v>-2.6249999999999998E-5</v>
      </c>
      <c r="I273" s="184">
        <f t="shared" si="107"/>
        <v>-2.6249999999999998E-5</v>
      </c>
      <c r="J273" s="184">
        <f t="shared" si="107"/>
        <v>-2.6249999999999998E-5</v>
      </c>
      <c r="K273" s="184">
        <f t="shared" si="107"/>
        <v>-2.6249999999999998E-5</v>
      </c>
      <c r="L273" s="184">
        <f t="shared" si="107"/>
        <v>-2.6249999999999998E-5</v>
      </c>
      <c r="M273" s="184">
        <f t="shared" si="107"/>
        <v>-2.6249999999999998E-5</v>
      </c>
      <c r="N273" s="184">
        <f t="shared" si="107"/>
        <v>-2.6249999999999998E-5</v>
      </c>
      <c r="O273" s="184">
        <f t="shared" si="107"/>
        <v>-2.6249999999999998E-5</v>
      </c>
      <c r="P273" s="184">
        <f t="shared" si="107"/>
        <v>-2.6249999999999998E-5</v>
      </c>
      <c r="Q273" s="185">
        <f t="shared" si="107"/>
        <v>-2.6249999999999998E-5</v>
      </c>
    </row>
    <row r="274" spans="2:17" s="18" customFormat="1" x14ac:dyDescent="0.3">
      <c r="B274" s="152" t="s">
        <v>140</v>
      </c>
      <c r="C274" s="20"/>
      <c r="D274" s="184">
        <f t="shared" si="98"/>
        <v>-2.6249999999999998E-5</v>
      </c>
      <c r="E274" s="184">
        <f t="shared" si="100"/>
        <v>-2.6249999999999998E-5</v>
      </c>
      <c r="F274" s="184">
        <f t="shared" si="100"/>
        <v>-2.6249999999999998E-5</v>
      </c>
      <c r="G274" s="184">
        <f t="shared" ref="G274:Q274" si="108">((G149-$C$223)*$C$210)/10^3</f>
        <v>-2.6249999999999998E-5</v>
      </c>
      <c r="H274" s="184">
        <f t="shared" si="108"/>
        <v>-2.6249999999999998E-5</v>
      </c>
      <c r="I274" s="184">
        <f t="shared" si="108"/>
        <v>-2.6249999999999998E-5</v>
      </c>
      <c r="J274" s="184">
        <f t="shared" si="108"/>
        <v>-2.6249999999999998E-5</v>
      </c>
      <c r="K274" s="184">
        <f t="shared" si="108"/>
        <v>-2.6249999999999998E-5</v>
      </c>
      <c r="L274" s="184">
        <f t="shared" si="108"/>
        <v>-2.6249999999999998E-5</v>
      </c>
      <c r="M274" s="184">
        <f t="shared" si="108"/>
        <v>-2.6249999999999998E-5</v>
      </c>
      <c r="N274" s="184">
        <f t="shared" si="108"/>
        <v>-2.6249999999999998E-5</v>
      </c>
      <c r="O274" s="184">
        <f t="shared" si="108"/>
        <v>-2.6249999999999998E-5</v>
      </c>
      <c r="P274" s="184">
        <f t="shared" si="108"/>
        <v>-2.6249999999999998E-5</v>
      </c>
      <c r="Q274" s="185">
        <f t="shared" si="108"/>
        <v>-2.6249999999999998E-5</v>
      </c>
    </row>
    <row r="275" spans="2:17" s="18" customFormat="1" x14ac:dyDescent="0.3">
      <c r="B275" s="152" t="s">
        <v>141</v>
      </c>
      <c r="C275" s="20"/>
      <c r="D275" s="184">
        <f t="shared" si="98"/>
        <v>-2.6249999999999998E-5</v>
      </c>
      <c r="E275" s="184">
        <f t="shared" si="100"/>
        <v>-2.6249999999999998E-5</v>
      </c>
      <c r="F275" s="184">
        <f t="shared" si="100"/>
        <v>-2.6249999999999998E-5</v>
      </c>
      <c r="G275" s="184">
        <f t="shared" ref="G275:Q275" si="109">((G150-$C$223)*$C$210)/10^3</f>
        <v>-2.6249999999999998E-5</v>
      </c>
      <c r="H275" s="184">
        <f t="shared" si="109"/>
        <v>-2.6249999999999998E-5</v>
      </c>
      <c r="I275" s="184">
        <f t="shared" si="109"/>
        <v>-2.6249999999999998E-5</v>
      </c>
      <c r="J275" s="184">
        <f t="shared" si="109"/>
        <v>-2.6249999999999998E-5</v>
      </c>
      <c r="K275" s="184">
        <f t="shared" si="109"/>
        <v>-2.6249999999999998E-5</v>
      </c>
      <c r="L275" s="184">
        <f t="shared" si="109"/>
        <v>-2.6249999999999998E-5</v>
      </c>
      <c r="M275" s="184">
        <f t="shared" si="109"/>
        <v>-2.6249999999999998E-5</v>
      </c>
      <c r="N275" s="184">
        <f t="shared" si="109"/>
        <v>-2.6249999999999998E-5</v>
      </c>
      <c r="O275" s="184">
        <f t="shared" si="109"/>
        <v>-2.6249999999999998E-5</v>
      </c>
      <c r="P275" s="184">
        <f t="shared" si="109"/>
        <v>-2.6249999999999998E-5</v>
      </c>
      <c r="Q275" s="185">
        <f t="shared" si="109"/>
        <v>-2.6249999999999998E-5</v>
      </c>
    </row>
    <row r="276" spans="2:17" s="18" customFormat="1" x14ac:dyDescent="0.3">
      <c r="B276" s="152" t="s">
        <v>142</v>
      </c>
      <c r="C276" s="20"/>
      <c r="D276" s="21">
        <f t="shared" si="98"/>
        <v>2958.0918487500003</v>
      </c>
      <c r="E276" s="21">
        <f t="shared" si="100"/>
        <v>3143.5143487499995</v>
      </c>
      <c r="F276" s="21">
        <f t="shared" si="100"/>
        <v>3136.3537237499995</v>
      </c>
      <c r="G276" s="184">
        <f t="shared" ref="G276:Q276" si="110">((G151-$C$223)*$C$210)/10^3</f>
        <v>2962.9912237499998</v>
      </c>
      <c r="H276" s="184">
        <f t="shared" si="110"/>
        <v>3709.9574737500002</v>
      </c>
      <c r="I276" s="184">
        <f t="shared" si="110"/>
        <v>3317.63059875</v>
      </c>
      <c r="J276" s="184">
        <f t="shared" si="110"/>
        <v>2907.9674737499995</v>
      </c>
      <c r="K276" s="184">
        <f t="shared" si="110"/>
        <v>2096.1787237499998</v>
      </c>
      <c r="L276" s="184">
        <f t="shared" si="110"/>
        <v>1969.9255987500003</v>
      </c>
      <c r="M276" s="184">
        <f t="shared" si="110"/>
        <v>2927.9418487499997</v>
      </c>
      <c r="N276" s="184">
        <f t="shared" si="110"/>
        <v>3142.9416073265729</v>
      </c>
      <c r="O276" s="184">
        <f t="shared" si="110"/>
        <v>3025.4685045704514</v>
      </c>
      <c r="P276" s="184">
        <f t="shared" si="110"/>
        <v>2912.3861705526742</v>
      </c>
      <c r="Q276" s="185">
        <f t="shared" si="110"/>
        <v>2803.5304923855992</v>
      </c>
    </row>
    <row r="277" spans="2:17" s="18" customFormat="1" x14ac:dyDescent="0.3">
      <c r="B277" s="152" t="s">
        <v>143</v>
      </c>
      <c r="C277" s="20"/>
      <c r="D277" s="21">
        <f t="shared" si="98"/>
        <v>21527.099973749999</v>
      </c>
      <c r="E277" s="21">
        <f t="shared" si="100"/>
        <v>22288.764348749999</v>
      </c>
      <c r="F277" s="21">
        <f t="shared" si="100"/>
        <v>18939.853098749998</v>
      </c>
      <c r="G277" s="184">
        <f t="shared" ref="G277:Q277" si="111">((G152-$C$223)*$C$210)/10^3</f>
        <v>15894.326223749998</v>
      </c>
      <c r="H277" s="184">
        <f t="shared" si="111"/>
        <v>19517.602473749994</v>
      </c>
      <c r="I277" s="184">
        <f t="shared" si="111"/>
        <v>19180.299348749999</v>
      </c>
      <c r="J277" s="184">
        <f t="shared" si="111"/>
        <v>17592.90184875</v>
      </c>
      <c r="K277" s="184">
        <f t="shared" si="111"/>
        <v>16779.982473749998</v>
      </c>
      <c r="L277" s="184">
        <f t="shared" si="111"/>
        <v>14908.421223750001</v>
      </c>
      <c r="M277" s="184">
        <f t="shared" si="111"/>
        <v>15215.197473749995</v>
      </c>
      <c r="N277" s="184">
        <f t="shared" si="111"/>
        <v>14904.136748352259</v>
      </c>
      <c r="O277" s="184">
        <f t="shared" si="111"/>
        <v>14130.765372127848</v>
      </c>
      <c r="P277" s="184">
        <f t="shared" si="111"/>
        <v>13397.524014475357</v>
      </c>
      <c r="Q277" s="185">
        <f t="shared" si="111"/>
        <v>12702.330340257888</v>
      </c>
    </row>
    <row r="278" spans="2:17" s="18" customFormat="1" x14ac:dyDescent="0.3">
      <c r="B278" s="152" t="s">
        <v>144</v>
      </c>
      <c r="C278" s="20"/>
      <c r="D278" s="184">
        <f t="shared" si="98"/>
        <v>-2.6249999999999998E-5</v>
      </c>
      <c r="E278" s="184">
        <f t="shared" si="100"/>
        <v>-2.6249999999999998E-5</v>
      </c>
      <c r="F278" s="184">
        <f t="shared" si="100"/>
        <v>-2.6249999999999998E-5</v>
      </c>
      <c r="G278" s="184">
        <f t="shared" ref="G278:Q278" si="112">((G153-$C$223)*$C$210)/10^3</f>
        <v>-2.6249999999999998E-5</v>
      </c>
      <c r="H278" s="184">
        <f t="shared" si="112"/>
        <v>-2.6249999999999998E-5</v>
      </c>
      <c r="I278" s="184">
        <f t="shared" si="112"/>
        <v>-2.6249999999999998E-5</v>
      </c>
      <c r="J278" s="184">
        <f t="shared" si="112"/>
        <v>-2.6249999999999998E-5</v>
      </c>
      <c r="K278" s="184">
        <f t="shared" si="112"/>
        <v>-2.6249999999999998E-5</v>
      </c>
      <c r="L278" s="184">
        <f t="shared" si="112"/>
        <v>-2.6249999999999998E-5</v>
      </c>
      <c r="M278" s="184">
        <f t="shared" si="112"/>
        <v>-2.6249999999999998E-5</v>
      </c>
      <c r="N278" s="184">
        <f t="shared" si="112"/>
        <v>-2.6249999999999998E-5</v>
      </c>
      <c r="O278" s="184">
        <f t="shared" si="112"/>
        <v>-2.6249999999999998E-5</v>
      </c>
      <c r="P278" s="184">
        <f t="shared" si="112"/>
        <v>-2.6249999999999998E-5</v>
      </c>
      <c r="Q278" s="185">
        <f t="shared" si="112"/>
        <v>-2.6249999999999998E-5</v>
      </c>
    </row>
    <row r="279" spans="2:17" s="18" customFormat="1" x14ac:dyDescent="0.3">
      <c r="B279" s="152" t="s">
        <v>145</v>
      </c>
      <c r="C279" s="20"/>
      <c r="D279" s="184">
        <f t="shared" si="98"/>
        <v>-2.6249999999999998E-5</v>
      </c>
      <c r="E279" s="184">
        <f t="shared" si="100"/>
        <v>-2.6249999999999998E-5</v>
      </c>
      <c r="F279" s="184">
        <f t="shared" si="100"/>
        <v>-2.6249999999999998E-5</v>
      </c>
      <c r="G279" s="184">
        <f t="shared" ref="G279:Q279" si="113">((G154-$C$223)*$C$210)/10^3</f>
        <v>-2.6249999999999998E-5</v>
      </c>
      <c r="H279" s="184">
        <f t="shared" si="113"/>
        <v>-2.6249999999999998E-5</v>
      </c>
      <c r="I279" s="184">
        <f t="shared" si="113"/>
        <v>-2.6249999999999998E-5</v>
      </c>
      <c r="J279" s="184">
        <f t="shared" si="113"/>
        <v>-2.6249999999999998E-5</v>
      </c>
      <c r="K279" s="184">
        <f t="shared" si="113"/>
        <v>-2.6249999999999998E-5</v>
      </c>
      <c r="L279" s="184">
        <f t="shared" si="113"/>
        <v>-2.6249999999999998E-5</v>
      </c>
      <c r="M279" s="184">
        <f t="shared" si="113"/>
        <v>-2.6249999999999998E-5</v>
      </c>
      <c r="N279" s="184">
        <f t="shared" si="113"/>
        <v>-2.6249999999999998E-5</v>
      </c>
      <c r="O279" s="184">
        <f t="shared" si="113"/>
        <v>-2.6249999999999998E-5</v>
      </c>
      <c r="P279" s="184">
        <f t="shared" si="113"/>
        <v>-2.6249999999999998E-5</v>
      </c>
      <c r="Q279" s="185">
        <f t="shared" si="113"/>
        <v>-2.6249999999999998E-5</v>
      </c>
    </row>
    <row r="280" spans="2:17" s="18" customFormat="1" x14ac:dyDescent="0.3">
      <c r="B280" s="152" t="s">
        <v>146</v>
      </c>
      <c r="C280" s="20"/>
      <c r="D280" s="184">
        <f t="shared" si="98"/>
        <v>-2.6249999999999998E-5</v>
      </c>
      <c r="E280" s="184">
        <f t="shared" si="100"/>
        <v>-2.6249999999999998E-5</v>
      </c>
      <c r="F280" s="184">
        <f t="shared" si="100"/>
        <v>-2.6249999999999998E-5</v>
      </c>
      <c r="G280" s="184">
        <f t="shared" ref="G280:Q280" si="114">((G155-$C$223)*$C$210)/10^3</f>
        <v>-2.6249999999999998E-5</v>
      </c>
      <c r="H280" s="184">
        <f t="shared" si="114"/>
        <v>-2.6249999999999998E-5</v>
      </c>
      <c r="I280" s="184">
        <f t="shared" si="114"/>
        <v>-2.6249999999999998E-5</v>
      </c>
      <c r="J280" s="184">
        <f t="shared" si="114"/>
        <v>-2.6249999999999998E-5</v>
      </c>
      <c r="K280" s="184">
        <f t="shared" si="114"/>
        <v>-2.6249999999999998E-5</v>
      </c>
      <c r="L280" s="184">
        <f t="shared" si="114"/>
        <v>-2.6249999999999998E-5</v>
      </c>
      <c r="M280" s="184">
        <f t="shared" si="114"/>
        <v>-2.6249999999999998E-5</v>
      </c>
      <c r="N280" s="184">
        <f t="shared" si="114"/>
        <v>-2.6249999999999998E-5</v>
      </c>
      <c r="O280" s="184">
        <f t="shared" si="114"/>
        <v>-2.6249999999999998E-5</v>
      </c>
      <c r="P280" s="184">
        <f t="shared" si="114"/>
        <v>-2.6249999999999998E-5</v>
      </c>
      <c r="Q280" s="185">
        <f t="shared" si="114"/>
        <v>-2.6249999999999998E-5</v>
      </c>
    </row>
    <row r="281" spans="2:17" s="18" customFormat="1" x14ac:dyDescent="0.3">
      <c r="B281" s="152" t="s">
        <v>147</v>
      </c>
      <c r="C281" s="20"/>
      <c r="D281" s="184">
        <f t="shared" si="98"/>
        <v>-2.6249999999999998E-5</v>
      </c>
      <c r="E281" s="184">
        <f t="shared" si="100"/>
        <v>-2.6249999999999998E-5</v>
      </c>
      <c r="F281" s="184">
        <f t="shared" si="100"/>
        <v>-2.6249999999999998E-5</v>
      </c>
      <c r="G281" s="184">
        <f t="shared" ref="G281:Q281" si="115">((G156-$C$223)*$C$210)/10^3</f>
        <v>-2.6249999999999998E-5</v>
      </c>
      <c r="H281" s="184">
        <f t="shared" si="115"/>
        <v>-2.6249999999999998E-5</v>
      </c>
      <c r="I281" s="184">
        <f t="shared" si="115"/>
        <v>-2.6249999999999998E-5</v>
      </c>
      <c r="J281" s="184">
        <f t="shared" si="115"/>
        <v>-2.6249999999999998E-5</v>
      </c>
      <c r="K281" s="184">
        <f t="shared" si="115"/>
        <v>-2.6249999999999998E-5</v>
      </c>
      <c r="L281" s="184">
        <f t="shared" si="115"/>
        <v>-2.6249999999999998E-5</v>
      </c>
      <c r="M281" s="184">
        <f t="shared" si="115"/>
        <v>-2.6249999999999998E-5</v>
      </c>
      <c r="N281" s="184">
        <f t="shared" si="115"/>
        <v>-2.6249999999999998E-5</v>
      </c>
      <c r="O281" s="184">
        <f t="shared" si="115"/>
        <v>-2.6249999999999998E-5</v>
      </c>
      <c r="P281" s="184">
        <f t="shared" si="115"/>
        <v>-2.6249999999999998E-5</v>
      </c>
      <c r="Q281" s="185">
        <f t="shared" si="115"/>
        <v>-2.6249999999999998E-5</v>
      </c>
    </row>
    <row r="282" spans="2:17" s="18" customFormat="1" x14ac:dyDescent="0.3">
      <c r="B282" s="152" t="s">
        <v>148</v>
      </c>
      <c r="C282" s="20"/>
      <c r="D282" s="21">
        <f t="shared" si="98"/>
        <v>1248.2099737499998</v>
      </c>
      <c r="E282" s="21">
        <f t="shared" si="100"/>
        <v>1490.5405987500001</v>
      </c>
      <c r="F282" s="21">
        <f t="shared" si="100"/>
        <v>1573.8299737499999</v>
      </c>
      <c r="G282" s="184">
        <f t="shared" ref="G282:Q282" si="116">((G157-$C$223)*$C$210)/10^3</f>
        <v>1385.01559875</v>
      </c>
      <c r="H282" s="184">
        <f t="shared" si="116"/>
        <v>1550.4637237500001</v>
      </c>
      <c r="I282" s="184">
        <f t="shared" si="116"/>
        <v>1416.2962237499996</v>
      </c>
      <c r="J282" s="184">
        <f t="shared" si="116"/>
        <v>1105.3743487499999</v>
      </c>
      <c r="K282" s="184">
        <f t="shared" si="116"/>
        <v>1138.1624737499999</v>
      </c>
      <c r="L282" s="184">
        <f t="shared" si="116"/>
        <v>991.55809875</v>
      </c>
      <c r="M282" s="184">
        <f t="shared" si="116"/>
        <v>1901.3343487499992</v>
      </c>
      <c r="N282" s="184">
        <f t="shared" si="116"/>
        <v>2347.8715664284064</v>
      </c>
      <c r="O282" s="184">
        <f t="shared" si="116"/>
        <v>2520.6435816820349</v>
      </c>
      <c r="P282" s="184">
        <f t="shared" si="116"/>
        <v>2706.1293114964951</v>
      </c>
      <c r="Q282" s="185">
        <f t="shared" si="116"/>
        <v>2905.2643155901669</v>
      </c>
    </row>
    <row r="283" spans="2:17" s="18" customFormat="1" x14ac:dyDescent="0.3">
      <c r="B283" s="152" t="s">
        <v>149</v>
      </c>
      <c r="C283" s="20"/>
      <c r="D283" s="21">
        <f t="shared" si="98"/>
        <v>2118.7912237499995</v>
      </c>
      <c r="E283" s="21">
        <f t="shared" si="100"/>
        <v>2179.84497375</v>
      </c>
      <c r="F283" s="21">
        <f t="shared" si="100"/>
        <v>1501.4699737499998</v>
      </c>
      <c r="G283" s="184">
        <f t="shared" ref="G283:Q283" si="117">((G158-$C$223)*$C$210)/10^3</f>
        <v>1689.90747375</v>
      </c>
      <c r="H283" s="184">
        <f t="shared" si="117"/>
        <v>2171.5537237499993</v>
      </c>
      <c r="I283" s="184">
        <f t="shared" si="117"/>
        <v>2027.96434875</v>
      </c>
      <c r="J283" s="184">
        <f t="shared" si="117"/>
        <v>1879.4755987499998</v>
      </c>
      <c r="K283" s="184">
        <f t="shared" si="117"/>
        <v>1903.9724737499998</v>
      </c>
      <c r="L283" s="184">
        <f t="shared" si="117"/>
        <v>1972.1868487499992</v>
      </c>
      <c r="M283" s="184">
        <f t="shared" si="117"/>
        <v>1953.7199737500005</v>
      </c>
      <c r="N283" s="184">
        <f t="shared" si="117"/>
        <v>1897.6942380875084</v>
      </c>
      <c r="O283" s="184">
        <f t="shared" si="117"/>
        <v>1840.4006340620251</v>
      </c>
      <c r="P283" s="184">
        <f t="shared" si="117"/>
        <v>1784.8367907909042</v>
      </c>
      <c r="Q283" s="185">
        <f t="shared" si="117"/>
        <v>1730.9504847787266</v>
      </c>
    </row>
    <row r="284" spans="2:17" s="18" customFormat="1" x14ac:dyDescent="0.3">
      <c r="B284" s="152" t="s">
        <v>150</v>
      </c>
      <c r="C284" s="20"/>
      <c r="D284" s="184">
        <f t="shared" si="98"/>
        <v>-2.6249999999999998E-5</v>
      </c>
      <c r="E284" s="184">
        <f t="shared" si="100"/>
        <v>-2.6249999999999998E-5</v>
      </c>
      <c r="F284" s="184">
        <f t="shared" si="100"/>
        <v>-2.6249999999999998E-5</v>
      </c>
      <c r="G284" s="184">
        <f t="shared" ref="G284:Q284" si="118">((G159-$C$223)*$C$210)/10^3</f>
        <v>-2.6249999999999998E-5</v>
      </c>
      <c r="H284" s="184">
        <f t="shared" si="118"/>
        <v>-2.6249999999999998E-5</v>
      </c>
      <c r="I284" s="184">
        <f t="shared" si="118"/>
        <v>-2.6249999999999998E-5</v>
      </c>
      <c r="J284" s="184">
        <f t="shared" si="118"/>
        <v>-2.6249999999999998E-5</v>
      </c>
      <c r="K284" s="184">
        <f t="shared" si="118"/>
        <v>-2.6249999999999998E-5</v>
      </c>
      <c r="L284" s="184">
        <f t="shared" si="118"/>
        <v>-2.6249999999999998E-5</v>
      </c>
      <c r="M284" s="184">
        <f t="shared" si="118"/>
        <v>-2.6249999999999998E-5</v>
      </c>
      <c r="N284" s="184">
        <f t="shared" si="118"/>
        <v>-2.6249999999999998E-5</v>
      </c>
      <c r="O284" s="184">
        <f t="shared" si="118"/>
        <v>-2.6249999999999998E-5</v>
      </c>
      <c r="P284" s="184">
        <f t="shared" si="118"/>
        <v>-2.6249999999999998E-5</v>
      </c>
      <c r="Q284" s="185">
        <f t="shared" si="118"/>
        <v>-2.6249999999999998E-5</v>
      </c>
    </row>
    <row r="285" spans="2:17" s="18" customFormat="1" x14ac:dyDescent="0.3">
      <c r="B285" s="152" t="s">
        <v>151</v>
      </c>
      <c r="C285" s="20"/>
      <c r="D285" s="184">
        <f t="shared" si="98"/>
        <v>-2.6249999999999998E-5</v>
      </c>
      <c r="E285" s="184">
        <f t="shared" si="100"/>
        <v>-2.6249999999999998E-5</v>
      </c>
      <c r="F285" s="184">
        <f t="shared" si="100"/>
        <v>-2.6249999999999998E-5</v>
      </c>
      <c r="G285" s="184">
        <f t="shared" ref="G285:Q285" si="119">((G160-$C$223)*$C$210)/10^3</f>
        <v>-2.6249999999999998E-5</v>
      </c>
      <c r="H285" s="184">
        <f t="shared" si="119"/>
        <v>-2.6249999999999998E-5</v>
      </c>
      <c r="I285" s="184">
        <f t="shared" si="119"/>
        <v>-2.6249999999999998E-5</v>
      </c>
      <c r="J285" s="184">
        <f t="shared" si="119"/>
        <v>-2.6249999999999998E-5</v>
      </c>
      <c r="K285" s="184">
        <f t="shared" si="119"/>
        <v>-2.6249999999999998E-5</v>
      </c>
      <c r="L285" s="184">
        <f t="shared" si="119"/>
        <v>-2.6249999999999998E-5</v>
      </c>
      <c r="M285" s="184">
        <f t="shared" si="119"/>
        <v>-2.6249999999999998E-5</v>
      </c>
      <c r="N285" s="184">
        <f t="shared" si="119"/>
        <v>-2.6249999999999998E-5</v>
      </c>
      <c r="O285" s="184">
        <f t="shared" si="119"/>
        <v>-2.6249999999999998E-5</v>
      </c>
      <c r="P285" s="184">
        <f t="shared" si="119"/>
        <v>-2.6249999999999998E-5</v>
      </c>
      <c r="Q285" s="185">
        <f t="shared" si="119"/>
        <v>-2.6249999999999998E-5</v>
      </c>
    </row>
    <row r="286" spans="2:17" s="18" customFormat="1" x14ac:dyDescent="0.3">
      <c r="B286" s="152" t="s">
        <v>152</v>
      </c>
      <c r="C286" s="20"/>
      <c r="D286" s="21">
        <f t="shared" si="98"/>
        <v>1767.92059875</v>
      </c>
      <c r="E286" s="21">
        <f t="shared" si="100"/>
        <v>1528.9818487499999</v>
      </c>
      <c r="F286" s="21">
        <f t="shared" si="100"/>
        <v>1282.8824737499999</v>
      </c>
      <c r="G286" s="184">
        <f t="shared" ref="G286:Q286" si="120">((G161-$C$223)*$C$210)/10^3</f>
        <v>1259.13934875</v>
      </c>
      <c r="H286" s="184">
        <f t="shared" si="120"/>
        <v>1439.28559875</v>
      </c>
      <c r="I286" s="184">
        <f t="shared" si="120"/>
        <v>1995.5530987499999</v>
      </c>
      <c r="J286" s="184">
        <f t="shared" si="120"/>
        <v>2205.8493487500004</v>
      </c>
      <c r="K286" s="184">
        <f t="shared" si="120"/>
        <v>2327.9568487500001</v>
      </c>
      <c r="L286" s="184">
        <f t="shared" si="120"/>
        <v>2220.1705987499995</v>
      </c>
      <c r="M286" s="184">
        <f t="shared" si="120"/>
        <v>3428.4318487499995</v>
      </c>
      <c r="N286" s="184">
        <f t="shared" si="120"/>
        <v>4753.1356323602704</v>
      </c>
      <c r="O286" s="184">
        <f t="shared" si="120"/>
        <v>6245.61065587959</v>
      </c>
      <c r="P286" s="184">
        <f t="shared" si="120"/>
        <v>8206.7198307919825</v>
      </c>
      <c r="Q286" s="185">
        <f t="shared" si="120"/>
        <v>10783.613336759447</v>
      </c>
    </row>
    <row r="287" spans="2:17" s="18" customFormat="1" x14ac:dyDescent="0.3">
      <c r="B287" s="152" t="s">
        <v>153</v>
      </c>
      <c r="C287" s="20"/>
      <c r="D287" s="184">
        <f t="shared" si="98"/>
        <v>-2.6249999999999998E-5</v>
      </c>
      <c r="E287" s="184">
        <f t="shared" ref="E287:F301" si="121">((E162-$C$223)*$C$210)/10^3</f>
        <v>-2.6249999999999998E-5</v>
      </c>
      <c r="F287" s="184">
        <f t="shared" si="121"/>
        <v>-2.6249999999999998E-5</v>
      </c>
      <c r="G287" s="184">
        <f t="shared" ref="G287:Q287" si="122">((G162-$C$223)*$C$210)/10^3</f>
        <v>-2.6249999999999998E-5</v>
      </c>
      <c r="H287" s="184">
        <f t="shared" si="122"/>
        <v>-2.6249999999999998E-5</v>
      </c>
      <c r="I287" s="184">
        <f t="shared" si="122"/>
        <v>-2.6249999999999998E-5</v>
      </c>
      <c r="J287" s="184">
        <f t="shared" si="122"/>
        <v>-2.6249999999999998E-5</v>
      </c>
      <c r="K287" s="184">
        <f t="shared" si="122"/>
        <v>-2.6249999999999998E-5</v>
      </c>
      <c r="L287" s="184">
        <f t="shared" si="122"/>
        <v>-2.6249999999999998E-5</v>
      </c>
      <c r="M287" s="184">
        <f t="shared" si="122"/>
        <v>-2.6249999999999998E-5</v>
      </c>
      <c r="N287" s="184">
        <f t="shared" si="122"/>
        <v>-2.6249999999999998E-5</v>
      </c>
      <c r="O287" s="184">
        <f t="shared" si="122"/>
        <v>-2.6249999999999998E-5</v>
      </c>
      <c r="P287" s="184">
        <f t="shared" si="122"/>
        <v>-2.6249999999999998E-5</v>
      </c>
      <c r="Q287" s="185">
        <f t="shared" si="122"/>
        <v>-2.6249999999999998E-5</v>
      </c>
    </row>
    <row r="288" spans="2:17" s="18" customFormat="1" x14ac:dyDescent="0.3">
      <c r="B288" s="152" t="s">
        <v>154</v>
      </c>
      <c r="C288" s="20"/>
      <c r="D288" s="184">
        <f t="shared" si="98"/>
        <v>-2.6249999999999998E-5</v>
      </c>
      <c r="E288" s="184">
        <f t="shared" si="121"/>
        <v>-2.6249999999999998E-5</v>
      </c>
      <c r="F288" s="184">
        <f t="shared" si="121"/>
        <v>-2.6249999999999998E-5</v>
      </c>
      <c r="G288" s="184">
        <f t="shared" ref="G288:Q288" si="123">((G163-$C$223)*$C$210)/10^3</f>
        <v>-2.6249999999999998E-5</v>
      </c>
      <c r="H288" s="184">
        <f t="shared" si="123"/>
        <v>-2.6249999999999998E-5</v>
      </c>
      <c r="I288" s="184">
        <f t="shared" si="123"/>
        <v>-2.6249999999999998E-5</v>
      </c>
      <c r="J288" s="184">
        <f t="shared" si="123"/>
        <v>-2.6249999999999998E-5</v>
      </c>
      <c r="K288" s="184">
        <f t="shared" si="123"/>
        <v>-2.6249999999999998E-5</v>
      </c>
      <c r="L288" s="184">
        <f t="shared" si="123"/>
        <v>-2.6249999999999998E-5</v>
      </c>
      <c r="M288" s="184">
        <f t="shared" si="123"/>
        <v>-2.6249999999999998E-5</v>
      </c>
      <c r="N288" s="184">
        <f t="shared" si="123"/>
        <v>-2.6249999999999998E-5</v>
      </c>
      <c r="O288" s="184">
        <f t="shared" si="123"/>
        <v>-2.6249999999999998E-5</v>
      </c>
      <c r="P288" s="184">
        <f t="shared" si="123"/>
        <v>-2.6249999999999998E-5</v>
      </c>
      <c r="Q288" s="185">
        <f t="shared" si="123"/>
        <v>-2.6249999999999998E-5</v>
      </c>
    </row>
    <row r="289" spans="2:17" s="18" customFormat="1" x14ac:dyDescent="0.3">
      <c r="B289" s="152" t="s">
        <v>155</v>
      </c>
      <c r="C289" s="20"/>
      <c r="D289" s="184">
        <f t="shared" si="98"/>
        <v>-2.6249999999999998E-5</v>
      </c>
      <c r="E289" s="184">
        <f t="shared" si="121"/>
        <v>-2.6249999999999998E-5</v>
      </c>
      <c r="F289" s="184">
        <f t="shared" si="121"/>
        <v>-2.6249999999999998E-5</v>
      </c>
      <c r="G289" s="184">
        <f t="shared" ref="G289:Q289" si="124">((G164-$C$223)*$C$210)/10^3</f>
        <v>-2.6249999999999998E-5</v>
      </c>
      <c r="H289" s="184">
        <f t="shared" si="124"/>
        <v>-2.6249999999999998E-5</v>
      </c>
      <c r="I289" s="184">
        <f t="shared" si="124"/>
        <v>-2.6249999999999998E-5</v>
      </c>
      <c r="J289" s="184">
        <f t="shared" si="124"/>
        <v>-2.6249999999999998E-5</v>
      </c>
      <c r="K289" s="184">
        <f t="shared" si="124"/>
        <v>-2.6249999999999998E-5</v>
      </c>
      <c r="L289" s="184">
        <f t="shared" si="124"/>
        <v>-2.6249999999999998E-5</v>
      </c>
      <c r="M289" s="184">
        <f t="shared" si="124"/>
        <v>-2.6249999999999998E-5</v>
      </c>
      <c r="N289" s="184">
        <f t="shared" si="124"/>
        <v>-2.6249999999999998E-5</v>
      </c>
      <c r="O289" s="184">
        <f t="shared" si="124"/>
        <v>-2.6249999999999998E-5</v>
      </c>
      <c r="P289" s="184">
        <f t="shared" si="124"/>
        <v>-2.6249999999999998E-5</v>
      </c>
      <c r="Q289" s="185">
        <f t="shared" si="124"/>
        <v>-2.6249999999999998E-5</v>
      </c>
    </row>
    <row r="290" spans="2:17" s="18" customFormat="1" x14ac:dyDescent="0.3">
      <c r="B290" s="152" t="s">
        <v>156</v>
      </c>
      <c r="C290" s="20"/>
      <c r="D290" s="184">
        <f t="shared" si="98"/>
        <v>-2.6249999999999998E-5</v>
      </c>
      <c r="E290" s="184">
        <f t="shared" si="121"/>
        <v>-2.6249999999999998E-5</v>
      </c>
      <c r="F290" s="184">
        <f t="shared" si="121"/>
        <v>-2.6249999999999998E-5</v>
      </c>
      <c r="G290" s="184">
        <f t="shared" ref="G290:Q290" si="125">((G165-$C$223)*$C$210)/10^3</f>
        <v>-2.6249999999999998E-5</v>
      </c>
      <c r="H290" s="184">
        <f t="shared" si="125"/>
        <v>-2.6249999999999998E-5</v>
      </c>
      <c r="I290" s="184">
        <f t="shared" si="125"/>
        <v>-2.6249999999999998E-5</v>
      </c>
      <c r="J290" s="184">
        <f t="shared" si="125"/>
        <v>-2.6249999999999998E-5</v>
      </c>
      <c r="K290" s="184">
        <f t="shared" si="125"/>
        <v>-2.6249999999999998E-5</v>
      </c>
      <c r="L290" s="184">
        <f t="shared" si="125"/>
        <v>-2.6249999999999998E-5</v>
      </c>
      <c r="M290" s="184">
        <f t="shared" si="125"/>
        <v>-2.6249999999999998E-5</v>
      </c>
      <c r="N290" s="184">
        <f t="shared" si="125"/>
        <v>-2.6249999999999998E-5</v>
      </c>
      <c r="O290" s="184">
        <f t="shared" si="125"/>
        <v>-2.6249999999999998E-5</v>
      </c>
      <c r="P290" s="184">
        <f t="shared" si="125"/>
        <v>-2.6249999999999998E-5</v>
      </c>
      <c r="Q290" s="185">
        <f t="shared" si="125"/>
        <v>-2.6249999999999998E-5</v>
      </c>
    </row>
    <row r="291" spans="2:17" s="18" customFormat="1" x14ac:dyDescent="0.3">
      <c r="B291" s="152" t="s">
        <v>157</v>
      </c>
      <c r="C291" s="20"/>
      <c r="D291" s="21">
        <f t="shared" si="98"/>
        <v>8421.61857375</v>
      </c>
      <c r="E291" s="21">
        <f t="shared" si="121"/>
        <v>10625.236848750001</v>
      </c>
      <c r="F291" s="21">
        <f t="shared" si="121"/>
        <v>12193.036848749996</v>
      </c>
      <c r="G291" s="184">
        <f t="shared" ref="G291:Q291" si="126">((G166-$C$223)*$C$210)/10^3</f>
        <v>11372.95684875</v>
      </c>
      <c r="H291" s="184">
        <f t="shared" si="126"/>
        <v>12469.286223750003</v>
      </c>
      <c r="I291" s="184">
        <f t="shared" si="126"/>
        <v>14300.521848750001</v>
      </c>
      <c r="J291" s="184">
        <f t="shared" si="126"/>
        <v>14936.686848750001</v>
      </c>
      <c r="K291" s="184">
        <f t="shared" si="126"/>
        <v>13943.62122375</v>
      </c>
      <c r="L291" s="184">
        <f t="shared" si="126"/>
        <v>13640.236848750001</v>
      </c>
      <c r="M291" s="184">
        <f t="shared" si="126"/>
        <v>11493.556848750002</v>
      </c>
      <c r="N291" s="184">
        <f t="shared" si="126"/>
        <v>10500.021752193461</v>
      </c>
      <c r="O291" s="184">
        <f t="shared" si="126"/>
        <v>10145.786489775059</v>
      </c>
      <c r="P291" s="184">
        <f t="shared" si="126"/>
        <v>9803.5019283921756</v>
      </c>
      <c r="Q291" s="185">
        <f t="shared" si="126"/>
        <v>9472.7648917651095</v>
      </c>
    </row>
    <row r="292" spans="2:17" s="18" customFormat="1" x14ac:dyDescent="0.3">
      <c r="B292" s="152" t="s">
        <v>158</v>
      </c>
      <c r="C292" s="20"/>
      <c r="D292" s="184">
        <f t="shared" si="98"/>
        <v>-2.6249999999999998E-5</v>
      </c>
      <c r="E292" s="184">
        <f t="shared" si="121"/>
        <v>-2.6249999999999998E-5</v>
      </c>
      <c r="F292" s="184">
        <f t="shared" si="121"/>
        <v>-2.6249999999999998E-5</v>
      </c>
      <c r="G292" s="184">
        <f t="shared" ref="G292:Q292" si="127">((G167-$C$223)*$C$210)/10^3</f>
        <v>-2.6249999999999998E-5</v>
      </c>
      <c r="H292" s="184">
        <f t="shared" si="127"/>
        <v>-2.6249999999999998E-5</v>
      </c>
      <c r="I292" s="184">
        <f t="shared" si="127"/>
        <v>-2.6249999999999998E-5</v>
      </c>
      <c r="J292" s="184">
        <f t="shared" si="127"/>
        <v>-2.6249999999999998E-5</v>
      </c>
      <c r="K292" s="184">
        <f t="shared" si="127"/>
        <v>-2.6249999999999998E-5</v>
      </c>
      <c r="L292" s="184">
        <f t="shared" si="127"/>
        <v>-2.6249999999999998E-5</v>
      </c>
      <c r="M292" s="184">
        <f t="shared" si="127"/>
        <v>-2.6249999999999998E-5</v>
      </c>
      <c r="N292" s="184">
        <f t="shared" si="127"/>
        <v>-2.6249999999999998E-5</v>
      </c>
      <c r="O292" s="184">
        <f t="shared" si="127"/>
        <v>-2.6249999999999998E-5</v>
      </c>
      <c r="P292" s="184">
        <f t="shared" si="127"/>
        <v>-2.6249999999999998E-5</v>
      </c>
      <c r="Q292" s="185">
        <f t="shared" si="127"/>
        <v>-2.6249999999999998E-5</v>
      </c>
    </row>
    <row r="293" spans="2:17" s="18" customFormat="1" x14ac:dyDescent="0.3">
      <c r="B293" s="152" t="s">
        <v>159</v>
      </c>
      <c r="C293" s="20"/>
      <c r="D293" s="184">
        <f t="shared" si="98"/>
        <v>-2.6249999999999998E-5</v>
      </c>
      <c r="E293" s="184">
        <f t="shared" si="121"/>
        <v>-2.6249999999999998E-5</v>
      </c>
      <c r="F293" s="184">
        <f t="shared" si="121"/>
        <v>-2.6249999999999998E-5</v>
      </c>
      <c r="G293" s="184">
        <f t="shared" ref="G293:Q293" si="128">((G168-$C$223)*$C$210)/10^3</f>
        <v>-2.6249999999999998E-5</v>
      </c>
      <c r="H293" s="184">
        <f t="shared" si="128"/>
        <v>-2.6249999999999998E-5</v>
      </c>
      <c r="I293" s="184">
        <f t="shared" si="128"/>
        <v>-2.6249999999999998E-5</v>
      </c>
      <c r="J293" s="184">
        <f t="shared" si="128"/>
        <v>-2.6249999999999998E-5</v>
      </c>
      <c r="K293" s="184">
        <f t="shared" si="128"/>
        <v>-2.6249999999999998E-5</v>
      </c>
      <c r="L293" s="184">
        <f t="shared" si="128"/>
        <v>-2.6249999999999998E-5</v>
      </c>
      <c r="M293" s="184">
        <f t="shared" si="128"/>
        <v>-2.6249999999999998E-5</v>
      </c>
      <c r="N293" s="184">
        <f t="shared" si="128"/>
        <v>-2.6249999999999998E-5</v>
      </c>
      <c r="O293" s="184">
        <f t="shared" si="128"/>
        <v>-2.6249999999999998E-5</v>
      </c>
      <c r="P293" s="184">
        <f t="shared" si="128"/>
        <v>-2.6249999999999998E-5</v>
      </c>
      <c r="Q293" s="185">
        <f t="shared" si="128"/>
        <v>-2.6249999999999998E-5</v>
      </c>
    </row>
    <row r="294" spans="2:17" s="18" customFormat="1" x14ac:dyDescent="0.3">
      <c r="B294" s="152" t="s">
        <v>160</v>
      </c>
      <c r="C294" s="20"/>
      <c r="D294" s="184">
        <f t="shared" si="98"/>
        <v>-2.6249999999999998E-5</v>
      </c>
      <c r="E294" s="184">
        <f t="shared" si="121"/>
        <v>-2.6249999999999998E-5</v>
      </c>
      <c r="F294" s="184">
        <f t="shared" si="121"/>
        <v>-2.6249999999999998E-5</v>
      </c>
      <c r="G294" s="184">
        <f t="shared" ref="G294:Q294" si="129">((G169-$C$223)*$C$210)/10^3</f>
        <v>-2.6249999999999998E-5</v>
      </c>
      <c r="H294" s="184">
        <f t="shared" si="129"/>
        <v>-2.6249999999999998E-5</v>
      </c>
      <c r="I294" s="184">
        <f t="shared" si="129"/>
        <v>-2.6249999999999998E-5</v>
      </c>
      <c r="J294" s="184">
        <f t="shared" si="129"/>
        <v>-2.6249999999999998E-5</v>
      </c>
      <c r="K294" s="184">
        <f t="shared" si="129"/>
        <v>-2.6249999999999998E-5</v>
      </c>
      <c r="L294" s="184">
        <f t="shared" si="129"/>
        <v>-2.6249999999999998E-5</v>
      </c>
      <c r="M294" s="184">
        <f t="shared" si="129"/>
        <v>-2.6249999999999998E-5</v>
      </c>
      <c r="N294" s="184">
        <f t="shared" si="129"/>
        <v>-2.6249999999999998E-5</v>
      </c>
      <c r="O294" s="184">
        <f t="shared" si="129"/>
        <v>-2.6249999999999998E-5</v>
      </c>
      <c r="P294" s="184">
        <f t="shared" si="129"/>
        <v>-2.6249999999999998E-5</v>
      </c>
      <c r="Q294" s="185">
        <f t="shared" si="129"/>
        <v>-2.6249999999999998E-5</v>
      </c>
    </row>
    <row r="295" spans="2:17" s="18" customFormat="1" x14ac:dyDescent="0.3">
      <c r="B295" s="152" t="s">
        <v>161</v>
      </c>
      <c r="C295" s="20"/>
      <c r="D295" s="184">
        <f t="shared" si="98"/>
        <v>-2.6249999999999998E-5</v>
      </c>
      <c r="E295" s="184">
        <f t="shared" si="121"/>
        <v>-2.6249999999999998E-5</v>
      </c>
      <c r="F295" s="184">
        <f t="shared" si="121"/>
        <v>-2.6249999999999998E-5</v>
      </c>
      <c r="G295" s="184">
        <f t="shared" ref="G295:Q295" si="130">((G170-$C$223)*$C$210)/10^3</f>
        <v>-2.6249999999999998E-5</v>
      </c>
      <c r="H295" s="184">
        <f t="shared" si="130"/>
        <v>-2.6249999999999998E-5</v>
      </c>
      <c r="I295" s="184">
        <f t="shared" si="130"/>
        <v>-2.6249999999999998E-5</v>
      </c>
      <c r="J295" s="184">
        <f t="shared" si="130"/>
        <v>-2.6249999999999998E-5</v>
      </c>
      <c r="K295" s="184">
        <f t="shared" si="130"/>
        <v>-2.6249999999999998E-5</v>
      </c>
      <c r="L295" s="184">
        <f t="shared" si="130"/>
        <v>-2.6249999999999998E-5</v>
      </c>
      <c r="M295" s="184">
        <f t="shared" si="130"/>
        <v>-2.6249999999999998E-5</v>
      </c>
      <c r="N295" s="184">
        <f t="shared" si="130"/>
        <v>-2.6249999999999998E-5</v>
      </c>
      <c r="O295" s="184">
        <f t="shared" si="130"/>
        <v>-2.6249999999999998E-5</v>
      </c>
      <c r="P295" s="184">
        <f t="shared" si="130"/>
        <v>-2.6249999999999998E-5</v>
      </c>
      <c r="Q295" s="185">
        <f t="shared" si="130"/>
        <v>-2.6249999999999998E-5</v>
      </c>
    </row>
    <row r="296" spans="2:17" s="18" customFormat="1" x14ac:dyDescent="0.3">
      <c r="B296" s="152" t="s">
        <v>162</v>
      </c>
      <c r="C296" s="20"/>
      <c r="D296" s="21">
        <f t="shared" si="98"/>
        <v>4032.9393487499997</v>
      </c>
      <c r="E296" s="21">
        <f t="shared" si="121"/>
        <v>3346.6499737499998</v>
      </c>
      <c r="F296" s="21">
        <f t="shared" si="121"/>
        <v>1648.0743487499999</v>
      </c>
      <c r="G296" s="184">
        <f t="shared" ref="G296:Q296" si="131">((G171-$C$223)*$C$210)/10^3</f>
        <v>646.34059875000003</v>
      </c>
      <c r="H296" s="184">
        <f t="shared" si="131"/>
        <v>994.57309875000021</v>
      </c>
      <c r="I296" s="184">
        <f t="shared" si="131"/>
        <v>2633.2255987499993</v>
      </c>
      <c r="J296" s="184">
        <f t="shared" si="131"/>
        <v>2821.2862237499999</v>
      </c>
      <c r="K296" s="184">
        <f t="shared" si="131"/>
        <v>3102.0580987499993</v>
      </c>
      <c r="L296" s="184">
        <f t="shared" si="131"/>
        <v>2417.2762237500006</v>
      </c>
      <c r="M296" s="184">
        <f t="shared" si="131"/>
        <v>2838.6224737499997</v>
      </c>
      <c r="N296" s="184">
        <f t="shared" si="131"/>
        <v>3819.9325202616283</v>
      </c>
      <c r="O296" s="184">
        <f t="shared" si="131"/>
        <v>5065.6056142403559</v>
      </c>
      <c r="P296" s="184">
        <f t="shared" si="131"/>
        <v>6717.4904510100787</v>
      </c>
      <c r="Q296" s="185">
        <f t="shared" si="131"/>
        <v>8908.0519451450182</v>
      </c>
    </row>
    <row r="297" spans="2:17" s="18" customFormat="1" x14ac:dyDescent="0.3">
      <c r="B297" s="152" t="s">
        <v>182</v>
      </c>
      <c r="C297" s="20"/>
      <c r="D297" s="184">
        <f t="shared" si="98"/>
        <v>-2.6249999999999998E-5</v>
      </c>
      <c r="E297" s="184">
        <f t="shared" si="121"/>
        <v>-2.6249999999999998E-5</v>
      </c>
      <c r="F297" s="184">
        <f t="shared" si="121"/>
        <v>-2.6249999999999998E-5</v>
      </c>
      <c r="G297" s="184">
        <f t="shared" ref="G297:Q297" si="132">((G172-$C$223)*$C$210)/10^3</f>
        <v>-2.6249999999999998E-5</v>
      </c>
      <c r="H297" s="184">
        <f t="shared" si="132"/>
        <v>-2.6249999999999998E-5</v>
      </c>
      <c r="I297" s="184">
        <f t="shared" si="132"/>
        <v>-2.6249999999999998E-5</v>
      </c>
      <c r="J297" s="184">
        <f t="shared" si="132"/>
        <v>-2.6249999999999998E-5</v>
      </c>
      <c r="K297" s="184">
        <f t="shared" si="132"/>
        <v>-2.6249999999999998E-5</v>
      </c>
      <c r="L297" s="184">
        <f t="shared" si="132"/>
        <v>-2.6249999999999998E-5</v>
      </c>
      <c r="M297" s="184">
        <f t="shared" si="132"/>
        <v>-2.6249999999999998E-5</v>
      </c>
      <c r="N297" s="184">
        <f t="shared" si="132"/>
        <v>-2.6249999999999998E-5</v>
      </c>
      <c r="O297" s="184">
        <f t="shared" si="132"/>
        <v>-2.6249999999999998E-5</v>
      </c>
      <c r="P297" s="184">
        <f t="shared" si="132"/>
        <v>-2.6249999999999998E-5</v>
      </c>
      <c r="Q297" s="185">
        <f t="shared" si="132"/>
        <v>-2.6249999999999998E-5</v>
      </c>
    </row>
    <row r="298" spans="2:17" s="18" customFormat="1" x14ac:dyDescent="0.3">
      <c r="B298" s="152" t="s">
        <v>163</v>
      </c>
      <c r="C298" s="20"/>
      <c r="D298" s="184">
        <f t="shared" si="98"/>
        <v>-2.6249999999999998E-5</v>
      </c>
      <c r="E298" s="184">
        <f t="shared" si="121"/>
        <v>-2.6249999999999998E-5</v>
      </c>
      <c r="F298" s="184">
        <f t="shared" si="121"/>
        <v>-2.6249999999999998E-5</v>
      </c>
      <c r="G298" s="184">
        <f t="shared" ref="G298:Q298" si="133">((G173-$C$223)*$C$210)/10^3</f>
        <v>-2.6249999999999998E-5</v>
      </c>
      <c r="H298" s="184">
        <f t="shared" si="133"/>
        <v>-2.6249999999999998E-5</v>
      </c>
      <c r="I298" s="184">
        <f t="shared" si="133"/>
        <v>-2.6249999999999998E-5</v>
      </c>
      <c r="J298" s="184">
        <f t="shared" si="133"/>
        <v>-2.6249999999999998E-5</v>
      </c>
      <c r="K298" s="184">
        <f t="shared" si="133"/>
        <v>-2.6249999999999998E-5</v>
      </c>
      <c r="L298" s="184">
        <f t="shared" si="133"/>
        <v>-2.6249999999999998E-5</v>
      </c>
      <c r="M298" s="184">
        <f t="shared" si="133"/>
        <v>-2.6249999999999998E-5</v>
      </c>
      <c r="N298" s="184">
        <f t="shared" si="133"/>
        <v>-2.6249999999999998E-5</v>
      </c>
      <c r="O298" s="184">
        <f t="shared" si="133"/>
        <v>-2.6249999999999998E-5</v>
      </c>
      <c r="P298" s="184">
        <f t="shared" si="133"/>
        <v>-2.6249999999999998E-5</v>
      </c>
      <c r="Q298" s="185">
        <f t="shared" si="133"/>
        <v>-2.6249999999999998E-5</v>
      </c>
    </row>
    <row r="299" spans="2:17" s="18" customFormat="1" x14ac:dyDescent="0.3">
      <c r="B299" s="152" t="s">
        <v>164</v>
      </c>
      <c r="C299" s="20"/>
      <c r="D299" s="184">
        <f t="shared" si="98"/>
        <v>-2.6249999999999998E-5</v>
      </c>
      <c r="E299" s="184">
        <f t="shared" si="121"/>
        <v>-2.6249999999999998E-5</v>
      </c>
      <c r="F299" s="184">
        <f t="shared" si="121"/>
        <v>-2.6249999999999998E-5</v>
      </c>
      <c r="G299" s="184">
        <f t="shared" ref="G299:Q299" si="134">((G174-$C$223)*$C$210)/10^3</f>
        <v>-2.6249999999999998E-5</v>
      </c>
      <c r="H299" s="184">
        <f t="shared" si="134"/>
        <v>-2.6249999999999998E-5</v>
      </c>
      <c r="I299" s="184">
        <f t="shared" si="134"/>
        <v>-2.6249999999999998E-5</v>
      </c>
      <c r="J299" s="184">
        <f t="shared" si="134"/>
        <v>-2.6249999999999998E-5</v>
      </c>
      <c r="K299" s="184">
        <f t="shared" si="134"/>
        <v>-2.6249999999999998E-5</v>
      </c>
      <c r="L299" s="184">
        <f t="shared" si="134"/>
        <v>-2.6249999999999998E-5</v>
      </c>
      <c r="M299" s="184">
        <f t="shared" si="134"/>
        <v>-2.6249999999999998E-5</v>
      </c>
      <c r="N299" s="184">
        <f t="shared" si="134"/>
        <v>-2.6249999999999998E-5</v>
      </c>
      <c r="O299" s="184">
        <f t="shared" si="134"/>
        <v>-2.6249999999999998E-5</v>
      </c>
      <c r="P299" s="184">
        <f t="shared" si="134"/>
        <v>-2.6249999999999998E-5</v>
      </c>
      <c r="Q299" s="185">
        <f t="shared" si="134"/>
        <v>-2.6249999999999998E-5</v>
      </c>
    </row>
    <row r="300" spans="2:17" s="18" customFormat="1" x14ac:dyDescent="0.3">
      <c r="B300" s="152" t="s">
        <v>165</v>
      </c>
      <c r="C300" s="20"/>
      <c r="D300" s="184">
        <f t="shared" si="98"/>
        <v>-2.6249999999999998E-5</v>
      </c>
      <c r="E300" s="184">
        <f t="shared" si="121"/>
        <v>-2.6249999999999998E-5</v>
      </c>
      <c r="F300" s="184">
        <f t="shared" si="121"/>
        <v>-2.6249999999999998E-5</v>
      </c>
      <c r="G300" s="184">
        <f t="shared" ref="G300:Q300" si="135">((G175-$C$223)*$C$210)/10^3</f>
        <v>-2.6249999999999998E-5</v>
      </c>
      <c r="H300" s="184">
        <f t="shared" si="135"/>
        <v>-2.6249999999999998E-5</v>
      </c>
      <c r="I300" s="184">
        <f t="shared" si="135"/>
        <v>-2.6249999999999998E-5</v>
      </c>
      <c r="J300" s="184">
        <f t="shared" si="135"/>
        <v>-2.6249999999999998E-5</v>
      </c>
      <c r="K300" s="184">
        <f t="shared" si="135"/>
        <v>-2.6249999999999998E-5</v>
      </c>
      <c r="L300" s="184">
        <f t="shared" si="135"/>
        <v>-2.6249999999999998E-5</v>
      </c>
      <c r="M300" s="184">
        <f t="shared" si="135"/>
        <v>-2.6249999999999998E-5</v>
      </c>
      <c r="N300" s="184">
        <f t="shared" si="135"/>
        <v>-2.6249999999999998E-5</v>
      </c>
      <c r="O300" s="184">
        <f t="shared" si="135"/>
        <v>-2.6249999999999998E-5</v>
      </c>
      <c r="P300" s="184">
        <f t="shared" si="135"/>
        <v>-2.6249999999999998E-5</v>
      </c>
      <c r="Q300" s="185">
        <f t="shared" si="135"/>
        <v>-2.6249999999999998E-5</v>
      </c>
    </row>
    <row r="301" spans="2:17" s="18" customFormat="1" x14ac:dyDescent="0.3">
      <c r="B301" s="152" t="s">
        <v>166</v>
      </c>
      <c r="C301" s="20"/>
      <c r="D301" s="21">
        <f t="shared" si="98"/>
        <v>4078.3904737499984</v>
      </c>
      <c r="E301" s="21">
        <f t="shared" si="121"/>
        <v>5857.7680987499998</v>
      </c>
      <c r="F301" s="21">
        <f t="shared" si="121"/>
        <v>4280.1693487499997</v>
      </c>
      <c r="G301" s="184">
        <f t="shared" ref="G301:Q301" si="136">((G176-$C$223)*$C$210)/10^3</f>
        <v>3177.4330987499993</v>
      </c>
      <c r="H301" s="184">
        <f t="shared" si="136"/>
        <v>3068.5162237499999</v>
      </c>
      <c r="I301" s="184">
        <f t="shared" si="136"/>
        <v>3468.7574737500004</v>
      </c>
      <c r="J301" s="184">
        <f t="shared" si="136"/>
        <v>3267.5062237499997</v>
      </c>
      <c r="K301" s="184">
        <f t="shared" si="136"/>
        <v>2763.2474737499992</v>
      </c>
      <c r="L301" s="184">
        <f t="shared" si="136"/>
        <v>2647.9237237499997</v>
      </c>
      <c r="M301" s="184">
        <f t="shared" si="136"/>
        <v>2332.1024737499997</v>
      </c>
      <c r="N301" s="184">
        <f t="shared" si="136"/>
        <v>2132.7950119852935</v>
      </c>
      <c r="O301" s="184">
        <f t="shared" si="136"/>
        <v>2014.8639922240477</v>
      </c>
      <c r="P301" s="184">
        <f t="shared" si="136"/>
        <v>1903.453864143718</v>
      </c>
      <c r="Q301" s="185">
        <f t="shared" si="136"/>
        <v>1798.2040607925362</v>
      </c>
    </row>
    <row r="302" spans="2:17" s="18" customFormat="1" x14ac:dyDescent="0.3">
      <c r="B302" s="333" t="s">
        <v>537</v>
      </c>
      <c r="C302" s="156"/>
      <c r="D302" s="177">
        <f>SUM(D266:D301)</f>
        <v>54475.215029999941</v>
      </c>
      <c r="E302" s="177">
        <f t="shared" ref="E302" si="137">SUM(E266:E301)</f>
        <v>60689.310929999927</v>
      </c>
      <c r="F302" s="177">
        <f t="shared" ref="F302" si="138">SUM(F266:F301)</f>
        <v>53602.553429999942</v>
      </c>
      <c r="G302" s="177">
        <f t="shared" ref="G302" si="139">SUM(G266:G301)</f>
        <v>47007.994679999974</v>
      </c>
      <c r="H302" s="177">
        <f t="shared" ref="H302" si="140">SUM(H266:H301)</f>
        <v>55400.247179999926</v>
      </c>
      <c r="I302" s="177">
        <f t="shared" ref="I302" si="141">SUM(I266:I301)</f>
        <v>58489.114679999962</v>
      </c>
      <c r="J302" s="177">
        <f t="shared" ref="J302" si="142">SUM(J266:J301)</f>
        <v>56097.842804999964</v>
      </c>
      <c r="K302" s="177">
        <f t="shared" ref="K302" si="143">SUM(K266:K301)</f>
        <v>52770.036554999955</v>
      </c>
      <c r="L302" s="177">
        <f t="shared" ref="L302:Q302" si="144">SUM(L266:L301)</f>
        <v>50084.048429999973</v>
      </c>
      <c r="M302" s="177">
        <f t="shared" si="144"/>
        <v>47422.934054999976</v>
      </c>
      <c r="N302" s="177">
        <f t="shared" si="144"/>
        <v>47036.268575188369</v>
      </c>
      <c r="O302" s="177">
        <f t="shared" si="144"/>
        <v>48069.087399363598</v>
      </c>
      <c r="P302" s="177">
        <f t="shared" si="144"/>
        <v>50113.428626013694</v>
      </c>
      <c r="Q302" s="178">
        <f t="shared" si="144"/>
        <v>53439.11453017914</v>
      </c>
    </row>
    <row r="303" spans="2:17" s="60" customFormat="1" x14ac:dyDescent="0.3">
      <c r="B303" s="41"/>
      <c r="C303" s="41"/>
      <c r="D303" s="41"/>
      <c r="E303" s="41"/>
      <c r="F303" s="61"/>
      <c r="G303" s="61"/>
      <c r="H303" s="61"/>
      <c r="I303" s="61"/>
      <c r="J303" s="61"/>
      <c r="K303" s="61"/>
      <c r="L303" s="61"/>
      <c r="M303" s="61"/>
      <c r="N303" s="61"/>
      <c r="O303" s="75"/>
    </row>
    <row r="304" spans="2:17" x14ac:dyDescent="0.3">
      <c r="B304" s="13"/>
      <c r="C304" s="14"/>
      <c r="D304" s="14"/>
      <c r="E304" s="14"/>
      <c r="O304" s="11"/>
    </row>
    <row r="305" spans="2:17" s="18" customFormat="1" x14ac:dyDescent="0.3">
      <c r="B305" s="15" t="s">
        <v>51</v>
      </c>
      <c r="C305" s="16" t="s">
        <v>52</v>
      </c>
      <c r="D305" s="16">
        <v>2005</v>
      </c>
      <c r="E305" s="16">
        <v>2006</v>
      </c>
      <c r="F305" s="16">
        <v>2007</v>
      </c>
      <c r="G305" s="16">
        <v>2008</v>
      </c>
      <c r="H305" s="16">
        <v>2009</v>
      </c>
      <c r="I305" s="16">
        <v>2010</v>
      </c>
      <c r="J305" s="16">
        <v>2011</v>
      </c>
      <c r="K305" s="16">
        <v>2012</v>
      </c>
      <c r="L305" s="16">
        <v>2013</v>
      </c>
      <c r="M305" s="16">
        <v>2014</v>
      </c>
      <c r="N305" s="16">
        <v>2015</v>
      </c>
      <c r="O305" s="16">
        <v>2016</v>
      </c>
      <c r="P305" s="16">
        <v>2017</v>
      </c>
      <c r="Q305" s="17">
        <v>2018</v>
      </c>
    </row>
    <row r="306" spans="2:17" s="60" customFormat="1" x14ac:dyDescent="0.3">
      <c r="B306" s="22" t="s">
        <v>22</v>
      </c>
      <c r="C306" s="23" t="s">
        <v>10</v>
      </c>
      <c r="D306" s="62">
        <v>0</v>
      </c>
      <c r="E306" s="62">
        <v>0</v>
      </c>
      <c r="F306" s="62">
        <v>0</v>
      </c>
      <c r="G306" s="62">
        <v>0</v>
      </c>
      <c r="H306" s="62">
        <v>0</v>
      </c>
      <c r="I306" s="62">
        <v>0</v>
      </c>
      <c r="J306" s="62">
        <v>0</v>
      </c>
      <c r="K306" s="62">
        <v>0</v>
      </c>
      <c r="L306" s="62">
        <v>0</v>
      </c>
      <c r="M306" s="62">
        <v>0</v>
      </c>
      <c r="N306" s="62">
        <v>0</v>
      </c>
      <c r="O306" s="62">
        <v>0</v>
      </c>
      <c r="P306" s="62">
        <v>0</v>
      </c>
      <c r="Q306" s="63">
        <v>0</v>
      </c>
    </row>
    <row r="307" spans="2:17" x14ac:dyDescent="0.3">
      <c r="B307" s="64"/>
      <c r="C307" s="65"/>
      <c r="D307" s="65"/>
      <c r="E307" s="65"/>
      <c r="F307" s="34"/>
      <c r="G307" s="34"/>
      <c r="H307" s="34"/>
      <c r="I307" s="34"/>
      <c r="J307" s="34"/>
      <c r="K307" s="34"/>
      <c r="L307" s="34"/>
      <c r="M307" s="34"/>
      <c r="N307" s="34"/>
      <c r="O307" s="11"/>
    </row>
    <row r="308" spans="2:17" x14ac:dyDescent="0.3">
      <c r="B308" s="34"/>
      <c r="C308" s="34"/>
      <c r="D308" s="34"/>
      <c r="E308" s="34"/>
      <c r="F308" s="34"/>
      <c r="G308" s="34"/>
      <c r="H308" s="34"/>
      <c r="I308" s="34"/>
      <c r="J308" s="34"/>
      <c r="K308" s="34"/>
      <c r="L308" s="34"/>
      <c r="M308" s="34"/>
      <c r="N308" s="34"/>
      <c r="O308" s="11"/>
    </row>
    <row r="309" spans="2:17" s="18" customFormat="1" x14ac:dyDescent="0.3">
      <c r="B309" s="15" t="s">
        <v>96</v>
      </c>
      <c r="C309" s="16" t="s">
        <v>86</v>
      </c>
      <c r="D309" s="16">
        <v>2005</v>
      </c>
      <c r="E309" s="16">
        <v>2006</v>
      </c>
      <c r="F309" s="16">
        <v>2007</v>
      </c>
      <c r="G309" s="16">
        <v>2008</v>
      </c>
      <c r="H309" s="16">
        <v>2009</v>
      </c>
      <c r="I309" s="16">
        <v>2010</v>
      </c>
      <c r="J309" s="16">
        <v>2011</v>
      </c>
      <c r="K309" s="16">
        <v>2012</v>
      </c>
      <c r="L309" s="16">
        <v>2013</v>
      </c>
      <c r="M309" s="16">
        <v>2014</v>
      </c>
      <c r="N309" s="16">
        <v>2015</v>
      </c>
      <c r="O309" s="16">
        <v>2016</v>
      </c>
      <c r="P309" s="16">
        <v>2017</v>
      </c>
      <c r="Q309" s="17">
        <v>2018</v>
      </c>
    </row>
    <row r="310" spans="2:17" s="18" customFormat="1" x14ac:dyDescent="0.3">
      <c r="B310" s="153" t="s">
        <v>19</v>
      </c>
      <c r="C310" s="66"/>
      <c r="D310" s="170"/>
      <c r="E310" s="170"/>
      <c r="F310" s="170"/>
      <c r="G310" s="170"/>
      <c r="H310" s="170"/>
      <c r="I310" s="170"/>
      <c r="J310" s="170"/>
      <c r="K310" s="170"/>
      <c r="L310" s="170"/>
      <c r="M310" s="170"/>
      <c r="N310" s="170"/>
      <c r="O310" s="35"/>
      <c r="Q310" s="419"/>
    </row>
    <row r="311" spans="2:17" s="18" customFormat="1" x14ac:dyDescent="0.3">
      <c r="B311" s="152" t="s">
        <v>132</v>
      </c>
      <c r="C311" s="20"/>
      <c r="D311" s="224">
        <f t="shared" ref="D311:F311" si="145">D228*(1-$F$306)</f>
        <v>-2.6249999999999998E-5</v>
      </c>
      <c r="E311" s="224">
        <f t="shared" si="145"/>
        <v>-2.6249999999999998E-5</v>
      </c>
      <c r="F311" s="224">
        <f t="shared" si="145"/>
        <v>-2.6249999999999998E-5</v>
      </c>
      <c r="G311" s="224">
        <f>G228*(1-$G$306)</f>
        <v>-2.6249999999999998E-5</v>
      </c>
      <c r="H311" s="224">
        <f>H228*(1-$H$306)</f>
        <v>-2.6249999999999998E-5</v>
      </c>
      <c r="I311" s="224">
        <f>I228*(1-$I$306)</f>
        <v>-2.6249999999999998E-5</v>
      </c>
      <c r="J311" s="224">
        <f>J228*(1-$J$306)</f>
        <v>-2.6249999999999998E-5</v>
      </c>
      <c r="K311" s="224">
        <f>K228*(1-$K$306)</f>
        <v>-2.6249999999999998E-5</v>
      </c>
      <c r="L311" s="224">
        <f>L228*(1-$L$306)</f>
        <v>-2.6249999999999998E-5</v>
      </c>
      <c r="M311" s="224">
        <f>M228*(1-$M$306)</f>
        <v>-2.6249999999999998E-5</v>
      </c>
      <c r="N311" s="224">
        <f>N228*(1-$N$306)</f>
        <v>-2.6249999999999998E-5</v>
      </c>
      <c r="O311" s="224">
        <f>O228*(1-$O$306)</f>
        <v>-2.6249999999999998E-5</v>
      </c>
      <c r="P311" s="224">
        <f>P228*(1-$P$306)</f>
        <v>-2.6249999999999998E-5</v>
      </c>
      <c r="Q311" s="627">
        <f>Q228*(1-$Q$306)</f>
        <v>-2.6249999999999998E-5</v>
      </c>
    </row>
    <row r="312" spans="2:17" s="18" customFormat="1" x14ac:dyDescent="0.3">
      <c r="B312" s="152" t="s">
        <v>133</v>
      </c>
      <c r="C312" s="20"/>
      <c r="D312" s="224">
        <f t="shared" ref="D312:F312" si="146">D229*(1-$F$306)</f>
        <v>14863.71631125</v>
      </c>
      <c r="E312" s="224">
        <f t="shared" si="146"/>
        <v>15057.28684875</v>
      </c>
      <c r="F312" s="224">
        <f t="shared" si="146"/>
        <v>14355.545598750003</v>
      </c>
      <c r="G312" s="224">
        <f t="shared" ref="G312:G346" si="147">G229*(1-$G$306)</f>
        <v>14290.346223749997</v>
      </c>
      <c r="H312" s="224">
        <f t="shared" ref="H312:H346" si="148">H229*(1-$H$306)</f>
        <v>15897.71809875</v>
      </c>
      <c r="I312" s="224">
        <f t="shared" ref="I312:I346" si="149">I229*(1-$I$306)</f>
        <v>16889.276223749999</v>
      </c>
      <c r="J312" s="224">
        <f t="shared" ref="J312:J346" si="150">J229*(1-$J$306)</f>
        <v>16638.654348750006</v>
      </c>
      <c r="K312" s="224">
        <f t="shared" ref="K312:K346" si="151">K229*(1-$K$306)</f>
        <v>16505.994348749999</v>
      </c>
      <c r="L312" s="224">
        <f t="shared" ref="L312:L346" si="152">L229*(1-$L$306)</f>
        <v>16519.561848749996</v>
      </c>
      <c r="M312" s="224">
        <f t="shared" ref="M312:M346" si="153">M229*(1-$M$306)</f>
        <v>13953.796848749997</v>
      </c>
      <c r="N312" s="224">
        <f t="shared" ref="N312:N346" si="154">N229*(1-$N$306)</f>
        <v>12699.915534080577</v>
      </c>
      <c r="O312" s="224">
        <f t="shared" ref="O312:O346" si="155">O229*(1-$O$306)</f>
        <v>12186.321152742688</v>
      </c>
      <c r="P312" s="224">
        <f t="shared" ref="P312:P346" si="156">P229*(1-$P$306)</f>
        <v>11693.496924347064</v>
      </c>
      <c r="Q312" s="627">
        <f t="shared" ref="Q312:Q346" si="157">Q229*(1-$Q$306)</f>
        <v>11220.602887887655</v>
      </c>
    </row>
    <row r="313" spans="2:17" s="18" customFormat="1" x14ac:dyDescent="0.3">
      <c r="B313" s="152" t="s">
        <v>134</v>
      </c>
      <c r="C313" s="20"/>
      <c r="D313" s="224">
        <f t="shared" ref="D313:F313" si="158">D230*(1-$F$306)</f>
        <v>-2.6249999999999998E-5</v>
      </c>
      <c r="E313" s="224">
        <f t="shared" si="158"/>
        <v>-2.6249999999999998E-5</v>
      </c>
      <c r="F313" s="224">
        <f t="shared" si="158"/>
        <v>-2.6249999999999998E-5</v>
      </c>
      <c r="G313" s="224">
        <f t="shared" si="147"/>
        <v>-2.6249999999999998E-5</v>
      </c>
      <c r="H313" s="224">
        <f t="shared" si="148"/>
        <v>-2.6249999999999998E-5</v>
      </c>
      <c r="I313" s="224">
        <f t="shared" si="149"/>
        <v>-2.6249999999999998E-5</v>
      </c>
      <c r="J313" s="224">
        <f t="shared" si="150"/>
        <v>-2.6249999999999998E-5</v>
      </c>
      <c r="K313" s="224">
        <f t="shared" si="151"/>
        <v>-2.6249999999999998E-5</v>
      </c>
      <c r="L313" s="224">
        <f t="shared" si="152"/>
        <v>-2.6249999999999998E-5</v>
      </c>
      <c r="M313" s="224">
        <f t="shared" si="153"/>
        <v>-2.6249999999999998E-5</v>
      </c>
      <c r="N313" s="224">
        <f t="shared" si="154"/>
        <v>-2.6249999999999998E-5</v>
      </c>
      <c r="O313" s="224">
        <f t="shared" si="155"/>
        <v>-2.6249999999999998E-5</v>
      </c>
      <c r="P313" s="224">
        <f t="shared" si="156"/>
        <v>-2.6249999999999998E-5</v>
      </c>
      <c r="Q313" s="627">
        <f t="shared" si="157"/>
        <v>-2.6249999999999998E-5</v>
      </c>
    </row>
    <row r="314" spans="2:17" s="18" customFormat="1" x14ac:dyDescent="0.3">
      <c r="B314" s="152" t="s">
        <v>135</v>
      </c>
      <c r="C314" s="20"/>
      <c r="D314" s="224">
        <f t="shared" ref="D314:F314" si="159">D231*(1-$F$306)</f>
        <v>1666.5412237500002</v>
      </c>
      <c r="E314" s="224">
        <f t="shared" si="159"/>
        <v>2035.12497375</v>
      </c>
      <c r="F314" s="224">
        <f t="shared" si="159"/>
        <v>2245.79809875</v>
      </c>
      <c r="G314" s="224">
        <f t="shared" si="147"/>
        <v>1554.60934875</v>
      </c>
      <c r="H314" s="224">
        <f t="shared" si="148"/>
        <v>1937.8912237500003</v>
      </c>
      <c r="I314" s="224">
        <f t="shared" si="149"/>
        <v>2018.9193487499992</v>
      </c>
      <c r="J314" s="224">
        <f t="shared" si="150"/>
        <v>1943.5443487499992</v>
      </c>
      <c r="K314" s="224">
        <f t="shared" si="151"/>
        <v>2535.2380987500001</v>
      </c>
      <c r="L314" s="224">
        <f t="shared" si="152"/>
        <v>3336.4743487500004</v>
      </c>
      <c r="M314" s="224">
        <f t="shared" si="153"/>
        <v>2768.90059875</v>
      </c>
      <c r="N314" s="224">
        <f t="shared" si="154"/>
        <v>2577.327572854635</v>
      </c>
      <c r="O314" s="224">
        <f t="shared" si="155"/>
        <v>2665.2897367004807</v>
      </c>
      <c r="P314" s="224">
        <f t="shared" si="156"/>
        <v>2756.2539800146619</v>
      </c>
      <c r="Q314" s="627">
        <f t="shared" si="157"/>
        <v>2850.3227614082443</v>
      </c>
    </row>
    <row r="315" spans="2:17" s="18" customFormat="1" x14ac:dyDescent="0.3">
      <c r="B315" s="152" t="s">
        <v>136</v>
      </c>
      <c r="C315" s="20"/>
      <c r="D315" s="224">
        <f t="shared" ref="D315:F315" si="160">D232*(1-$F$306)</f>
        <v>-2.6249999999999998E-5</v>
      </c>
      <c r="E315" s="224">
        <f t="shared" si="160"/>
        <v>-2.6249999999999998E-5</v>
      </c>
      <c r="F315" s="224">
        <f t="shared" si="160"/>
        <v>-2.6249999999999998E-5</v>
      </c>
      <c r="G315" s="224">
        <f t="shared" si="147"/>
        <v>-2.6249999999999998E-5</v>
      </c>
      <c r="H315" s="224">
        <f t="shared" si="148"/>
        <v>-2.6249999999999998E-5</v>
      </c>
      <c r="I315" s="224">
        <f t="shared" si="149"/>
        <v>-2.6249999999999998E-5</v>
      </c>
      <c r="J315" s="224">
        <f t="shared" si="150"/>
        <v>-2.6249999999999998E-5</v>
      </c>
      <c r="K315" s="224">
        <f t="shared" si="151"/>
        <v>-2.6249999999999998E-5</v>
      </c>
      <c r="L315" s="224">
        <f t="shared" si="152"/>
        <v>-2.6249999999999998E-5</v>
      </c>
      <c r="M315" s="224">
        <f t="shared" si="153"/>
        <v>-2.6249999999999998E-5</v>
      </c>
      <c r="N315" s="224">
        <f t="shared" si="154"/>
        <v>-2.6249999999999998E-5</v>
      </c>
      <c r="O315" s="224">
        <f t="shared" si="155"/>
        <v>-2.6249999999999998E-5</v>
      </c>
      <c r="P315" s="224">
        <f t="shared" si="156"/>
        <v>-2.6249999999999998E-5</v>
      </c>
      <c r="Q315" s="627">
        <f t="shared" si="157"/>
        <v>-2.6249999999999998E-5</v>
      </c>
    </row>
    <row r="316" spans="2:17" s="18" customFormat="1" x14ac:dyDescent="0.3">
      <c r="B316" s="152" t="s">
        <v>137</v>
      </c>
      <c r="C316" s="20"/>
      <c r="D316" s="224">
        <f t="shared" ref="D316:F316" si="161">D233*(1-$F$306)</f>
        <v>-2.6249999999999998E-5</v>
      </c>
      <c r="E316" s="224">
        <f t="shared" si="161"/>
        <v>-2.6249999999999998E-5</v>
      </c>
      <c r="F316" s="224">
        <f t="shared" si="161"/>
        <v>-2.6249999999999998E-5</v>
      </c>
      <c r="G316" s="224">
        <f t="shared" si="147"/>
        <v>-2.6249999999999998E-5</v>
      </c>
      <c r="H316" s="224">
        <f t="shared" si="148"/>
        <v>-2.6249999999999998E-5</v>
      </c>
      <c r="I316" s="224">
        <f t="shared" si="149"/>
        <v>-2.6249999999999998E-5</v>
      </c>
      <c r="J316" s="224">
        <f t="shared" si="150"/>
        <v>-2.6249999999999998E-5</v>
      </c>
      <c r="K316" s="224">
        <f t="shared" si="151"/>
        <v>-2.6249999999999998E-5</v>
      </c>
      <c r="L316" s="224">
        <f t="shared" si="152"/>
        <v>-2.6249999999999998E-5</v>
      </c>
      <c r="M316" s="224">
        <f t="shared" si="153"/>
        <v>-2.6249999999999998E-5</v>
      </c>
      <c r="N316" s="224">
        <f t="shared" si="154"/>
        <v>-2.6249999999999998E-5</v>
      </c>
      <c r="O316" s="224">
        <f t="shared" si="155"/>
        <v>-2.6249999999999998E-5</v>
      </c>
      <c r="P316" s="224">
        <f t="shared" si="156"/>
        <v>-2.6249999999999998E-5</v>
      </c>
      <c r="Q316" s="627">
        <f t="shared" si="157"/>
        <v>-2.6249999999999998E-5</v>
      </c>
    </row>
    <row r="317" spans="2:17" s="18" customFormat="1" x14ac:dyDescent="0.3">
      <c r="B317" s="152" t="s">
        <v>138</v>
      </c>
      <c r="C317" s="20"/>
      <c r="D317" s="224">
        <f t="shared" ref="D317:F317" si="162">D234*(1-$F$306)</f>
        <v>-2.6249999999999998E-5</v>
      </c>
      <c r="E317" s="224">
        <f t="shared" si="162"/>
        <v>-2.6249999999999998E-5</v>
      </c>
      <c r="F317" s="224">
        <f t="shared" si="162"/>
        <v>-2.6249999999999998E-5</v>
      </c>
      <c r="G317" s="224">
        <f t="shared" si="147"/>
        <v>-2.6249999999999998E-5</v>
      </c>
      <c r="H317" s="224">
        <f t="shared" si="148"/>
        <v>-2.6249999999999998E-5</v>
      </c>
      <c r="I317" s="224">
        <f t="shared" si="149"/>
        <v>-2.6249999999999998E-5</v>
      </c>
      <c r="J317" s="224">
        <f t="shared" si="150"/>
        <v>-2.6249999999999998E-5</v>
      </c>
      <c r="K317" s="224">
        <f t="shared" si="151"/>
        <v>-2.6249999999999998E-5</v>
      </c>
      <c r="L317" s="224">
        <f t="shared" si="152"/>
        <v>-2.6249999999999998E-5</v>
      </c>
      <c r="M317" s="224">
        <f t="shared" si="153"/>
        <v>-2.6249999999999998E-5</v>
      </c>
      <c r="N317" s="224">
        <f t="shared" si="154"/>
        <v>-2.6249999999999998E-5</v>
      </c>
      <c r="O317" s="224">
        <f t="shared" si="155"/>
        <v>-2.6249999999999998E-5</v>
      </c>
      <c r="P317" s="224">
        <f t="shared" si="156"/>
        <v>-2.6249999999999998E-5</v>
      </c>
      <c r="Q317" s="627">
        <f t="shared" si="157"/>
        <v>-2.6249999999999998E-5</v>
      </c>
    </row>
    <row r="318" spans="2:17" s="18" customFormat="1" x14ac:dyDescent="0.3">
      <c r="B318" s="152" t="s">
        <v>139</v>
      </c>
      <c r="C318" s="20"/>
      <c r="D318" s="224">
        <f t="shared" ref="D318:F318" si="163">D235*(1-$F$306)</f>
        <v>-2.6249999999999998E-5</v>
      </c>
      <c r="E318" s="224">
        <f t="shared" si="163"/>
        <v>-2.6249999999999998E-5</v>
      </c>
      <c r="F318" s="224">
        <f t="shared" si="163"/>
        <v>-2.6249999999999998E-5</v>
      </c>
      <c r="G318" s="224">
        <f t="shared" si="147"/>
        <v>-2.6249999999999998E-5</v>
      </c>
      <c r="H318" s="224">
        <f t="shared" si="148"/>
        <v>-2.6249999999999998E-5</v>
      </c>
      <c r="I318" s="224">
        <f t="shared" si="149"/>
        <v>-2.6249999999999998E-5</v>
      </c>
      <c r="J318" s="224">
        <f t="shared" si="150"/>
        <v>-2.6249999999999998E-5</v>
      </c>
      <c r="K318" s="224">
        <f t="shared" si="151"/>
        <v>-2.6249999999999998E-5</v>
      </c>
      <c r="L318" s="224">
        <f t="shared" si="152"/>
        <v>-2.6249999999999998E-5</v>
      </c>
      <c r="M318" s="224">
        <f t="shared" si="153"/>
        <v>-2.6249999999999998E-5</v>
      </c>
      <c r="N318" s="224">
        <f t="shared" si="154"/>
        <v>-2.6249999999999998E-5</v>
      </c>
      <c r="O318" s="224">
        <f t="shared" si="155"/>
        <v>-2.6249999999999998E-5</v>
      </c>
      <c r="P318" s="224">
        <f t="shared" si="156"/>
        <v>-2.6249999999999998E-5</v>
      </c>
      <c r="Q318" s="627">
        <f t="shared" si="157"/>
        <v>-2.6249999999999998E-5</v>
      </c>
    </row>
    <row r="319" spans="2:17" s="18" customFormat="1" x14ac:dyDescent="0.3">
      <c r="B319" s="152" t="s">
        <v>140</v>
      </c>
      <c r="C319" s="20"/>
      <c r="D319" s="224">
        <f t="shared" ref="D319:F319" si="164">D236*(1-$F$306)</f>
        <v>-2.6249999999999998E-5</v>
      </c>
      <c r="E319" s="224">
        <f t="shared" si="164"/>
        <v>-2.6249999999999998E-5</v>
      </c>
      <c r="F319" s="224">
        <f t="shared" si="164"/>
        <v>-2.6249999999999998E-5</v>
      </c>
      <c r="G319" s="224">
        <f>G236*(1-$G$306)</f>
        <v>-2.6249999999999998E-5</v>
      </c>
      <c r="H319" s="224">
        <f t="shared" si="148"/>
        <v>-2.6249999999999998E-5</v>
      </c>
      <c r="I319" s="224">
        <f t="shared" si="149"/>
        <v>-2.6249999999999998E-5</v>
      </c>
      <c r="J319" s="224">
        <f t="shared" si="150"/>
        <v>-2.6249999999999998E-5</v>
      </c>
      <c r="K319" s="224">
        <f t="shared" si="151"/>
        <v>-2.6249999999999998E-5</v>
      </c>
      <c r="L319" s="224">
        <f t="shared" si="152"/>
        <v>-2.6249999999999998E-5</v>
      </c>
      <c r="M319" s="224">
        <f t="shared" si="153"/>
        <v>-2.6249999999999998E-5</v>
      </c>
      <c r="N319" s="224">
        <f t="shared" si="154"/>
        <v>-2.6249999999999998E-5</v>
      </c>
      <c r="O319" s="224">
        <f t="shared" si="155"/>
        <v>-2.6249999999999998E-5</v>
      </c>
      <c r="P319" s="224">
        <f t="shared" si="156"/>
        <v>-2.6249999999999998E-5</v>
      </c>
      <c r="Q319" s="627">
        <f t="shared" si="157"/>
        <v>-2.6249999999999998E-5</v>
      </c>
    </row>
    <row r="320" spans="2:17" s="18" customFormat="1" x14ac:dyDescent="0.3">
      <c r="B320" s="152" t="s">
        <v>141</v>
      </c>
      <c r="C320" s="20"/>
      <c r="D320" s="224">
        <f t="shared" ref="D320:F320" si="165">D237*(1-$F$306)</f>
        <v>-2.6249999999999998E-5</v>
      </c>
      <c r="E320" s="224">
        <f t="shared" si="165"/>
        <v>-2.6249999999999998E-5</v>
      </c>
      <c r="F320" s="224">
        <f t="shared" si="165"/>
        <v>-2.6249999999999998E-5</v>
      </c>
      <c r="G320" s="224">
        <f t="shared" si="147"/>
        <v>-2.6249999999999998E-5</v>
      </c>
      <c r="H320" s="224">
        <f t="shared" si="148"/>
        <v>-2.6249999999999998E-5</v>
      </c>
      <c r="I320" s="224">
        <f t="shared" si="149"/>
        <v>-2.6249999999999998E-5</v>
      </c>
      <c r="J320" s="224">
        <f t="shared" si="150"/>
        <v>-2.6249999999999998E-5</v>
      </c>
      <c r="K320" s="224">
        <f t="shared" si="151"/>
        <v>-2.6249999999999998E-5</v>
      </c>
      <c r="L320" s="224">
        <f t="shared" si="152"/>
        <v>-2.6249999999999998E-5</v>
      </c>
      <c r="M320" s="224">
        <f t="shared" si="153"/>
        <v>-2.6249999999999998E-5</v>
      </c>
      <c r="N320" s="224">
        <f t="shared" si="154"/>
        <v>-2.6249999999999998E-5</v>
      </c>
      <c r="O320" s="224">
        <f t="shared" si="155"/>
        <v>-2.6249999999999998E-5</v>
      </c>
      <c r="P320" s="224">
        <f t="shared" si="156"/>
        <v>-2.6249999999999998E-5</v>
      </c>
      <c r="Q320" s="627">
        <f t="shared" si="157"/>
        <v>-2.6249999999999998E-5</v>
      </c>
    </row>
    <row r="321" spans="2:17" s="18" customFormat="1" x14ac:dyDescent="0.3">
      <c r="B321" s="152" t="s">
        <v>142</v>
      </c>
      <c r="C321" s="20"/>
      <c r="D321" s="224">
        <f t="shared" ref="D321:F321" si="166">D238*(1-$F$306)</f>
        <v>4494.3247987499999</v>
      </c>
      <c r="E321" s="224">
        <f t="shared" si="166"/>
        <v>4554.9112237500003</v>
      </c>
      <c r="F321" s="224">
        <f t="shared" si="166"/>
        <v>4435.8187237499997</v>
      </c>
      <c r="G321" s="224">
        <f t="shared" si="147"/>
        <v>4134.3187237499997</v>
      </c>
      <c r="H321" s="224">
        <f t="shared" si="148"/>
        <v>4213.8393487499998</v>
      </c>
      <c r="I321" s="224">
        <f t="shared" si="149"/>
        <v>4055.5518487500008</v>
      </c>
      <c r="J321" s="224">
        <f t="shared" si="150"/>
        <v>3741.2380987500001</v>
      </c>
      <c r="K321" s="224">
        <f t="shared" si="151"/>
        <v>3517.7512237499996</v>
      </c>
      <c r="L321" s="224">
        <f t="shared" si="152"/>
        <v>4325.017473750001</v>
      </c>
      <c r="M321" s="224">
        <f t="shared" si="153"/>
        <v>3942.8662237499998</v>
      </c>
      <c r="N321" s="224">
        <f t="shared" si="154"/>
        <v>3648.7798021398307</v>
      </c>
      <c r="O321" s="224">
        <f t="shared" si="155"/>
        <v>3554.9834845173796</v>
      </c>
      <c r="P321" s="224">
        <f t="shared" si="156"/>
        <v>3463.5983151727946</v>
      </c>
      <c r="Q321" s="627">
        <f t="shared" si="157"/>
        <v>3374.5623126107962</v>
      </c>
    </row>
    <row r="322" spans="2:17" s="18" customFormat="1" x14ac:dyDescent="0.3">
      <c r="B322" s="152" t="s">
        <v>143</v>
      </c>
      <c r="C322" s="20"/>
      <c r="D322" s="224">
        <f t="shared" ref="D322:F322" si="167">D239*(1-$F$306)</f>
        <v>27502.076223750006</v>
      </c>
      <c r="E322" s="224">
        <f t="shared" si="167"/>
        <v>32962.241223749996</v>
      </c>
      <c r="F322" s="224">
        <f t="shared" si="167"/>
        <v>31403.109348749997</v>
      </c>
      <c r="G322" s="224">
        <f t="shared" si="147"/>
        <v>29721.493098750001</v>
      </c>
      <c r="H322" s="224">
        <f t="shared" si="148"/>
        <v>31910.006223749995</v>
      </c>
      <c r="I322" s="224">
        <f t="shared" si="149"/>
        <v>32419.918098749997</v>
      </c>
      <c r="J322" s="224">
        <f t="shared" si="150"/>
        <v>30648.228723749995</v>
      </c>
      <c r="K322" s="224">
        <f t="shared" si="151"/>
        <v>33845.259348749998</v>
      </c>
      <c r="L322" s="224">
        <f t="shared" si="152"/>
        <v>34147.136223749992</v>
      </c>
      <c r="M322" s="224">
        <f t="shared" si="153"/>
        <v>33608.581848749993</v>
      </c>
      <c r="N322" s="224">
        <f t="shared" si="154"/>
        <v>33650.709737772399</v>
      </c>
      <c r="O322" s="224">
        <f t="shared" si="155"/>
        <v>33806.411209682097</v>
      </c>
      <c r="P322" s="224">
        <f t="shared" si="156"/>
        <v>33962.833110626569</v>
      </c>
      <c r="Q322" s="627">
        <f>Q239*(1-$Q$306)</f>
        <v>34119.97877402322</v>
      </c>
    </row>
    <row r="323" spans="2:17" s="18" customFormat="1" x14ac:dyDescent="0.3">
      <c r="B323" s="152" t="s">
        <v>144</v>
      </c>
      <c r="C323" s="20"/>
      <c r="D323" s="224">
        <f t="shared" ref="D323:F323" si="168">D240*(1-$F$306)</f>
        <v>3540.7405987499992</v>
      </c>
      <c r="E323" s="224">
        <f t="shared" si="168"/>
        <v>3518.8818487499998</v>
      </c>
      <c r="F323" s="224">
        <f t="shared" si="168"/>
        <v>3542.2480987500003</v>
      </c>
      <c r="G323" s="224">
        <f t="shared" si="147"/>
        <v>3427.3012237499993</v>
      </c>
      <c r="H323" s="224">
        <f t="shared" si="148"/>
        <v>3513.9824737500003</v>
      </c>
      <c r="I323" s="224">
        <f t="shared" si="149"/>
        <v>3333.4593487499992</v>
      </c>
      <c r="J323" s="224">
        <f t="shared" si="150"/>
        <v>3416.37184875</v>
      </c>
      <c r="K323" s="224">
        <f t="shared" si="151"/>
        <v>3163.4887237499997</v>
      </c>
      <c r="L323" s="224">
        <f t="shared" si="152"/>
        <v>3425.7937237500005</v>
      </c>
      <c r="M323" s="224">
        <f t="shared" si="153"/>
        <v>3754.0518487499994</v>
      </c>
      <c r="N323" s="224">
        <f t="shared" si="154"/>
        <v>3866.047180617315</v>
      </c>
      <c r="O323" s="224">
        <f t="shared" si="155"/>
        <v>3924.0624714706869</v>
      </c>
      <c r="P323" s="224">
        <f t="shared" si="156"/>
        <v>3982.9483605844266</v>
      </c>
      <c r="Q323" s="627">
        <f t="shared" si="157"/>
        <v>4042.7179124682507</v>
      </c>
    </row>
    <row r="324" spans="2:17" s="18" customFormat="1" x14ac:dyDescent="0.3">
      <c r="B324" s="152" t="s">
        <v>145</v>
      </c>
      <c r="C324" s="20"/>
      <c r="D324" s="224">
        <f t="shared" ref="D324:F324" si="169">D241*(1-$F$306)</f>
        <v>-2.6249999999999998E-5</v>
      </c>
      <c r="E324" s="224">
        <f t="shared" si="169"/>
        <v>-2.6249999999999998E-5</v>
      </c>
      <c r="F324" s="224">
        <f t="shared" si="169"/>
        <v>-2.6249999999999998E-5</v>
      </c>
      <c r="G324" s="224">
        <f t="shared" si="147"/>
        <v>-2.6249999999999998E-5</v>
      </c>
      <c r="H324" s="224">
        <f t="shared" si="148"/>
        <v>-2.6249999999999998E-5</v>
      </c>
      <c r="I324" s="224">
        <f t="shared" si="149"/>
        <v>-2.6249999999999998E-5</v>
      </c>
      <c r="J324" s="224">
        <f t="shared" si="150"/>
        <v>-2.6249999999999998E-5</v>
      </c>
      <c r="K324" s="224">
        <f t="shared" si="151"/>
        <v>-2.6249999999999998E-5</v>
      </c>
      <c r="L324" s="224">
        <f t="shared" si="152"/>
        <v>-2.6249999999999998E-5</v>
      </c>
      <c r="M324" s="224">
        <f t="shared" si="153"/>
        <v>-2.6249999999999998E-5</v>
      </c>
      <c r="N324" s="224">
        <f t="shared" si="154"/>
        <v>-2.6249999999999998E-5</v>
      </c>
      <c r="O324" s="224">
        <f t="shared" si="155"/>
        <v>-2.6249999999999998E-5</v>
      </c>
      <c r="P324" s="224">
        <f t="shared" si="156"/>
        <v>-2.6249999999999998E-5</v>
      </c>
      <c r="Q324" s="627">
        <f t="shared" si="157"/>
        <v>-2.6249999999999998E-5</v>
      </c>
    </row>
    <row r="325" spans="2:17" s="18" customFormat="1" x14ac:dyDescent="0.3">
      <c r="B325" s="152" t="s">
        <v>146</v>
      </c>
      <c r="C325" s="20"/>
      <c r="D325" s="224">
        <f t="shared" ref="D325:F325" si="170">D242*(1-$F$306)</f>
        <v>-2.6249999999999998E-5</v>
      </c>
      <c r="E325" s="224">
        <f t="shared" si="170"/>
        <v>-2.6249999999999998E-5</v>
      </c>
      <c r="F325" s="224">
        <f t="shared" si="170"/>
        <v>-2.6249999999999998E-5</v>
      </c>
      <c r="G325" s="224">
        <f t="shared" si="147"/>
        <v>-2.6249999999999998E-5</v>
      </c>
      <c r="H325" s="224">
        <f t="shared" si="148"/>
        <v>-2.6249999999999998E-5</v>
      </c>
      <c r="I325" s="224">
        <f t="shared" si="149"/>
        <v>-2.6249999999999998E-5</v>
      </c>
      <c r="J325" s="224">
        <f t="shared" si="150"/>
        <v>-2.6249999999999998E-5</v>
      </c>
      <c r="K325" s="224">
        <f t="shared" si="151"/>
        <v>-2.6249999999999998E-5</v>
      </c>
      <c r="L325" s="224">
        <f t="shared" si="152"/>
        <v>-2.6249999999999998E-5</v>
      </c>
      <c r="M325" s="224">
        <f t="shared" si="153"/>
        <v>-2.6249999999999998E-5</v>
      </c>
      <c r="N325" s="224">
        <f t="shared" si="154"/>
        <v>-2.6249999999999998E-5</v>
      </c>
      <c r="O325" s="224">
        <f t="shared" si="155"/>
        <v>-2.6249999999999998E-5</v>
      </c>
      <c r="P325" s="224">
        <f t="shared" si="156"/>
        <v>-2.6249999999999998E-5</v>
      </c>
      <c r="Q325" s="627">
        <f t="shared" si="157"/>
        <v>-2.6249999999999998E-5</v>
      </c>
    </row>
    <row r="326" spans="2:17" s="18" customFormat="1" x14ac:dyDescent="0.3">
      <c r="B326" s="152" t="s">
        <v>147</v>
      </c>
      <c r="C326" s="20"/>
      <c r="D326" s="224">
        <f t="shared" ref="D326:F326" si="171">D243*(1-$F$306)</f>
        <v>-2.6249999999999998E-5</v>
      </c>
      <c r="E326" s="224">
        <f t="shared" si="171"/>
        <v>-2.6249999999999998E-5</v>
      </c>
      <c r="F326" s="224">
        <f t="shared" si="171"/>
        <v>-2.6249999999999998E-5</v>
      </c>
      <c r="G326" s="224">
        <f t="shared" si="147"/>
        <v>-2.6249999999999998E-5</v>
      </c>
      <c r="H326" s="224">
        <f t="shared" si="148"/>
        <v>-2.6249999999999998E-5</v>
      </c>
      <c r="I326" s="224">
        <f t="shared" si="149"/>
        <v>-2.6249999999999998E-5</v>
      </c>
      <c r="J326" s="224">
        <f t="shared" si="150"/>
        <v>-2.6249999999999998E-5</v>
      </c>
      <c r="K326" s="224">
        <f t="shared" si="151"/>
        <v>-2.6249999999999998E-5</v>
      </c>
      <c r="L326" s="224">
        <f t="shared" si="152"/>
        <v>-2.6249999999999998E-5</v>
      </c>
      <c r="M326" s="224">
        <f t="shared" si="153"/>
        <v>-2.6249999999999998E-5</v>
      </c>
      <c r="N326" s="224">
        <f t="shared" si="154"/>
        <v>-2.6249999999999998E-5</v>
      </c>
      <c r="O326" s="224">
        <f t="shared" si="155"/>
        <v>-2.6249999999999998E-5</v>
      </c>
      <c r="P326" s="224">
        <f t="shared" si="156"/>
        <v>-2.6249999999999998E-5</v>
      </c>
      <c r="Q326" s="627">
        <f t="shared" si="157"/>
        <v>-2.6249999999999998E-5</v>
      </c>
    </row>
    <row r="327" spans="2:17" s="18" customFormat="1" x14ac:dyDescent="0.3">
      <c r="B327" s="152" t="s">
        <v>148</v>
      </c>
      <c r="C327" s="20"/>
      <c r="D327" s="224">
        <f t="shared" ref="D327:F327" si="172">D244*(1-$F$306)</f>
        <v>3215.9723362499999</v>
      </c>
      <c r="E327" s="224">
        <f t="shared" si="172"/>
        <v>3286.3499737499997</v>
      </c>
      <c r="F327" s="224">
        <f t="shared" si="172"/>
        <v>3300.2943487499997</v>
      </c>
      <c r="G327" s="224">
        <f t="shared" si="147"/>
        <v>3289.3649737500004</v>
      </c>
      <c r="H327" s="224">
        <f t="shared" si="148"/>
        <v>3387.3524737499997</v>
      </c>
      <c r="I327" s="224">
        <f t="shared" si="149"/>
        <v>3294.2643487499995</v>
      </c>
      <c r="J327" s="224">
        <f t="shared" si="150"/>
        <v>3142.0068487499998</v>
      </c>
      <c r="K327" s="224">
        <f t="shared" si="151"/>
        <v>3088.4905987499997</v>
      </c>
      <c r="L327" s="224">
        <f t="shared" si="152"/>
        <v>3285.2193487499999</v>
      </c>
      <c r="M327" s="224">
        <f t="shared" si="153"/>
        <v>2547.6749737499999</v>
      </c>
      <c r="N327" s="224">
        <f t="shared" si="154"/>
        <v>2165.1721508425107</v>
      </c>
      <c r="O327" s="224">
        <f t="shared" si="155"/>
        <v>2020.5729869450556</v>
      </c>
      <c r="P327" s="224">
        <f t="shared" si="156"/>
        <v>1885.6307539933503</v>
      </c>
      <c r="Q327" s="627">
        <f t="shared" si="157"/>
        <v>1759.7005221497857</v>
      </c>
    </row>
    <row r="328" spans="2:17" s="18" customFormat="1" x14ac:dyDescent="0.3">
      <c r="B328" s="152" t="s">
        <v>149</v>
      </c>
      <c r="C328" s="20"/>
      <c r="D328" s="224">
        <f t="shared" ref="D328:F328" si="173">D245*(1-$F$306)</f>
        <v>2689.0030987499999</v>
      </c>
      <c r="E328" s="224">
        <f t="shared" si="173"/>
        <v>2752.31809875</v>
      </c>
      <c r="F328" s="224">
        <f t="shared" si="173"/>
        <v>1718.9268487499999</v>
      </c>
      <c r="G328" s="224">
        <f t="shared" si="147"/>
        <v>2019.2962237500003</v>
      </c>
      <c r="H328" s="224">
        <f t="shared" si="148"/>
        <v>2679.2043487500005</v>
      </c>
      <c r="I328" s="224">
        <f t="shared" si="149"/>
        <v>2589.50809875</v>
      </c>
      <c r="J328" s="224">
        <f t="shared" si="150"/>
        <v>2408.23122375</v>
      </c>
      <c r="K328" s="224">
        <f t="shared" si="151"/>
        <v>2394.6637237500004</v>
      </c>
      <c r="L328" s="224">
        <f t="shared" si="152"/>
        <v>2567.6493487499997</v>
      </c>
      <c r="M328" s="224">
        <f t="shared" si="153"/>
        <v>2374.3124737499998</v>
      </c>
      <c r="N328" s="224">
        <f t="shared" si="154"/>
        <v>2226.1756880357138</v>
      </c>
      <c r="O328" s="224">
        <f t="shared" si="155"/>
        <v>2141.6854370457654</v>
      </c>
      <c r="P328" s="224">
        <f t="shared" si="156"/>
        <v>2060.4018522980796</v>
      </c>
      <c r="Q328" s="627">
        <f t="shared" si="157"/>
        <v>1982.203230894763</v>
      </c>
    </row>
    <row r="329" spans="2:17" s="18" customFormat="1" x14ac:dyDescent="0.3">
      <c r="B329" s="152" t="s">
        <v>150</v>
      </c>
      <c r="C329" s="20"/>
      <c r="D329" s="224">
        <f t="shared" ref="D329:F329" si="174">D246*(1-$F$306)</f>
        <v>-2.6249999999999998E-5</v>
      </c>
      <c r="E329" s="224">
        <f t="shared" si="174"/>
        <v>-2.6249999999999998E-5</v>
      </c>
      <c r="F329" s="224">
        <f t="shared" si="174"/>
        <v>-2.6249999999999998E-5</v>
      </c>
      <c r="G329" s="224">
        <f t="shared" si="147"/>
        <v>-2.6249999999999998E-5</v>
      </c>
      <c r="H329" s="224">
        <f t="shared" si="148"/>
        <v>-2.6249999999999998E-5</v>
      </c>
      <c r="I329" s="224">
        <f t="shared" si="149"/>
        <v>-2.6249999999999998E-5</v>
      </c>
      <c r="J329" s="224">
        <f t="shared" si="150"/>
        <v>-2.6249999999999998E-5</v>
      </c>
      <c r="K329" s="224">
        <f t="shared" si="151"/>
        <v>-2.6249999999999998E-5</v>
      </c>
      <c r="L329" s="224">
        <f t="shared" si="152"/>
        <v>-2.6249999999999998E-5</v>
      </c>
      <c r="M329" s="224">
        <f t="shared" si="153"/>
        <v>1.504875E-2</v>
      </c>
      <c r="N329" s="224">
        <f t="shared" si="154"/>
        <v>3.0123749999999998E-2</v>
      </c>
      <c r="O329" s="224">
        <f t="shared" si="155"/>
        <v>-2.6249999999999998E-5</v>
      </c>
      <c r="P329" s="224">
        <f t="shared" si="156"/>
        <v>-2.6249999999999998E-5</v>
      </c>
      <c r="Q329" s="627">
        <f t="shared" si="157"/>
        <v>-2.6249999999999998E-5</v>
      </c>
    </row>
    <row r="330" spans="2:17" s="18" customFormat="1" x14ac:dyDescent="0.3">
      <c r="B330" s="152" t="s">
        <v>151</v>
      </c>
      <c r="C330" s="20"/>
      <c r="D330" s="224">
        <f t="shared" ref="D330:F330" si="175">D247*(1-$F$306)</f>
        <v>12817.141848750001</v>
      </c>
      <c r="E330" s="224">
        <f t="shared" si="175"/>
        <v>12813.373098749997</v>
      </c>
      <c r="F330" s="224">
        <f t="shared" si="175"/>
        <v>12393.911223750003</v>
      </c>
      <c r="G330" s="224">
        <f t="shared" si="147"/>
        <v>12443.281848750003</v>
      </c>
      <c r="H330" s="224">
        <f t="shared" si="148"/>
        <v>12634.357473750002</v>
      </c>
      <c r="I330" s="224">
        <f t="shared" si="149"/>
        <v>12936.611223750002</v>
      </c>
      <c r="J330" s="224">
        <f t="shared" si="150"/>
        <v>13209.84559875</v>
      </c>
      <c r="K330" s="224">
        <f t="shared" si="151"/>
        <v>13017.639348750003</v>
      </c>
      <c r="L330" s="224">
        <f t="shared" si="152"/>
        <v>13979.801223750001</v>
      </c>
      <c r="M330" s="224">
        <f t="shared" si="153"/>
        <v>14887.31622375</v>
      </c>
      <c r="N330" s="224">
        <f t="shared" si="154"/>
        <v>15501.013934238759</v>
      </c>
      <c r="O330" s="224">
        <f t="shared" si="155"/>
        <v>16087.209966993598</v>
      </c>
      <c r="P330" s="224">
        <f t="shared" si="156"/>
        <v>16695.573955321754</v>
      </c>
      <c r="Q330" s="627">
        <f t="shared" si="157"/>
        <v>17326.944216487147</v>
      </c>
    </row>
    <row r="331" spans="2:17" s="18" customFormat="1" x14ac:dyDescent="0.3">
      <c r="B331" s="152" t="s">
        <v>152</v>
      </c>
      <c r="C331" s="20"/>
      <c r="D331" s="224">
        <f t="shared" ref="D331:F331" si="176">D248*(1-$F$306)</f>
        <v>13632.32247375</v>
      </c>
      <c r="E331" s="224">
        <f t="shared" si="176"/>
        <v>14128.666848750003</v>
      </c>
      <c r="F331" s="224">
        <f t="shared" si="176"/>
        <v>14039.34747375</v>
      </c>
      <c r="G331" s="224">
        <f t="shared" si="147"/>
        <v>14335.571223750001</v>
      </c>
      <c r="H331" s="224">
        <f t="shared" si="148"/>
        <v>15604.509348749994</v>
      </c>
      <c r="I331" s="224">
        <f t="shared" si="149"/>
        <v>16480.36684875</v>
      </c>
      <c r="J331" s="224">
        <f t="shared" si="150"/>
        <v>16792.79622375</v>
      </c>
      <c r="K331" s="224">
        <f t="shared" si="151"/>
        <v>18121.657473749998</v>
      </c>
      <c r="L331" s="224">
        <f t="shared" si="152"/>
        <v>17150.82747375</v>
      </c>
      <c r="M331" s="224">
        <f t="shared" si="153"/>
        <v>19320.496848749997</v>
      </c>
      <c r="N331" s="224">
        <f t="shared" si="154"/>
        <v>20997.960450218921</v>
      </c>
      <c r="O331" s="224">
        <f t="shared" si="155"/>
        <v>22105.388489306108</v>
      </c>
      <c r="P331" s="224">
        <f t="shared" si="156"/>
        <v>23271.222051307333</v>
      </c>
      <c r="Q331" s="627">
        <f t="shared" si="157"/>
        <v>24498.541431272442</v>
      </c>
    </row>
    <row r="332" spans="2:17" s="18" customFormat="1" x14ac:dyDescent="0.3">
      <c r="B332" s="152" t="s">
        <v>153</v>
      </c>
      <c r="C332" s="20"/>
      <c r="D332" s="224">
        <f t="shared" ref="D332:F332" si="177">D249*(1-$F$306)</f>
        <v>-2.6249999999999998E-5</v>
      </c>
      <c r="E332" s="224">
        <f t="shared" si="177"/>
        <v>-2.6249999999999998E-5</v>
      </c>
      <c r="F332" s="224">
        <f t="shared" si="177"/>
        <v>-2.6249999999999998E-5</v>
      </c>
      <c r="G332" s="224">
        <f t="shared" si="147"/>
        <v>-2.6249999999999998E-5</v>
      </c>
      <c r="H332" s="224">
        <f t="shared" si="148"/>
        <v>-2.6249999999999998E-5</v>
      </c>
      <c r="I332" s="224">
        <f t="shared" si="149"/>
        <v>-2.6249999999999998E-5</v>
      </c>
      <c r="J332" s="224">
        <f t="shared" si="150"/>
        <v>-2.6249999999999998E-5</v>
      </c>
      <c r="K332" s="224">
        <f t="shared" si="151"/>
        <v>-2.6249999999999998E-5</v>
      </c>
      <c r="L332" s="224">
        <f t="shared" si="152"/>
        <v>-2.6249999999999998E-5</v>
      </c>
      <c r="M332" s="224">
        <f t="shared" si="153"/>
        <v>-2.6249999999999998E-5</v>
      </c>
      <c r="N332" s="224">
        <f t="shared" si="154"/>
        <v>-2.6249999999999998E-5</v>
      </c>
      <c r="O332" s="224">
        <f t="shared" si="155"/>
        <v>-2.6249999999999998E-5</v>
      </c>
      <c r="P332" s="224">
        <f t="shared" si="156"/>
        <v>-2.6249999999999998E-5</v>
      </c>
      <c r="Q332" s="627">
        <f t="shared" si="157"/>
        <v>-2.6249999999999998E-5</v>
      </c>
    </row>
    <row r="333" spans="2:17" s="18" customFormat="1" x14ac:dyDescent="0.3">
      <c r="B333" s="152" t="s">
        <v>154</v>
      </c>
      <c r="C333" s="20"/>
      <c r="D333" s="224">
        <f t="shared" ref="D333:F333" si="178">D250*(1-$F$306)</f>
        <v>-2.6249999999999998E-5</v>
      </c>
      <c r="E333" s="224">
        <f t="shared" si="178"/>
        <v>-2.6249999999999998E-5</v>
      </c>
      <c r="F333" s="224">
        <f t="shared" si="178"/>
        <v>-2.6249999999999998E-5</v>
      </c>
      <c r="G333" s="224">
        <f t="shared" si="147"/>
        <v>-2.6249999999999998E-5</v>
      </c>
      <c r="H333" s="224">
        <f t="shared" si="148"/>
        <v>-2.6249999999999998E-5</v>
      </c>
      <c r="I333" s="224">
        <f t="shared" si="149"/>
        <v>-2.6249999999999998E-5</v>
      </c>
      <c r="J333" s="224">
        <f t="shared" si="150"/>
        <v>-2.6249999999999998E-5</v>
      </c>
      <c r="K333" s="224">
        <f t="shared" si="151"/>
        <v>-2.6249999999999998E-5</v>
      </c>
      <c r="L333" s="224">
        <f t="shared" si="152"/>
        <v>-2.6249999999999998E-5</v>
      </c>
      <c r="M333" s="224">
        <f t="shared" si="153"/>
        <v>-2.6249999999999998E-5</v>
      </c>
      <c r="N333" s="224">
        <f t="shared" si="154"/>
        <v>-2.6249999999999998E-5</v>
      </c>
      <c r="O333" s="224">
        <f t="shared" si="155"/>
        <v>-2.6249999999999998E-5</v>
      </c>
      <c r="P333" s="224">
        <f t="shared" si="156"/>
        <v>-2.6249999999999998E-5</v>
      </c>
      <c r="Q333" s="627">
        <f t="shared" si="157"/>
        <v>-2.6249999999999998E-5</v>
      </c>
    </row>
    <row r="334" spans="2:17" s="18" customFormat="1" x14ac:dyDescent="0.3">
      <c r="B334" s="152" t="s">
        <v>155</v>
      </c>
      <c r="C334" s="20"/>
      <c r="D334" s="224">
        <f t="shared" ref="D334:F334" si="179">D251*(1-$F$306)</f>
        <v>-2.6249999999999998E-5</v>
      </c>
      <c r="E334" s="224">
        <f t="shared" si="179"/>
        <v>-2.6249999999999998E-5</v>
      </c>
      <c r="F334" s="224">
        <f t="shared" si="179"/>
        <v>-2.6249999999999998E-5</v>
      </c>
      <c r="G334" s="224">
        <f t="shared" si="147"/>
        <v>-2.6249999999999998E-5</v>
      </c>
      <c r="H334" s="224">
        <f t="shared" si="148"/>
        <v>-2.6249999999999998E-5</v>
      </c>
      <c r="I334" s="224">
        <f t="shared" si="149"/>
        <v>-2.6249999999999998E-5</v>
      </c>
      <c r="J334" s="224">
        <f t="shared" si="150"/>
        <v>-2.6249999999999998E-5</v>
      </c>
      <c r="K334" s="224">
        <f t="shared" si="151"/>
        <v>-2.6249999999999998E-5</v>
      </c>
      <c r="L334" s="224">
        <f t="shared" si="152"/>
        <v>-2.6249999999999998E-5</v>
      </c>
      <c r="M334" s="224">
        <f t="shared" si="153"/>
        <v>-2.6249999999999998E-5</v>
      </c>
      <c r="N334" s="224">
        <f t="shared" si="154"/>
        <v>-2.6249999999999998E-5</v>
      </c>
      <c r="O334" s="224">
        <f t="shared" si="155"/>
        <v>-2.6249999999999998E-5</v>
      </c>
      <c r="P334" s="224">
        <f t="shared" si="156"/>
        <v>-2.6249999999999998E-5</v>
      </c>
      <c r="Q334" s="627">
        <f t="shared" si="157"/>
        <v>-2.6249999999999998E-5</v>
      </c>
    </row>
    <row r="335" spans="2:17" s="18" customFormat="1" x14ac:dyDescent="0.3">
      <c r="B335" s="152" t="s">
        <v>156</v>
      </c>
      <c r="C335" s="20"/>
      <c r="D335" s="224">
        <f t="shared" ref="D335:F335" si="180">D252*(1-$F$306)</f>
        <v>-2.6249999999999998E-5</v>
      </c>
      <c r="E335" s="224">
        <f t="shared" si="180"/>
        <v>-2.6249999999999998E-5</v>
      </c>
      <c r="F335" s="224">
        <f t="shared" si="180"/>
        <v>-2.6249999999999998E-5</v>
      </c>
      <c r="G335" s="224">
        <f t="shared" si="147"/>
        <v>-2.6249999999999998E-5</v>
      </c>
      <c r="H335" s="224">
        <f t="shared" si="148"/>
        <v>-2.6249999999999998E-5</v>
      </c>
      <c r="I335" s="224">
        <f t="shared" si="149"/>
        <v>-2.6249999999999998E-5</v>
      </c>
      <c r="J335" s="224">
        <f t="shared" si="150"/>
        <v>-2.6249999999999998E-5</v>
      </c>
      <c r="K335" s="224">
        <f t="shared" si="151"/>
        <v>-2.6249999999999998E-5</v>
      </c>
      <c r="L335" s="224">
        <f t="shared" si="152"/>
        <v>-2.6249999999999998E-5</v>
      </c>
      <c r="M335" s="224">
        <f t="shared" si="153"/>
        <v>-2.6249999999999998E-5</v>
      </c>
      <c r="N335" s="224">
        <f t="shared" si="154"/>
        <v>-2.6249999999999998E-5</v>
      </c>
      <c r="O335" s="224">
        <f t="shared" si="155"/>
        <v>-2.6249999999999998E-5</v>
      </c>
      <c r="P335" s="224">
        <f t="shared" si="156"/>
        <v>-2.6249999999999998E-5</v>
      </c>
      <c r="Q335" s="627">
        <f t="shared" si="157"/>
        <v>-2.6249999999999998E-5</v>
      </c>
    </row>
    <row r="336" spans="2:17" s="18" customFormat="1" x14ac:dyDescent="0.3">
      <c r="B336" s="152" t="s">
        <v>157</v>
      </c>
      <c r="C336" s="20"/>
      <c r="D336" s="224">
        <f t="shared" ref="D336:F336" si="181">D253*(1-$F$306)</f>
        <v>3976.4080987499997</v>
      </c>
      <c r="E336" s="224">
        <f t="shared" si="181"/>
        <v>5237.4318487500013</v>
      </c>
      <c r="F336" s="224">
        <f t="shared" si="181"/>
        <v>5705.5105987500001</v>
      </c>
      <c r="G336" s="224">
        <f t="shared" si="147"/>
        <v>6089.5462237499987</v>
      </c>
      <c r="H336" s="224">
        <f t="shared" si="148"/>
        <v>7194.1668487500001</v>
      </c>
      <c r="I336" s="224">
        <f t="shared" si="149"/>
        <v>7744.0274737500031</v>
      </c>
      <c r="J336" s="224">
        <f t="shared" si="150"/>
        <v>7911.736848749998</v>
      </c>
      <c r="K336" s="224">
        <f t="shared" si="151"/>
        <v>7158.3637237499997</v>
      </c>
      <c r="L336" s="224">
        <f t="shared" si="152"/>
        <v>8186.8555987499994</v>
      </c>
      <c r="M336" s="224">
        <f t="shared" si="153"/>
        <v>4362.3280987500002</v>
      </c>
      <c r="N336" s="224">
        <f t="shared" si="154"/>
        <v>2675.3686373522037</v>
      </c>
      <c r="O336" s="224">
        <f t="shared" si="155"/>
        <v>2349.7135419069173</v>
      </c>
      <c r="P336" s="224">
        <f t="shared" si="156"/>
        <v>2063.6983071777572</v>
      </c>
      <c r="Q336" s="627">
        <f t="shared" si="157"/>
        <v>1812.4978326839653</v>
      </c>
    </row>
    <row r="337" spans="2:17" s="18" customFormat="1" x14ac:dyDescent="0.3">
      <c r="B337" s="152" t="s">
        <v>158</v>
      </c>
      <c r="C337" s="20"/>
      <c r="D337" s="224">
        <f t="shared" ref="D337:F337" si="182">D254*(1-$F$306)</f>
        <v>-2.6249999999999998E-5</v>
      </c>
      <c r="E337" s="224">
        <f t="shared" si="182"/>
        <v>-2.6249999999999998E-5</v>
      </c>
      <c r="F337" s="224">
        <f t="shared" si="182"/>
        <v>-2.6249999999999998E-5</v>
      </c>
      <c r="G337" s="224">
        <f t="shared" si="147"/>
        <v>-2.6249999999999998E-5</v>
      </c>
      <c r="H337" s="224">
        <f t="shared" si="148"/>
        <v>-2.6249999999999998E-5</v>
      </c>
      <c r="I337" s="224">
        <f t="shared" si="149"/>
        <v>-2.6249999999999998E-5</v>
      </c>
      <c r="J337" s="224">
        <f t="shared" si="150"/>
        <v>-2.6249999999999998E-5</v>
      </c>
      <c r="K337" s="224">
        <f t="shared" si="151"/>
        <v>-2.6249999999999998E-5</v>
      </c>
      <c r="L337" s="224">
        <f t="shared" si="152"/>
        <v>-2.6249999999999998E-5</v>
      </c>
      <c r="M337" s="224">
        <f t="shared" si="153"/>
        <v>-2.6249999999999998E-5</v>
      </c>
      <c r="N337" s="224">
        <f t="shared" si="154"/>
        <v>-2.6249999999999998E-5</v>
      </c>
      <c r="O337" s="224">
        <f t="shared" si="155"/>
        <v>-2.6249999999999998E-5</v>
      </c>
      <c r="P337" s="224">
        <f t="shared" si="156"/>
        <v>-2.6249999999999998E-5</v>
      </c>
      <c r="Q337" s="627">
        <f t="shared" si="157"/>
        <v>-2.6249999999999998E-5</v>
      </c>
    </row>
    <row r="338" spans="2:17" s="18" customFormat="1" x14ac:dyDescent="0.3">
      <c r="B338" s="152" t="s">
        <v>159</v>
      </c>
      <c r="C338" s="20"/>
      <c r="D338" s="224">
        <f t="shared" ref="D338:F338" si="183">D255*(1-$F$306)</f>
        <v>6978.2174737500018</v>
      </c>
      <c r="E338" s="224">
        <f t="shared" si="183"/>
        <v>6894.1743487499998</v>
      </c>
      <c r="F338" s="224">
        <f t="shared" si="183"/>
        <v>6870.054348749999</v>
      </c>
      <c r="G338" s="224">
        <f t="shared" si="147"/>
        <v>7186.2524737499989</v>
      </c>
      <c r="H338" s="224">
        <f t="shared" si="148"/>
        <v>6965.4037237499997</v>
      </c>
      <c r="I338" s="224">
        <f t="shared" si="149"/>
        <v>7078.8430987499996</v>
      </c>
      <c r="J338" s="224">
        <f t="shared" si="150"/>
        <v>6916.7868487500018</v>
      </c>
      <c r="K338" s="224">
        <f t="shared" si="151"/>
        <v>6594.9355987500003</v>
      </c>
      <c r="L338" s="224">
        <f t="shared" si="152"/>
        <v>6777.3430987499987</v>
      </c>
      <c r="M338" s="224">
        <f t="shared" si="153"/>
        <v>7180.5993487500018</v>
      </c>
      <c r="N338" s="224">
        <f t="shared" si="154"/>
        <v>7354.2315778891816</v>
      </c>
      <c r="O338" s="224">
        <f t="shared" si="155"/>
        <v>7446.4020267537226</v>
      </c>
      <c r="P338" s="224">
        <f t="shared" si="156"/>
        <v>7539.7276461515285</v>
      </c>
      <c r="Q338" s="627">
        <f t="shared" si="157"/>
        <v>7634.2229138135499</v>
      </c>
    </row>
    <row r="339" spans="2:17" s="18" customFormat="1" x14ac:dyDescent="0.3">
      <c r="B339" s="152" t="s">
        <v>160</v>
      </c>
      <c r="C339" s="20"/>
      <c r="D339" s="224">
        <f t="shared" ref="D339:F339" si="184">D256*(1-$F$306)</f>
        <v>15693.91917375</v>
      </c>
      <c r="E339" s="224">
        <f t="shared" si="184"/>
        <v>15846.463098750004</v>
      </c>
      <c r="F339" s="224">
        <f t="shared" si="184"/>
        <v>16346.953098749998</v>
      </c>
      <c r="G339" s="224">
        <f t="shared" si="147"/>
        <v>16159.646223749998</v>
      </c>
      <c r="H339" s="224">
        <f t="shared" si="148"/>
        <v>16560.641223749997</v>
      </c>
      <c r="I339" s="224">
        <f t="shared" si="149"/>
        <v>17204.720598749998</v>
      </c>
      <c r="J339" s="224">
        <f t="shared" si="150"/>
        <v>17508.85872375</v>
      </c>
      <c r="K339" s="224">
        <f t="shared" si="151"/>
        <v>16895.306223749998</v>
      </c>
      <c r="L339" s="224">
        <f t="shared" si="152"/>
        <v>15132.284973750004</v>
      </c>
      <c r="M339" s="224">
        <f t="shared" si="153"/>
        <v>16419.313098749997</v>
      </c>
      <c r="N339" s="224">
        <f t="shared" si="154"/>
        <v>17063.374139290539</v>
      </c>
      <c r="O339" s="224">
        <f t="shared" si="155"/>
        <v>17121.78929409149</v>
      </c>
      <c r="P339" s="224">
        <f t="shared" si="156"/>
        <v>17180.40442870167</v>
      </c>
      <c r="Q339" s="627">
        <f t="shared" si="157"/>
        <v>17239.220227736634</v>
      </c>
    </row>
    <row r="340" spans="2:17" s="18" customFormat="1" x14ac:dyDescent="0.3">
      <c r="B340" s="152" t="s">
        <v>161</v>
      </c>
      <c r="C340" s="20"/>
      <c r="D340" s="224">
        <f t="shared" ref="D340:F340" si="185">D257*(1-$F$306)</f>
        <v>-2.6249999999999998E-5</v>
      </c>
      <c r="E340" s="224">
        <f t="shared" si="185"/>
        <v>-2.6249999999999998E-5</v>
      </c>
      <c r="F340" s="224">
        <f t="shared" si="185"/>
        <v>-2.6249999999999998E-5</v>
      </c>
      <c r="G340" s="224">
        <f t="shared" si="147"/>
        <v>-2.6249999999999998E-5</v>
      </c>
      <c r="H340" s="224">
        <f t="shared" si="148"/>
        <v>-2.6249999999999998E-5</v>
      </c>
      <c r="I340" s="224">
        <f t="shared" si="149"/>
        <v>-2.6249999999999998E-5</v>
      </c>
      <c r="J340" s="224">
        <f t="shared" si="150"/>
        <v>-2.6249999999999998E-5</v>
      </c>
      <c r="K340" s="224">
        <f t="shared" si="151"/>
        <v>-2.6249999999999998E-5</v>
      </c>
      <c r="L340" s="224">
        <f t="shared" si="152"/>
        <v>-2.6249999999999998E-5</v>
      </c>
      <c r="M340" s="224">
        <f t="shared" si="153"/>
        <v>-2.6249999999999998E-5</v>
      </c>
      <c r="N340" s="224">
        <f t="shared" si="154"/>
        <v>-2.6249999999999998E-5</v>
      </c>
      <c r="O340" s="224">
        <f t="shared" si="155"/>
        <v>-2.6249999999999998E-5</v>
      </c>
      <c r="P340" s="224">
        <f t="shared" si="156"/>
        <v>-2.6249999999999998E-5</v>
      </c>
      <c r="Q340" s="627">
        <f t="shared" si="157"/>
        <v>-2.6249999999999998E-5</v>
      </c>
    </row>
    <row r="341" spans="2:17" s="18" customFormat="1" x14ac:dyDescent="0.3">
      <c r="B341" s="152" t="s">
        <v>162</v>
      </c>
      <c r="C341" s="20"/>
      <c r="D341" s="224">
        <f t="shared" ref="D341:F341" si="186">D258*(1-$F$306)</f>
        <v>9476.7253612500008</v>
      </c>
      <c r="E341" s="224">
        <f t="shared" si="186"/>
        <v>9720.7368487500007</v>
      </c>
      <c r="F341" s="224">
        <f t="shared" si="186"/>
        <v>5317.7062237499995</v>
      </c>
      <c r="G341" s="224">
        <f t="shared" si="147"/>
        <v>3351.1724737499999</v>
      </c>
      <c r="H341" s="224">
        <f t="shared" si="148"/>
        <v>3844.8787237499987</v>
      </c>
      <c r="I341" s="224">
        <f t="shared" si="149"/>
        <v>6002.4880987499992</v>
      </c>
      <c r="J341" s="224">
        <f t="shared" si="150"/>
        <v>8812.4680987500014</v>
      </c>
      <c r="K341" s="224">
        <f t="shared" si="151"/>
        <v>9055.1755987500001</v>
      </c>
      <c r="L341" s="224">
        <f t="shared" si="152"/>
        <v>11339.038098750001</v>
      </c>
      <c r="M341" s="224">
        <f t="shared" si="153"/>
        <v>8433.7087237499964</v>
      </c>
      <c r="N341" s="224">
        <f t="shared" si="154"/>
        <v>8026.1226920128047</v>
      </c>
      <c r="O341" s="224">
        <f t="shared" si="155"/>
        <v>9264.3025738650758</v>
      </c>
      <c r="P341" s="224">
        <f t="shared" si="156"/>
        <v>10693.494912620768</v>
      </c>
      <c r="Q341" s="627">
        <f t="shared" si="157"/>
        <v>12343.166960354505</v>
      </c>
    </row>
    <row r="342" spans="2:17" s="18" customFormat="1" x14ac:dyDescent="0.3">
      <c r="B342" s="152" t="s">
        <v>182</v>
      </c>
      <c r="C342" s="20"/>
      <c r="D342" s="224">
        <f t="shared" ref="D342:F342" si="187">D259*(1-$F$306)</f>
        <v>-2.6249999999999998E-5</v>
      </c>
      <c r="E342" s="224">
        <f t="shared" si="187"/>
        <v>-2.6249999999999998E-5</v>
      </c>
      <c r="F342" s="224">
        <f t="shared" si="187"/>
        <v>-2.6249999999999998E-5</v>
      </c>
      <c r="G342" s="224">
        <f t="shared" si="147"/>
        <v>-2.6249999999999998E-5</v>
      </c>
      <c r="H342" s="224">
        <f t="shared" si="148"/>
        <v>-2.6249999999999998E-5</v>
      </c>
      <c r="I342" s="224">
        <f t="shared" si="149"/>
        <v>-2.6249999999999998E-5</v>
      </c>
      <c r="J342" s="224">
        <f t="shared" si="150"/>
        <v>-2.6249999999999998E-5</v>
      </c>
      <c r="K342" s="224">
        <f t="shared" si="151"/>
        <v>-2.6249999999999998E-5</v>
      </c>
      <c r="L342" s="224">
        <f t="shared" si="152"/>
        <v>-2.6249999999999998E-5</v>
      </c>
      <c r="M342" s="224">
        <f t="shared" si="153"/>
        <v>-2.6249999999999998E-5</v>
      </c>
      <c r="N342" s="224">
        <f t="shared" si="154"/>
        <v>-2.6249999999999998E-5</v>
      </c>
      <c r="O342" s="224">
        <f t="shared" si="155"/>
        <v>-2.6249999999999998E-5</v>
      </c>
      <c r="P342" s="224">
        <f t="shared" si="156"/>
        <v>-2.6249999999999998E-5</v>
      </c>
      <c r="Q342" s="627">
        <f t="shared" si="157"/>
        <v>-2.6249999999999998E-5</v>
      </c>
    </row>
    <row r="343" spans="2:17" s="18" customFormat="1" x14ac:dyDescent="0.3">
      <c r="B343" s="152" t="s">
        <v>163</v>
      </c>
      <c r="C343" s="20"/>
      <c r="D343" s="224">
        <f t="shared" ref="D343:F343" si="188">D260*(1-$F$306)</f>
        <v>-2.6249999999999998E-5</v>
      </c>
      <c r="E343" s="224">
        <f t="shared" si="188"/>
        <v>-2.6249999999999998E-5</v>
      </c>
      <c r="F343" s="224">
        <f t="shared" si="188"/>
        <v>-2.6249999999999998E-5</v>
      </c>
      <c r="G343" s="224">
        <f t="shared" si="147"/>
        <v>-2.6249999999999998E-5</v>
      </c>
      <c r="H343" s="224">
        <f t="shared" si="148"/>
        <v>-2.6249999999999998E-5</v>
      </c>
      <c r="I343" s="224">
        <f t="shared" si="149"/>
        <v>-2.6249999999999998E-5</v>
      </c>
      <c r="J343" s="224">
        <f t="shared" si="150"/>
        <v>-2.6249999999999998E-5</v>
      </c>
      <c r="K343" s="224">
        <f t="shared" si="151"/>
        <v>-2.6249999999999998E-5</v>
      </c>
      <c r="L343" s="224">
        <f t="shared" si="152"/>
        <v>-2.6249999999999998E-5</v>
      </c>
      <c r="M343" s="224">
        <f t="shared" si="153"/>
        <v>-2.6249999999999998E-5</v>
      </c>
      <c r="N343" s="224">
        <f t="shared" si="154"/>
        <v>-2.6249999999999998E-5</v>
      </c>
      <c r="O343" s="224">
        <f t="shared" si="155"/>
        <v>-2.6249999999999998E-5</v>
      </c>
      <c r="P343" s="224">
        <f t="shared" si="156"/>
        <v>-2.6249999999999998E-5</v>
      </c>
      <c r="Q343" s="627">
        <f t="shared" si="157"/>
        <v>-2.6249999999999998E-5</v>
      </c>
    </row>
    <row r="344" spans="2:17" s="18" customFormat="1" x14ac:dyDescent="0.3">
      <c r="B344" s="152" t="s">
        <v>164</v>
      </c>
      <c r="C344" s="20"/>
      <c r="D344" s="224">
        <f t="shared" ref="D344:F344" si="189">D261*(1-$F$306)</f>
        <v>34012.214973749993</v>
      </c>
      <c r="E344" s="224">
        <f t="shared" si="189"/>
        <v>42408.236223749991</v>
      </c>
      <c r="F344" s="224">
        <f t="shared" si="189"/>
        <v>43307.459973749996</v>
      </c>
      <c r="G344" s="224">
        <f t="shared" si="147"/>
        <v>44515.344348749997</v>
      </c>
      <c r="H344" s="224">
        <f t="shared" si="148"/>
        <v>47737.248723749988</v>
      </c>
      <c r="I344" s="224">
        <f t="shared" si="149"/>
        <v>48832.447473749999</v>
      </c>
      <c r="J344" s="224">
        <f t="shared" si="150"/>
        <v>49816.468098749996</v>
      </c>
      <c r="K344" s="224">
        <f t="shared" si="151"/>
        <v>49247.386848749993</v>
      </c>
      <c r="L344" s="224">
        <f t="shared" si="152"/>
        <v>48715.616223749981</v>
      </c>
      <c r="M344" s="224">
        <f t="shared" si="153"/>
        <v>48401.754723749989</v>
      </c>
      <c r="N344" s="224">
        <f t="shared" si="154"/>
        <v>48266.620288828766</v>
      </c>
      <c r="O344" s="224">
        <f t="shared" si="155"/>
        <v>48190.849358673688</v>
      </c>
      <c r="P344" s="224">
        <f t="shared" si="156"/>
        <v>48115.197376848082</v>
      </c>
      <c r="Q344" s="627">
        <f t="shared" si="157"/>
        <v>48039.664156621984</v>
      </c>
    </row>
    <row r="345" spans="2:17" s="18" customFormat="1" x14ac:dyDescent="0.3">
      <c r="B345" s="152" t="s">
        <v>165</v>
      </c>
      <c r="C345" s="20"/>
      <c r="D345" s="224">
        <f t="shared" ref="D345:F345" si="190">D262*(1-$F$306)</f>
        <v>-2.6249999999999998E-5</v>
      </c>
      <c r="E345" s="224">
        <f t="shared" si="190"/>
        <v>-2.6249999999999998E-5</v>
      </c>
      <c r="F345" s="224">
        <f t="shared" si="190"/>
        <v>-2.6249999999999998E-5</v>
      </c>
      <c r="G345" s="224">
        <f t="shared" si="147"/>
        <v>-2.6249999999999998E-5</v>
      </c>
      <c r="H345" s="224">
        <f t="shared" si="148"/>
        <v>-2.6249999999999998E-5</v>
      </c>
      <c r="I345" s="224">
        <f t="shared" si="149"/>
        <v>-2.6249999999999998E-5</v>
      </c>
      <c r="J345" s="224">
        <f t="shared" si="150"/>
        <v>-2.6249999999999998E-5</v>
      </c>
      <c r="K345" s="224">
        <f t="shared" si="151"/>
        <v>-2.6249999999999998E-5</v>
      </c>
      <c r="L345" s="224">
        <f t="shared" si="152"/>
        <v>-2.6249999999999998E-5</v>
      </c>
      <c r="M345" s="224">
        <f t="shared" si="153"/>
        <v>-2.6249999999999998E-5</v>
      </c>
      <c r="N345" s="224">
        <f t="shared" si="154"/>
        <v>-2.6249999999999998E-5</v>
      </c>
      <c r="O345" s="224">
        <f t="shared" si="155"/>
        <v>-2.6249999999999998E-5</v>
      </c>
      <c r="P345" s="224">
        <f t="shared" si="156"/>
        <v>-2.6249999999999998E-5</v>
      </c>
      <c r="Q345" s="627">
        <f t="shared" si="157"/>
        <v>-2.6249999999999998E-5</v>
      </c>
    </row>
    <row r="346" spans="2:17" s="18" customFormat="1" x14ac:dyDescent="0.3">
      <c r="B346" s="152" t="s">
        <v>166</v>
      </c>
      <c r="C346" s="20"/>
      <c r="D346" s="224">
        <f t="shared" ref="D346:F346" si="191">D263*(1-$F$306)</f>
        <v>1476.3851737499999</v>
      </c>
      <c r="E346" s="224">
        <f t="shared" si="191"/>
        <v>2119.9218487499998</v>
      </c>
      <c r="F346" s="224">
        <f t="shared" si="191"/>
        <v>1550.0868487499997</v>
      </c>
      <c r="G346" s="224">
        <f t="shared" si="147"/>
        <v>1114.04247375</v>
      </c>
      <c r="H346" s="224">
        <f t="shared" si="148"/>
        <v>1090.2993487499996</v>
      </c>
      <c r="I346" s="224">
        <f t="shared" si="149"/>
        <v>1073.7168487499998</v>
      </c>
      <c r="J346" s="224">
        <f t="shared" si="150"/>
        <v>1167.1818487500004</v>
      </c>
      <c r="K346" s="224">
        <f t="shared" si="151"/>
        <v>1035.27559875</v>
      </c>
      <c r="L346" s="224">
        <f t="shared" si="152"/>
        <v>1618.6780987499999</v>
      </c>
      <c r="M346" s="224">
        <f t="shared" si="153"/>
        <v>1425.7180987499996</v>
      </c>
      <c r="N346" s="224">
        <f t="shared" si="154"/>
        <v>1323.5189819579343</v>
      </c>
      <c r="O346" s="224">
        <f t="shared" si="155"/>
        <v>1368.7829699267418</v>
      </c>
      <c r="P346" s="224">
        <f t="shared" si="156"/>
        <v>1415.5949738999543</v>
      </c>
      <c r="Q346" s="627">
        <f t="shared" si="157"/>
        <v>1464.0079356013894</v>
      </c>
    </row>
    <row r="347" spans="2:17" s="18" customFormat="1" x14ac:dyDescent="0.3">
      <c r="B347" s="329" t="s">
        <v>536</v>
      </c>
      <c r="C347" s="20"/>
      <c r="D347" s="595">
        <f>SUM(D311:D346)</f>
        <v>156035.70861750003</v>
      </c>
      <c r="E347" s="595">
        <f t="shared" ref="E347" si="192">SUM(E311:E346)</f>
        <v>173336.11780500005</v>
      </c>
      <c r="F347" s="595">
        <f t="shared" ref="F347" si="193">SUM(F311:F346)</f>
        <v>166532.77030500004</v>
      </c>
      <c r="G347" s="595">
        <f t="shared" ref="G347" si="194">SUM(G311:G346)</f>
        <v>163631.58655500005</v>
      </c>
      <c r="H347" s="595">
        <f t="shared" ref="H347" si="195">SUM(H311:H346)</f>
        <v>175171.49905499999</v>
      </c>
      <c r="I347" s="595">
        <f t="shared" ref="I347" si="196">SUM(I311:I346)</f>
        <v>181954.11843000003</v>
      </c>
      <c r="J347" s="595">
        <f t="shared" ref="J347" si="197">SUM(J311:J346)</f>
        <v>184074.41718000002</v>
      </c>
      <c r="K347" s="595">
        <f t="shared" ref="K347" si="198">SUM(K311:K346)</f>
        <v>186176.62593000004</v>
      </c>
      <c r="L347" s="595">
        <f t="shared" ref="L347:Q347" si="199">SUM(L311:L346)</f>
        <v>190507.29655500004</v>
      </c>
      <c r="M347" s="595">
        <f t="shared" si="199"/>
        <v>183381.43450499998</v>
      </c>
      <c r="N347" s="595">
        <f t="shared" si="199"/>
        <v>182042.3679668821</v>
      </c>
      <c r="O347" s="595">
        <f t="shared" si="199"/>
        <v>184233.76414937153</v>
      </c>
      <c r="P347" s="595">
        <f t="shared" si="199"/>
        <v>186780.07639781581</v>
      </c>
      <c r="Q347" s="628">
        <f t="shared" si="199"/>
        <v>189708.35352476436</v>
      </c>
    </row>
    <row r="348" spans="2:17" s="18" customFormat="1" x14ac:dyDescent="0.3">
      <c r="B348" s="153" t="s">
        <v>20</v>
      </c>
      <c r="C348" s="66"/>
      <c r="D348" s="629"/>
      <c r="E348" s="629"/>
      <c r="F348" s="629"/>
      <c r="G348" s="629"/>
      <c r="H348" s="629"/>
      <c r="I348" s="629"/>
      <c r="J348" s="629"/>
      <c r="K348" s="629"/>
      <c r="L348" s="629"/>
      <c r="M348" s="629"/>
      <c r="N348" s="629"/>
      <c r="O348" s="630"/>
      <c r="P348" s="631"/>
      <c r="Q348" s="632"/>
    </row>
    <row r="349" spans="2:17" s="18" customFormat="1" x14ac:dyDescent="0.3">
      <c r="B349" s="152" t="s">
        <v>132</v>
      </c>
      <c r="C349" s="20"/>
      <c r="D349" s="224">
        <f>D266*(1-$D$306)</f>
        <v>-2.6249999999999998E-5</v>
      </c>
      <c r="E349" s="224">
        <f>E266*(1-$E$306)</f>
        <v>-2.6249999999999998E-5</v>
      </c>
      <c r="F349" s="224">
        <f t="shared" ref="F349" si="200">F266*(1-$F$306)</f>
        <v>-2.6249999999999998E-5</v>
      </c>
      <c r="G349" s="224">
        <f>G266*(1-$G$306)</f>
        <v>-2.6249999999999998E-5</v>
      </c>
      <c r="H349" s="224">
        <f>H266*(1-$H$306)</f>
        <v>-2.6249999999999998E-5</v>
      </c>
      <c r="I349" s="224">
        <f>I266*(1-$I$306)</f>
        <v>-2.6249999999999998E-5</v>
      </c>
      <c r="J349" s="224">
        <f>J266*(1-$J$306)</f>
        <v>-2.6249999999999998E-5</v>
      </c>
      <c r="K349" s="224">
        <f>K266*(1-$K$306)</f>
        <v>-2.6249999999999998E-5</v>
      </c>
      <c r="L349" s="224">
        <f>L266*(1-$L$306)</f>
        <v>-2.6249999999999998E-5</v>
      </c>
      <c r="M349" s="224">
        <f>M266*(1-$M$306)</f>
        <v>-2.6249999999999998E-5</v>
      </c>
      <c r="N349" s="224">
        <f>N266*(1-$N$306)</f>
        <v>-2.6249999999999998E-5</v>
      </c>
      <c r="O349" s="224">
        <f>O266*(1-$O$306)</f>
        <v>-2.6249999999999998E-5</v>
      </c>
      <c r="P349" s="224">
        <f>P266*(1-$P$306)</f>
        <v>-2.6249999999999998E-5</v>
      </c>
      <c r="Q349" s="627">
        <f>Q266*(1-$Q$306)</f>
        <v>-2.6249999999999998E-5</v>
      </c>
    </row>
    <row r="350" spans="2:17" s="18" customFormat="1" x14ac:dyDescent="0.3">
      <c r="B350" s="152" t="s">
        <v>133</v>
      </c>
      <c r="C350" s="20"/>
      <c r="D350" s="224">
        <f t="shared" ref="D350:D384" si="201">D267*(1-$D$306)</f>
        <v>8322.1537237499997</v>
      </c>
      <c r="E350" s="224">
        <f t="shared" ref="E350:E384" si="202">E267*(1-$E$306)</f>
        <v>10228.010598749997</v>
      </c>
      <c r="F350" s="224">
        <f t="shared" ref="F350" si="203">F267*(1-$F$306)</f>
        <v>9046.8843487500017</v>
      </c>
      <c r="G350" s="224">
        <f t="shared" ref="G350:G384" si="204">G267*(1-$G$306)</f>
        <v>8619.8849737500022</v>
      </c>
      <c r="H350" s="224">
        <f t="shared" ref="H350:H384" si="205">H267*(1-$H$306)</f>
        <v>10479.009348749996</v>
      </c>
      <c r="I350" s="224">
        <f t="shared" ref="I350:I384" si="206">I267*(1-$I$306)</f>
        <v>10148.86684875</v>
      </c>
      <c r="J350" s="224">
        <f t="shared" ref="J350:J384" si="207">J267*(1-$J$306)</f>
        <v>9380.7955987500009</v>
      </c>
      <c r="K350" s="224">
        <f t="shared" ref="K350:K384" si="208">K267*(1-$K$306)</f>
        <v>8714.8574737500003</v>
      </c>
      <c r="L350" s="224">
        <f t="shared" ref="L350:L384" si="209">L267*(1-$L$306)</f>
        <v>9316.3499737500006</v>
      </c>
      <c r="M350" s="224">
        <f t="shared" ref="M350:M384" si="210">M267*(1-$M$306)</f>
        <v>5332.0274737499994</v>
      </c>
      <c r="N350" s="224">
        <f t="shared" ref="N350:N384" si="211">N267*(1-$N$306)</f>
        <v>3537.7402069429913</v>
      </c>
      <c r="O350" s="224">
        <f t="shared" ref="O350:O384" si="212">O267*(1-$O$306)</f>
        <v>3079.9432635522153</v>
      </c>
      <c r="P350" s="224">
        <f t="shared" ref="P350:P384" si="213">P267*(1-$P$306)</f>
        <v>2681.3869731103368</v>
      </c>
      <c r="Q350" s="627">
        <f t="shared" ref="Q350:Q384" si="214">Q267*(1-$Q$306)</f>
        <v>2334.4053714546908</v>
      </c>
    </row>
    <row r="351" spans="2:17" s="18" customFormat="1" x14ac:dyDescent="0.3">
      <c r="B351" s="152" t="s">
        <v>134</v>
      </c>
      <c r="C351" s="20"/>
      <c r="D351" s="224">
        <f t="shared" si="201"/>
        <v>-2.6249999999999998E-5</v>
      </c>
      <c r="E351" s="224">
        <f t="shared" si="202"/>
        <v>-2.6249999999999998E-5</v>
      </c>
      <c r="F351" s="224">
        <f t="shared" ref="F351" si="215">F268*(1-$F$306)</f>
        <v>-2.6249999999999998E-5</v>
      </c>
      <c r="G351" s="224">
        <f t="shared" si="204"/>
        <v>-2.6249999999999998E-5</v>
      </c>
      <c r="H351" s="224">
        <f t="shared" si="205"/>
        <v>-2.6249999999999998E-5</v>
      </c>
      <c r="I351" s="224">
        <f t="shared" si="206"/>
        <v>-2.6249999999999998E-5</v>
      </c>
      <c r="J351" s="224">
        <f t="shared" si="207"/>
        <v>-2.6249999999999998E-5</v>
      </c>
      <c r="K351" s="224">
        <f t="shared" si="208"/>
        <v>-2.6249999999999998E-5</v>
      </c>
      <c r="L351" s="224">
        <f t="shared" si="209"/>
        <v>-2.6249999999999998E-5</v>
      </c>
      <c r="M351" s="224">
        <f t="shared" si="210"/>
        <v>-2.6249999999999998E-5</v>
      </c>
      <c r="N351" s="224">
        <f t="shared" si="211"/>
        <v>-2.6249999999999998E-5</v>
      </c>
      <c r="O351" s="224">
        <f t="shared" si="212"/>
        <v>-2.6249999999999998E-5</v>
      </c>
      <c r="P351" s="224">
        <f t="shared" si="213"/>
        <v>-2.6249999999999998E-5</v>
      </c>
      <c r="Q351" s="627">
        <f t="shared" si="214"/>
        <v>-2.6249999999999998E-5</v>
      </c>
    </row>
    <row r="352" spans="2:17" s="18" customFormat="1" x14ac:dyDescent="0.3">
      <c r="B352" s="152" t="s">
        <v>135</v>
      </c>
      <c r="C352" s="20"/>
      <c r="D352" s="224">
        <f t="shared" si="201"/>
        <v>-2.6249999999999998E-5</v>
      </c>
      <c r="E352" s="224">
        <f t="shared" si="202"/>
        <v>-2.6249999999999998E-5</v>
      </c>
      <c r="F352" s="224">
        <f t="shared" ref="F352" si="216">F269*(1-$F$306)</f>
        <v>-2.6249999999999998E-5</v>
      </c>
      <c r="G352" s="224">
        <f t="shared" si="204"/>
        <v>-2.6249999999999998E-5</v>
      </c>
      <c r="H352" s="224">
        <f t="shared" si="205"/>
        <v>-2.6249999999999998E-5</v>
      </c>
      <c r="I352" s="224">
        <f t="shared" si="206"/>
        <v>-2.6249999999999998E-5</v>
      </c>
      <c r="J352" s="224">
        <f t="shared" si="207"/>
        <v>-2.6249999999999998E-5</v>
      </c>
      <c r="K352" s="224">
        <f t="shared" si="208"/>
        <v>-2.6249999999999998E-5</v>
      </c>
      <c r="L352" s="224">
        <f t="shared" si="209"/>
        <v>-2.6249999999999998E-5</v>
      </c>
      <c r="M352" s="224">
        <f t="shared" si="210"/>
        <v>-2.6249999999999998E-5</v>
      </c>
      <c r="N352" s="224">
        <f t="shared" si="211"/>
        <v>-2.6249999999999998E-5</v>
      </c>
      <c r="O352" s="224">
        <f t="shared" si="212"/>
        <v>-2.6249999999999998E-5</v>
      </c>
      <c r="P352" s="224">
        <f t="shared" si="213"/>
        <v>-2.6249999999999998E-5</v>
      </c>
      <c r="Q352" s="627">
        <f t="shared" si="214"/>
        <v>-2.6249999999999998E-5</v>
      </c>
    </row>
    <row r="353" spans="2:17" s="18" customFormat="1" x14ac:dyDescent="0.3">
      <c r="B353" s="152" t="s">
        <v>136</v>
      </c>
      <c r="C353" s="20"/>
      <c r="D353" s="224">
        <f t="shared" si="201"/>
        <v>-2.6249999999999998E-5</v>
      </c>
      <c r="E353" s="224">
        <f t="shared" si="202"/>
        <v>-2.6249999999999998E-5</v>
      </c>
      <c r="F353" s="224">
        <f t="shared" ref="F353" si="217">F270*(1-$F$306)</f>
        <v>-2.6249999999999998E-5</v>
      </c>
      <c r="G353" s="224">
        <f t="shared" si="204"/>
        <v>-2.6249999999999998E-5</v>
      </c>
      <c r="H353" s="224">
        <f t="shared" si="205"/>
        <v>-2.6249999999999998E-5</v>
      </c>
      <c r="I353" s="224">
        <f t="shared" si="206"/>
        <v>-2.6249999999999998E-5</v>
      </c>
      <c r="J353" s="224">
        <f t="shared" si="207"/>
        <v>-2.6249999999999998E-5</v>
      </c>
      <c r="K353" s="224">
        <f t="shared" si="208"/>
        <v>-2.6249999999999998E-5</v>
      </c>
      <c r="L353" s="224">
        <f t="shared" si="209"/>
        <v>-2.6249999999999998E-5</v>
      </c>
      <c r="M353" s="224">
        <f t="shared" si="210"/>
        <v>-2.6249999999999998E-5</v>
      </c>
      <c r="N353" s="224">
        <f t="shared" si="211"/>
        <v>-2.6249999999999998E-5</v>
      </c>
      <c r="O353" s="224">
        <f t="shared" si="212"/>
        <v>-2.6249999999999998E-5</v>
      </c>
      <c r="P353" s="224">
        <f t="shared" si="213"/>
        <v>-2.6249999999999998E-5</v>
      </c>
      <c r="Q353" s="627">
        <f t="shared" si="214"/>
        <v>-2.6249999999999998E-5</v>
      </c>
    </row>
    <row r="354" spans="2:17" s="18" customFormat="1" x14ac:dyDescent="0.3">
      <c r="B354" s="152" t="s">
        <v>137</v>
      </c>
      <c r="C354" s="20"/>
      <c r="D354" s="224">
        <f t="shared" si="201"/>
        <v>-2.6249999999999998E-5</v>
      </c>
      <c r="E354" s="224">
        <f t="shared" si="202"/>
        <v>-2.6249999999999998E-5</v>
      </c>
      <c r="F354" s="224">
        <f t="shared" ref="F354" si="218">F271*(1-$F$306)</f>
        <v>-2.6249999999999998E-5</v>
      </c>
      <c r="G354" s="224">
        <f t="shared" si="204"/>
        <v>-2.6249999999999998E-5</v>
      </c>
      <c r="H354" s="224">
        <f t="shared" si="205"/>
        <v>-2.6249999999999998E-5</v>
      </c>
      <c r="I354" s="224">
        <f t="shared" si="206"/>
        <v>-2.6249999999999998E-5</v>
      </c>
      <c r="J354" s="224">
        <f t="shared" si="207"/>
        <v>-2.6249999999999998E-5</v>
      </c>
      <c r="K354" s="224">
        <f t="shared" si="208"/>
        <v>-2.6249999999999998E-5</v>
      </c>
      <c r="L354" s="224">
        <f t="shared" si="209"/>
        <v>-2.6249999999999998E-5</v>
      </c>
      <c r="M354" s="224">
        <f t="shared" si="210"/>
        <v>-2.6249999999999998E-5</v>
      </c>
      <c r="N354" s="224">
        <f t="shared" si="211"/>
        <v>-2.6249999999999998E-5</v>
      </c>
      <c r="O354" s="224">
        <f t="shared" si="212"/>
        <v>-2.6249999999999998E-5</v>
      </c>
      <c r="P354" s="224">
        <f t="shared" si="213"/>
        <v>-2.6249999999999998E-5</v>
      </c>
      <c r="Q354" s="627">
        <f t="shared" si="214"/>
        <v>-2.6249999999999998E-5</v>
      </c>
    </row>
    <row r="355" spans="2:17" s="18" customFormat="1" x14ac:dyDescent="0.3">
      <c r="B355" s="152" t="s">
        <v>138</v>
      </c>
      <c r="C355" s="20"/>
      <c r="D355" s="224">
        <f t="shared" si="201"/>
        <v>-2.6249999999999998E-5</v>
      </c>
      <c r="E355" s="224">
        <f t="shared" si="202"/>
        <v>-2.6249999999999998E-5</v>
      </c>
      <c r="F355" s="224">
        <f t="shared" ref="F355" si="219">F272*(1-$F$306)</f>
        <v>-2.6249999999999998E-5</v>
      </c>
      <c r="G355" s="224">
        <f t="shared" si="204"/>
        <v>-2.6249999999999998E-5</v>
      </c>
      <c r="H355" s="224">
        <f t="shared" si="205"/>
        <v>-2.6249999999999998E-5</v>
      </c>
      <c r="I355" s="224">
        <f t="shared" si="206"/>
        <v>-2.6249999999999998E-5</v>
      </c>
      <c r="J355" s="224">
        <f t="shared" si="207"/>
        <v>-2.6249999999999998E-5</v>
      </c>
      <c r="K355" s="224">
        <f t="shared" si="208"/>
        <v>-2.6249999999999998E-5</v>
      </c>
      <c r="L355" s="224">
        <f t="shared" si="209"/>
        <v>-2.6249999999999998E-5</v>
      </c>
      <c r="M355" s="224">
        <f t="shared" si="210"/>
        <v>-2.6249999999999998E-5</v>
      </c>
      <c r="N355" s="224">
        <f t="shared" si="211"/>
        <v>-2.6249999999999998E-5</v>
      </c>
      <c r="O355" s="224">
        <f t="shared" si="212"/>
        <v>-2.6249999999999998E-5</v>
      </c>
      <c r="P355" s="224">
        <f t="shared" si="213"/>
        <v>-2.6249999999999998E-5</v>
      </c>
      <c r="Q355" s="627">
        <f t="shared" si="214"/>
        <v>-2.6249999999999998E-5</v>
      </c>
    </row>
    <row r="356" spans="2:17" s="18" customFormat="1" x14ac:dyDescent="0.3">
      <c r="B356" s="152" t="s">
        <v>139</v>
      </c>
      <c r="C356" s="20"/>
      <c r="D356" s="224">
        <f t="shared" si="201"/>
        <v>-2.6249999999999998E-5</v>
      </c>
      <c r="E356" s="224">
        <f t="shared" si="202"/>
        <v>-2.6249999999999998E-5</v>
      </c>
      <c r="F356" s="224">
        <f t="shared" ref="F356" si="220">F273*(1-$F$306)</f>
        <v>-2.6249999999999998E-5</v>
      </c>
      <c r="G356" s="224">
        <f t="shared" si="204"/>
        <v>-2.6249999999999998E-5</v>
      </c>
      <c r="H356" s="224">
        <f t="shared" si="205"/>
        <v>-2.6249999999999998E-5</v>
      </c>
      <c r="I356" s="224">
        <f t="shared" si="206"/>
        <v>-2.6249999999999998E-5</v>
      </c>
      <c r="J356" s="224">
        <f t="shared" si="207"/>
        <v>-2.6249999999999998E-5</v>
      </c>
      <c r="K356" s="224">
        <f t="shared" si="208"/>
        <v>-2.6249999999999998E-5</v>
      </c>
      <c r="L356" s="224">
        <f t="shared" si="209"/>
        <v>-2.6249999999999998E-5</v>
      </c>
      <c r="M356" s="224">
        <f t="shared" si="210"/>
        <v>-2.6249999999999998E-5</v>
      </c>
      <c r="N356" s="224">
        <f t="shared" si="211"/>
        <v>-2.6249999999999998E-5</v>
      </c>
      <c r="O356" s="224">
        <f t="shared" si="212"/>
        <v>-2.6249999999999998E-5</v>
      </c>
      <c r="P356" s="224">
        <f t="shared" si="213"/>
        <v>-2.6249999999999998E-5</v>
      </c>
      <c r="Q356" s="627">
        <f t="shared" si="214"/>
        <v>-2.6249999999999998E-5</v>
      </c>
    </row>
    <row r="357" spans="2:17" s="18" customFormat="1" x14ac:dyDescent="0.3">
      <c r="B357" s="152" t="s">
        <v>140</v>
      </c>
      <c r="C357" s="20"/>
      <c r="D357" s="224">
        <f t="shared" si="201"/>
        <v>-2.6249999999999998E-5</v>
      </c>
      <c r="E357" s="224">
        <f t="shared" si="202"/>
        <v>-2.6249999999999998E-5</v>
      </c>
      <c r="F357" s="224">
        <f t="shared" ref="F357" si="221">F274*(1-$F$306)</f>
        <v>-2.6249999999999998E-5</v>
      </c>
      <c r="G357" s="224">
        <f t="shared" si="204"/>
        <v>-2.6249999999999998E-5</v>
      </c>
      <c r="H357" s="224">
        <f t="shared" si="205"/>
        <v>-2.6249999999999998E-5</v>
      </c>
      <c r="I357" s="224">
        <f t="shared" si="206"/>
        <v>-2.6249999999999998E-5</v>
      </c>
      <c r="J357" s="224">
        <f t="shared" si="207"/>
        <v>-2.6249999999999998E-5</v>
      </c>
      <c r="K357" s="224">
        <f t="shared" si="208"/>
        <v>-2.6249999999999998E-5</v>
      </c>
      <c r="L357" s="224">
        <f t="shared" si="209"/>
        <v>-2.6249999999999998E-5</v>
      </c>
      <c r="M357" s="224">
        <f t="shared" si="210"/>
        <v>-2.6249999999999998E-5</v>
      </c>
      <c r="N357" s="224">
        <f t="shared" si="211"/>
        <v>-2.6249999999999998E-5</v>
      </c>
      <c r="O357" s="224">
        <f t="shared" si="212"/>
        <v>-2.6249999999999998E-5</v>
      </c>
      <c r="P357" s="224">
        <f t="shared" si="213"/>
        <v>-2.6249999999999998E-5</v>
      </c>
      <c r="Q357" s="627">
        <f t="shared" si="214"/>
        <v>-2.6249999999999998E-5</v>
      </c>
    </row>
    <row r="358" spans="2:17" s="18" customFormat="1" x14ac:dyDescent="0.3">
      <c r="B358" s="152" t="s">
        <v>141</v>
      </c>
      <c r="C358" s="20"/>
      <c r="D358" s="224">
        <f t="shared" si="201"/>
        <v>-2.6249999999999998E-5</v>
      </c>
      <c r="E358" s="224">
        <f t="shared" si="202"/>
        <v>-2.6249999999999998E-5</v>
      </c>
      <c r="F358" s="224">
        <f t="shared" ref="F358" si="222">F275*(1-$F$306)</f>
        <v>-2.6249999999999998E-5</v>
      </c>
      <c r="G358" s="224">
        <f t="shared" si="204"/>
        <v>-2.6249999999999998E-5</v>
      </c>
      <c r="H358" s="224">
        <f t="shared" si="205"/>
        <v>-2.6249999999999998E-5</v>
      </c>
      <c r="I358" s="224">
        <f t="shared" si="206"/>
        <v>-2.6249999999999998E-5</v>
      </c>
      <c r="J358" s="224">
        <f t="shared" si="207"/>
        <v>-2.6249999999999998E-5</v>
      </c>
      <c r="K358" s="224">
        <f t="shared" si="208"/>
        <v>-2.6249999999999998E-5</v>
      </c>
      <c r="L358" s="224">
        <f t="shared" si="209"/>
        <v>-2.6249999999999998E-5</v>
      </c>
      <c r="M358" s="224">
        <f t="shared" si="210"/>
        <v>-2.6249999999999998E-5</v>
      </c>
      <c r="N358" s="224">
        <f t="shared" si="211"/>
        <v>-2.6249999999999998E-5</v>
      </c>
      <c r="O358" s="224">
        <f t="shared" si="212"/>
        <v>-2.6249999999999998E-5</v>
      </c>
      <c r="P358" s="224">
        <f t="shared" si="213"/>
        <v>-2.6249999999999998E-5</v>
      </c>
      <c r="Q358" s="627">
        <f t="shared" si="214"/>
        <v>-2.6249999999999998E-5</v>
      </c>
    </row>
    <row r="359" spans="2:17" s="18" customFormat="1" x14ac:dyDescent="0.3">
      <c r="B359" s="152" t="s">
        <v>142</v>
      </c>
      <c r="C359" s="20"/>
      <c r="D359" s="224">
        <f t="shared" si="201"/>
        <v>2958.0918487500003</v>
      </c>
      <c r="E359" s="224">
        <f t="shared" si="202"/>
        <v>3143.5143487499995</v>
      </c>
      <c r="F359" s="224">
        <f t="shared" ref="F359" si="223">F276*(1-$F$306)</f>
        <v>3136.3537237499995</v>
      </c>
      <c r="G359" s="224">
        <f t="shared" si="204"/>
        <v>2962.9912237499998</v>
      </c>
      <c r="H359" s="224">
        <f t="shared" si="205"/>
        <v>3709.9574737500002</v>
      </c>
      <c r="I359" s="224">
        <f t="shared" si="206"/>
        <v>3317.63059875</v>
      </c>
      <c r="J359" s="224">
        <f t="shared" si="207"/>
        <v>2907.9674737499995</v>
      </c>
      <c r="K359" s="224">
        <f t="shared" si="208"/>
        <v>2096.1787237499998</v>
      </c>
      <c r="L359" s="224">
        <f t="shared" si="209"/>
        <v>1969.9255987500003</v>
      </c>
      <c r="M359" s="224">
        <f t="shared" si="210"/>
        <v>2927.9418487499997</v>
      </c>
      <c r="N359" s="224">
        <f t="shared" si="211"/>
        <v>3142.9416073265729</v>
      </c>
      <c r="O359" s="224">
        <f t="shared" si="212"/>
        <v>3025.4685045704514</v>
      </c>
      <c r="P359" s="224">
        <f t="shared" si="213"/>
        <v>2912.3861705526742</v>
      </c>
      <c r="Q359" s="627">
        <f t="shared" si="214"/>
        <v>2803.5304923855992</v>
      </c>
    </row>
    <row r="360" spans="2:17" s="18" customFormat="1" x14ac:dyDescent="0.3">
      <c r="B360" s="152" t="s">
        <v>143</v>
      </c>
      <c r="C360" s="20"/>
      <c r="D360" s="224">
        <f t="shared" si="201"/>
        <v>21527.099973749999</v>
      </c>
      <c r="E360" s="224">
        <f t="shared" si="202"/>
        <v>22288.764348749999</v>
      </c>
      <c r="F360" s="224">
        <f t="shared" ref="F360" si="224">F277*(1-$F$306)</f>
        <v>18939.853098749998</v>
      </c>
      <c r="G360" s="224">
        <f t="shared" si="204"/>
        <v>15894.326223749998</v>
      </c>
      <c r="H360" s="224">
        <f t="shared" si="205"/>
        <v>19517.602473749994</v>
      </c>
      <c r="I360" s="224">
        <f t="shared" si="206"/>
        <v>19180.299348749999</v>
      </c>
      <c r="J360" s="224">
        <f t="shared" si="207"/>
        <v>17592.90184875</v>
      </c>
      <c r="K360" s="224">
        <f t="shared" si="208"/>
        <v>16779.982473749998</v>
      </c>
      <c r="L360" s="224">
        <f t="shared" si="209"/>
        <v>14908.421223750001</v>
      </c>
      <c r="M360" s="224">
        <f t="shared" si="210"/>
        <v>15215.197473749995</v>
      </c>
      <c r="N360" s="224">
        <f t="shared" si="211"/>
        <v>14904.136748352259</v>
      </c>
      <c r="O360" s="224">
        <f t="shared" si="212"/>
        <v>14130.765372127848</v>
      </c>
      <c r="P360" s="224">
        <f t="shared" si="213"/>
        <v>13397.524014475357</v>
      </c>
      <c r="Q360" s="627">
        <f t="shared" si="214"/>
        <v>12702.330340257888</v>
      </c>
    </row>
    <row r="361" spans="2:17" s="18" customFormat="1" x14ac:dyDescent="0.3">
      <c r="B361" s="152" t="s">
        <v>144</v>
      </c>
      <c r="C361" s="20"/>
      <c r="D361" s="224">
        <f t="shared" si="201"/>
        <v>-2.6249999999999998E-5</v>
      </c>
      <c r="E361" s="224">
        <f t="shared" si="202"/>
        <v>-2.6249999999999998E-5</v>
      </c>
      <c r="F361" s="224">
        <f t="shared" ref="F361" si="225">F278*(1-$F$306)</f>
        <v>-2.6249999999999998E-5</v>
      </c>
      <c r="G361" s="224">
        <f t="shared" si="204"/>
        <v>-2.6249999999999998E-5</v>
      </c>
      <c r="H361" s="224">
        <f t="shared" si="205"/>
        <v>-2.6249999999999998E-5</v>
      </c>
      <c r="I361" s="224">
        <f t="shared" si="206"/>
        <v>-2.6249999999999998E-5</v>
      </c>
      <c r="J361" s="224">
        <f t="shared" si="207"/>
        <v>-2.6249999999999998E-5</v>
      </c>
      <c r="K361" s="224">
        <f t="shared" si="208"/>
        <v>-2.6249999999999998E-5</v>
      </c>
      <c r="L361" s="224">
        <f t="shared" si="209"/>
        <v>-2.6249999999999998E-5</v>
      </c>
      <c r="M361" s="224">
        <f t="shared" si="210"/>
        <v>-2.6249999999999998E-5</v>
      </c>
      <c r="N361" s="224">
        <f t="shared" si="211"/>
        <v>-2.6249999999999998E-5</v>
      </c>
      <c r="O361" s="224">
        <f t="shared" si="212"/>
        <v>-2.6249999999999998E-5</v>
      </c>
      <c r="P361" s="224">
        <f t="shared" si="213"/>
        <v>-2.6249999999999998E-5</v>
      </c>
      <c r="Q361" s="627">
        <f t="shared" si="214"/>
        <v>-2.6249999999999998E-5</v>
      </c>
    </row>
    <row r="362" spans="2:17" s="18" customFormat="1" x14ac:dyDescent="0.3">
      <c r="B362" s="152" t="s">
        <v>145</v>
      </c>
      <c r="C362" s="20"/>
      <c r="D362" s="224">
        <f t="shared" si="201"/>
        <v>-2.6249999999999998E-5</v>
      </c>
      <c r="E362" s="224">
        <f t="shared" si="202"/>
        <v>-2.6249999999999998E-5</v>
      </c>
      <c r="F362" s="224">
        <f t="shared" ref="F362" si="226">F279*(1-$F$306)</f>
        <v>-2.6249999999999998E-5</v>
      </c>
      <c r="G362" s="224">
        <f t="shared" si="204"/>
        <v>-2.6249999999999998E-5</v>
      </c>
      <c r="H362" s="224">
        <f t="shared" si="205"/>
        <v>-2.6249999999999998E-5</v>
      </c>
      <c r="I362" s="224">
        <f t="shared" si="206"/>
        <v>-2.6249999999999998E-5</v>
      </c>
      <c r="J362" s="224">
        <f t="shared" si="207"/>
        <v>-2.6249999999999998E-5</v>
      </c>
      <c r="K362" s="224">
        <f t="shared" si="208"/>
        <v>-2.6249999999999998E-5</v>
      </c>
      <c r="L362" s="224">
        <f t="shared" si="209"/>
        <v>-2.6249999999999998E-5</v>
      </c>
      <c r="M362" s="224">
        <f t="shared" si="210"/>
        <v>-2.6249999999999998E-5</v>
      </c>
      <c r="N362" s="224">
        <f t="shared" si="211"/>
        <v>-2.6249999999999998E-5</v>
      </c>
      <c r="O362" s="224">
        <f t="shared" si="212"/>
        <v>-2.6249999999999998E-5</v>
      </c>
      <c r="P362" s="224">
        <f t="shared" si="213"/>
        <v>-2.6249999999999998E-5</v>
      </c>
      <c r="Q362" s="627">
        <f t="shared" si="214"/>
        <v>-2.6249999999999998E-5</v>
      </c>
    </row>
    <row r="363" spans="2:17" s="18" customFormat="1" x14ac:dyDescent="0.3">
      <c r="B363" s="152" t="s">
        <v>146</v>
      </c>
      <c r="C363" s="20"/>
      <c r="D363" s="224">
        <f t="shared" si="201"/>
        <v>-2.6249999999999998E-5</v>
      </c>
      <c r="E363" s="224">
        <f t="shared" si="202"/>
        <v>-2.6249999999999998E-5</v>
      </c>
      <c r="F363" s="224">
        <f t="shared" ref="F363" si="227">F280*(1-$F$306)</f>
        <v>-2.6249999999999998E-5</v>
      </c>
      <c r="G363" s="224">
        <f t="shared" si="204"/>
        <v>-2.6249999999999998E-5</v>
      </c>
      <c r="H363" s="224">
        <f t="shared" si="205"/>
        <v>-2.6249999999999998E-5</v>
      </c>
      <c r="I363" s="224">
        <f t="shared" si="206"/>
        <v>-2.6249999999999998E-5</v>
      </c>
      <c r="J363" s="224">
        <f t="shared" si="207"/>
        <v>-2.6249999999999998E-5</v>
      </c>
      <c r="K363" s="224">
        <f t="shared" si="208"/>
        <v>-2.6249999999999998E-5</v>
      </c>
      <c r="L363" s="224">
        <f t="shared" si="209"/>
        <v>-2.6249999999999998E-5</v>
      </c>
      <c r="M363" s="224">
        <f t="shared" si="210"/>
        <v>-2.6249999999999998E-5</v>
      </c>
      <c r="N363" s="224">
        <f t="shared" si="211"/>
        <v>-2.6249999999999998E-5</v>
      </c>
      <c r="O363" s="224">
        <f t="shared" si="212"/>
        <v>-2.6249999999999998E-5</v>
      </c>
      <c r="P363" s="224">
        <f t="shared" si="213"/>
        <v>-2.6249999999999998E-5</v>
      </c>
      <c r="Q363" s="627">
        <f t="shared" si="214"/>
        <v>-2.6249999999999998E-5</v>
      </c>
    </row>
    <row r="364" spans="2:17" s="18" customFormat="1" x14ac:dyDescent="0.3">
      <c r="B364" s="152" t="s">
        <v>147</v>
      </c>
      <c r="C364" s="20"/>
      <c r="D364" s="224">
        <f t="shared" si="201"/>
        <v>-2.6249999999999998E-5</v>
      </c>
      <c r="E364" s="224">
        <f t="shared" si="202"/>
        <v>-2.6249999999999998E-5</v>
      </c>
      <c r="F364" s="224">
        <f t="shared" ref="F364" si="228">F281*(1-$F$306)</f>
        <v>-2.6249999999999998E-5</v>
      </c>
      <c r="G364" s="224">
        <f t="shared" si="204"/>
        <v>-2.6249999999999998E-5</v>
      </c>
      <c r="H364" s="224">
        <f t="shared" si="205"/>
        <v>-2.6249999999999998E-5</v>
      </c>
      <c r="I364" s="224">
        <f t="shared" si="206"/>
        <v>-2.6249999999999998E-5</v>
      </c>
      <c r="J364" s="224">
        <f t="shared" si="207"/>
        <v>-2.6249999999999998E-5</v>
      </c>
      <c r="K364" s="224">
        <f t="shared" si="208"/>
        <v>-2.6249999999999998E-5</v>
      </c>
      <c r="L364" s="224">
        <f t="shared" si="209"/>
        <v>-2.6249999999999998E-5</v>
      </c>
      <c r="M364" s="224">
        <f t="shared" si="210"/>
        <v>-2.6249999999999998E-5</v>
      </c>
      <c r="N364" s="224">
        <f t="shared" si="211"/>
        <v>-2.6249999999999998E-5</v>
      </c>
      <c r="O364" s="224">
        <f t="shared" si="212"/>
        <v>-2.6249999999999998E-5</v>
      </c>
      <c r="P364" s="224">
        <f t="shared" si="213"/>
        <v>-2.6249999999999998E-5</v>
      </c>
      <c r="Q364" s="627">
        <f t="shared" si="214"/>
        <v>-2.6249999999999998E-5</v>
      </c>
    </row>
    <row r="365" spans="2:17" s="18" customFormat="1" x14ac:dyDescent="0.3">
      <c r="B365" s="152" t="s">
        <v>148</v>
      </c>
      <c r="C365" s="20"/>
      <c r="D365" s="224">
        <f t="shared" si="201"/>
        <v>1248.2099737499998</v>
      </c>
      <c r="E365" s="224">
        <f t="shared" si="202"/>
        <v>1490.5405987500001</v>
      </c>
      <c r="F365" s="224">
        <f t="shared" ref="F365" si="229">F282*(1-$F$306)</f>
        <v>1573.8299737499999</v>
      </c>
      <c r="G365" s="224">
        <f t="shared" si="204"/>
        <v>1385.01559875</v>
      </c>
      <c r="H365" s="224">
        <f t="shared" si="205"/>
        <v>1550.4637237500001</v>
      </c>
      <c r="I365" s="224">
        <f t="shared" si="206"/>
        <v>1416.2962237499996</v>
      </c>
      <c r="J365" s="224">
        <f t="shared" si="207"/>
        <v>1105.3743487499999</v>
      </c>
      <c r="K365" s="224">
        <f t="shared" si="208"/>
        <v>1138.1624737499999</v>
      </c>
      <c r="L365" s="224">
        <f t="shared" si="209"/>
        <v>991.55809875</v>
      </c>
      <c r="M365" s="224">
        <f t="shared" si="210"/>
        <v>1901.3343487499992</v>
      </c>
      <c r="N365" s="224">
        <f t="shared" si="211"/>
        <v>2347.8715664284064</v>
      </c>
      <c r="O365" s="224">
        <f t="shared" si="212"/>
        <v>2520.6435816820349</v>
      </c>
      <c r="P365" s="224">
        <f t="shared" si="213"/>
        <v>2706.1293114964951</v>
      </c>
      <c r="Q365" s="627">
        <f t="shared" si="214"/>
        <v>2905.2643155901669</v>
      </c>
    </row>
    <row r="366" spans="2:17" s="18" customFormat="1" x14ac:dyDescent="0.3">
      <c r="B366" s="152" t="s">
        <v>149</v>
      </c>
      <c r="C366" s="20"/>
      <c r="D366" s="224">
        <f t="shared" si="201"/>
        <v>2118.7912237499995</v>
      </c>
      <c r="E366" s="224">
        <f t="shared" si="202"/>
        <v>2179.84497375</v>
      </c>
      <c r="F366" s="224">
        <f t="shared" ref="F366" si="230">F283*(1-$F$306)</f>
        <v>1501.4699737499998</v>
      </c>
      <c r="G366" s="224">
        <f t="shared" si="204"/>
        <v>1689.90747375</v>
      </c>
      <c r="H366" s="224">
        <f t="shared" si="205"/>
        <v>2171.5537237499993</v>
      </c>
      <c r="I366" s="224">
        <f t="shared" si="206"/>
        <v>2027.96434875</v>
      </c>
      <c r="J366" s="224">
        <f t="shared" si="207"/>
        <v>1879.4755987499998</v>
      </c>
      <c r="K366" s="224">
        <f t="shared" si="208"/>
        <v>1903.9724737499998</v>
      </c>
      <c r="L366" s="224">
        <f t="shared" si="209"/>
        <v>1972.1868487499992</v>
      </c>
      <c r="M366" s="224">
        <f t="shared" si="210"/>
        <v>1953.7199737500005</v>
      </c>
      <c r="N366" s="224">
        <f t="shared" si="211"/>
        <v>1897.6942380875084</v>
      </c>
      <c r="O366" s="224">
        <f t="shared" si="212"/>
        <v>1840.4006340620251</v>
      </c>
      <c r="P366" s="224">
        <f t="shared" si="213"/>
        <v>1784.8367907909042</v>
      </c>
      <c r="Q366" s="627">
        <f t="shared" si="214"/>
        <v>1730.9504847787266</v>
      </c>
    </row>
    <row r="367" spans="2:17" s="18" customFormat="1" x14ac:dyDescent="0.3">
      <c r="B367" s="152" t="s">
        <v>150</v>
      </c>
      <c r="C367" s="20"/>
      <c r="D367" s="224">
        <f t="shared" si="201"/>
        <v>-2.6249999999999998E-5</v>
      </c>
      <c r="E367" s="224">
        <f t="shared" si="202"/>
        <v>-2.6249999999999998E-5</v>
      </c>
      <c r="F367" s="224">
        <f t="shared" ref="F367" si="231">F284*(1-$F$306)</f>
        <v>-2.6249999999999998E-5</v>
      </c>
      <c r="G367" s="224">
        <f t="shared" si="204"/>
        <v>-2.6249999999999998E-5</v>
      </c>
      <c r="H367" s="224">
        <f t="shared" si="205"/>
        <v>-2.6249999999999998E-5</v>
      </c>
      <c r="I367" s="224">
        <f t="shared" si="206"/>
        <v>-2.6249999999999998E-5</v>
      </c>
      <c r="J367" s="224">
        <f t="shared" si="207"/>
        <v>-2.6249999999999998E-5</v>
      </c>
      <c r="K367" s="224">
        <f t="shared" si="208"/>
        <v>-2.6249999999999998E-5</v>
      </c>
      <c r="L367" s="224">
        <f t="shared" si="209"/>
        <v>-2.6249999999999998E-5</v>
      </c>
      <c r="M367" s="224">
        <f t="shared" si="210"/>
        <v>-2.6249999999999998E-5</v>
      </c>
      <c r="N367" s="224">
        <f t="shared" si="211"/>
        <v>-2.6249999999999998E-5</v>
      </c>
      <c r="O367" s="224">
        <f t="shared" si="212"/>
        <v>-2.6249999999999998E-5</v>
      </c>
      <c r="P367" s="224">
        <f t="shared" si="213"/>
        <v>-2.6249999999999998E-5</v>
      </c>
      <c r="Q367" s="627">
        <f t="shared" si="214"/>
        <v>-2.6249999999999998E-5</v>
      </c>
    </row>
    <row r="368" spans="2:17" s="18" customFormat="1" x14ac:dyDescent="0.3">
      <c r="B368" s="152" t="s">
        <v>151</v>
      </c>
      <c r="C368" s="20"/>
      <c r="D368" s="224">
        <f t="shared" si="201"/>
        <v>-2.6249999999999998E-5</v>
      </c>
      <c r="E368" s="224">
        <f t="shared" si="202"/>
        <v>-2.6249999999999998E-5</v>
      </c>
      <c r="F368" s="224">
        <f t="shared" ref="F368" si="232">F285*(1-$F$306)</f>
        <v>-2.6249999999999998E-5</v>
      </c>
      <c r="G368" s="224">
        <f t="shared" si="204"/>
        <v>-2.6249999999999998E-5</v>
      </c>
      <c r="H368" s="224">
        <f t="shared" si="205"/>
        <v>-2.6249999999999998E-5</v>
      </c>
      <c r="I368" s="224">
        <f t="shared" si="206"/>
        <v>-2.6249999999999998E-5</v>
      </c>
      <c r="J368" s="224">
        <f t="shared" si="207"/>
        <v>-2.6249999999999998E-5</v>
      </c>
      <c r="K368" s="224">
        <f t="shared" si="208"/>
        <v>-2.6249999999999998E-5</v>
      </c>
      <c r="L368" s="224">
        <f t="shared" si="209"/>
        <v>-2.6249999999999998E-5</v>
      </c>
      <c r="M368" s="224">
        <f t="shared" si="210"/>
        <v>-2.6249999999999998E-5</v>
      </c>
      <c r="N368" s="224">
        <f t="shared" si="211"/>
        <v>-2.6249999999999998E-5</v>
      </c>
      <c r="O368" s="224">
        <f t="shared" si="212"/>
        <v>-2.6249999999999998E-5</v>
      </c>
      <c r="P368" s="224">
        <f t="shared" si="213"/>
        <v>-2.6249999999999998E-5</v>
      </c>
      <c r="Q368" s="627">
        <f t="shared" si="214"/>
        <v>-2.6249999999999998E-5</v>
      </c>
    </row>
    <row r="369" spans="2:17" s="18" customFormat="1" x14ac:dyDescent="0.3">
      <c r="B369" s="152" t="s">
        <v>152</v>
      </c>
      <c r="C369" s="20"/>
      <c r="D369" s="224">
        <f t="shared" si="201"/>
        <v>1767.92059875</v>
      </c>
      <c r="E369" s="224">
        <f t="shared" si="202"/>
        <v>1528.9818487499999</v>
      </c>
      <c r="F369" s="224">
        <f t="shared" ref="F369" si="233">F286*(1-$F$306)</f>
        <v>1282.8824737499999</v>
      </c>
      <c r="G369" s="224">
        <f t="shared" si="204"/>
        <v>1259.13934875</v>
      </c>
      <c r="H369" s="224">
        <f t="shared" si="205"/>
        <v>1439.28559875</v>
      </c>
      <c r="I369" s="224">
        <f t="shared" si="206"/>
        <v>1995.5530987499999</v>
      </c>
      <c r="J369" s="224">
        <f t="shared" si="207"/>
        <v>2205.8493487500004</v>
      </c>
      <c r="K369" s="224">
        <f t="shared" si="208"/>
        <v>2327.9568487500001</v>
      </c>
      <c r="L369" s="224">
        <f t="shared" si="209"/>
        <v>2220.1705987499995</v>
      </c>
      <c r="M369" s="224">
        <f t="shared" si="210"/>
        <v>3428.4318487499995</v>
      </c>
      <c r="N369" s="224">
        <f t="shared" si="211"/>
        <v>4753.1356323602704</v>
      </c>
      <c r="O369" s="224">
        <f t="shared" si="212"/>
        <v>6245.61065587959</v>
      </c>
      <c r="P369" s="224">
        <f t="shared" si="213"/>
        <v>8206.7198307919825</v>
      </c>
      <c r="Q369" s="627">
        <f t="shared" si="214"/>
        <v>10783.613336759447</v>
      </c>
    </row>
    <row r="370" spans="2:17" s="18" customFormat="1" x14ac:dyDescent="0.3">
      <c r="B370" s="152" t="s">
        <v>153</v>
      </c>
      <c r="C370" s="20"/>
      <c r="D370" s="224">
        <f t="shared" si="201"/>
        <v>-2.6249999999999998E-5</v>
      </c>
      <c r="E370" s="224">
        <f t="shared" si="202"/>
        <v>-2.6249999999999998E-5</v>
      </c>
      <c r="F370" s="224">
        <f t="shared" ref="F370" si="234">F287*(1-$F$306)</f>
        <v>-2.6249999999999998E-5</v>
      </c>
      <c r="G370" s="224">
        <f t="shared" si="204"/>
        <v>-2.6249999999999998E-5</v>
      </c>
      <c r="H370" s="224">
        <f t="shared" si="205"/>
        <v>-2.6249999999999998E-5</v>
      </c>
      <c r="I370" s="224">
        <f t="shared" si="206"/>
        <v>-2.6249999999999998E-5</v>
      </c>
      <c r="J370" s="224">
        <f t="shared" si="207"/>
        <v>-2.6249999999999998E-5</v>
      </c>
      <c r="K370" s="224">
        <f t="shared" si="208"/>
        <v>-2.6249999999999998E-5</v>
      </c>
      <c r="L370" s="224">
        <f t="shared" si="209"/>
        <v>-2.6249999999999998E-5</v>
      </c>
      <c r="M370" s="224">
        <f t="shared" si="210"/>
        <v>-2.6249999999999998E-5</v>
      </c>
      <c r="N370" s="224">
        <f t="shared" si="211"/>
        <v>-2.6249999999999998E-5</v>
      </c>
      <c r="O370" s="224">
        <f t="shared" si="212"/>
        <v>-2.6249999999999998E-5</v>
      </c>
      <c r="P370" s="224">
        <f t="shared" si="213"/>
        <v>-2.6249999999999998E-5</v>
      </c>
      <c r="Q370" s="627">
        <f t="shared" si="214"/>
        <v>-2.6249999999999998E-5</v>
      </c>
    </row>
    <row r="371" spans="2:17" s="18" customFormat="1" x14ac:dyDescent="0.3">
      <c r="B371" s="152" t="s">
        <v>154</v>
      </c>
      <c r="C371" s="20"/>
      <c r="D371" s="224">
        <f t="shared" si="201"/>
        <v>-2.6249999999999998E-5</v>
      </c>
      <c r="E371" s="224">
        <f t="shared" si="202"/>
        <v>-2.6249999999999998E-5</v>
      </c>
      <c r="F371" s="224">
        <f t="shared" ref="F371" si="235">F288*(1-$F$306)</f>
        <v>-2.6249999999999998E-5</v>
      </c>
      <c r="G371" s="224">
        <f t="shared" si="204"/>
        <v>-2.6249999999999998E-5</v>
      </c>
      <c r="H371" s="224">
        <f t="shared" si="205"/>
        <v>-2.6249999999999998E-5</v>
      </c>
      <c r="I371" s="224">
        <f t="shared" si="206"/>
        <v>-2.6249999999999998E-5</v>
      </c>
      <c r="J371" s="224">
        <f t="shared" si="207"/>
        <v>-2.6249999999999998E-5</v>
      </c>
      <c r="K371" s="224">
        <f t="shared" si="208"/>
        <v>-2.6249999999999998E-5</v>
      </c>
      <c r="L371" s="224">
        <f t="shared" si="209"/>
        <v>-2.6249999999999998E-5</v>
      </c>
      <c r="M371" s="224">
        <f t="shared" si="210"/>
        <v>-2.6249999999999998E-5</v>
      </c>
      <c r="N371" s="224">
        <f t="shared" si="211"/>
        <v>-2.6249999999999998E-5</v>
      </c>
      <c r="O371" s="224">
        <f t="shared" si="212"/>
        <v>-2.6249999999999998E-5</v>
      </c>
      <c r="P371" s="224">
        <f t="shared" si="213"/>
        <v>-2.6249999999999998E-5</v>
      </c>
      <c r="Q371" s="627">
        <f t="shared" si="214"/>
        <v>-2.6249999999999998E-5</v>
      </c>
    </row>
    <row r="372" spans="2:17" s="18" customFormat="1" x14ac:dyDescent="0.3">
      <c r="B372" s="152" t="s">
        <v>155</v>
      </c>
      <c r="C372" s="20"/>
      <c r="D372" s="224">
        <f t="shared" si="201"/>
        <v>-2.6249999999999998E-5</v>
      </c>
      <c r="E372" s="224">
        <f t="shared" si="202"/>
        <v>-2.6249999999999998E-5</v>
      </c>
      <c r="F372" s="224">
        <f t="shared" ref="F372" si="236">F289*(1-$F$306)</f>
        <v>-2.6249999999999998E-5</v>
      </c>
      <c r="G372" s="224">
        <f t="shared" si="204"/>
        <v>-2.6249999999999998E-5</v>
      </c>
      <c r="H372" s="224">
        <f t="shared" si="205"/>
        <v>-2.6249999999999998E-5</v>
      </c>
      <c r="I372" s="224">
        <f t="shared" si="206"/>
        <v>-2.6249999999999998E-5</v>
      </c>
      <c r="J372" s="224">
        <f t="shared" si="207"/>
        <v>-2.6249999999999998E-5</v>
      </c>
      <c r="K372" s="224">
        <f t="shared" si="208"/>
        <v>-2.6249999999999998E-5</v>
      </c>
      <c r="L372" s="224">
        <f t="shared" si="209"/>
        <v>-2.6249999999999998E-5</v>
      </c>
      <c r="M372" s="224">
        <f t="shared" si="210"/>
        <v>-2.6249999999999998E-5</v>
      </c>
      <c r="N372" s="224">
        <f t="shared" si="211"/>
        <v>-2.6249999999999998E-5</v>
      </c>
      <c r="O372" s="224">
        <f t="shared" si="212"/>
        <v>-2.6249999999999998E-5</v>
      </c>
      <c r="P372" s="224">
        <f t="shared" si="213"/>
        <v>-2.6249999999999998E-5</v>
      </c>
      <c r="Q372" s="627">
        <f t="shared" si="214"/>
        <v>-2.6249999999999998E-5</v>
      </c>
    </row>
    <row r="373" spans="2:17" s="18" customFormat="1" x14ac:dyDescent="0.3">
      <c r="B373" s="152" t="s">
        <v>156</v>
      </c>
      <c r="C373" s="20"/>
      <c r="D373" s="224">
        <f t="shared" si="201"/>
        <v>-2.6249999999999998E-5</v>
      </c>
      <c r="E373" s="224">
        <f t="shared" si="202"/>
        <v>-2.6249999999999998E-5</v>
      </c>
      <c r="F373" s="224">
        <f t="shared" ref="F373" si="237">F290*(1-$F$306)</f>
        <v>-2.6249999999999998E-5</v>
      </c>
      <c r="G373" s="224">
        <f t="shared" si="204"/>
        <v>-2.6249999999999998E-5</v>
      </c>
      <c r="H373" s="224">
        <f t="shared" si="205"/>
        <v>-2.6249999999999998E-5</v>
      </c>
      <c r="I373" s="224">
        <f t="shared" si="206"/>
        <v>-2.6249999999999998E-5</v>
      </c>
      <c r="J373" s="224">
        <f t="shared" si="207"/>
        <v>-2.6249999999999998E-5</v>
      </c>
      <c r="K373" s="224">
        <f t="shared" si="208"/>
        <v>-2.6249999999999998E-5</v>
      </c>
      <c r="L373" s="224">
        <f t="shared" si="209"/>
        <v>-2.6249999999999998E-5</v>
      </c>
      <c r="M373" s="224">
        <f t="shared" si="210"/>
        <v>-2.6249999999999998E-5</v>
      </c>
      <c r="N373" s="224">
        <f t="shared" si="211"/>
        <v>-2.6249999999999998E-5</v>
      </c>
      <c r="O373" s="224">
        <f t="shared" si="212"/>
        <v>-2.6249999999999998E-5</v>
      </c>
      <c r="P373" s="224">
        <f t="shared" si="213"/>
        <v>-2.6249999999999998E-5</v>
      </c>
      <c r="Q373" s="627">
        <f t="shared" si="214"/>
        <v>-2.6249999999999998E-5</v>
      </c>
    </row>
    <row r="374" spans="2:17" s="18" customFormat="1" x14ac:dyDescent="0.3">
      <c r="B374" s="152" t="s">
        <v>157</v>
      </c>
      <c r="C374" s="20"/>
      <c r="D374" s="224">
        <f t="shared" si="201"/>
        <v>8421.61857375</v>
      </c>
      <c r="E374" s="224">
        <f t="shared" si="202"/>
        <v>10625.236848750001</v>
      </c>
      <c r="F374" s="224">
        <f t="shared" ref="F374" si="238">F291*(1-$F$306)</f>
        <v>12193.036848749996</v>
      </c>
      <c r="G374" s="224">
        <f t="shared" si="204"/>
        <v>11372.95684875</v>
      </c>
      <c r="H374" s="224">
        <f t="shared" si="205"/>
        <v>12469.286223750003</v>
      </c>
      <c r="I374" s="224">
        <f t="shared" si="206"/>
        <v>14300.521848750001</v>
      </c>
      <c r="J374" s="224">
        <f t="shared" si="207"/>
        <v>14936.686848750001</v>
      </c>
      <c r="K374" s="224">
        <f t="shared" si="208"/>
        <v>13943.62122375</v>
      </c>
      <c r="L374" s="224">
        <f t="shared" si="209"/>
        <v>13640.236848750001</v>
      </c>
      <c r="M374" s="224">
        <f t="shared" si="210"/>
        <v>11493.556848750002</v>
      </c>
      <c r="N374" s="224">
        <f t="shared" si="211"/>
        <v>10500.021752193461</v>
      </c>
      <c r="O374" s="224">
        <f t="shared" si="212"/>
        <v>10145.786489775059</v>
      </c>
      <c r="P374" s="224">
        <f t="shared" si="213"/>
        <v>9803.5019283921756</v>
      </c>
      <c r="Q374" s="627">
        <f t="shared" si="214"/>
        <v>9472.7648917651095</v>
      </c>
    </row>
    <row r="375" spans="2:17" s="18" customFormat="1" x14ac:dyDescent="0.3">
      <c r="B375" s="152" t="s">
        <v>158</v>
      </c>
      <c r="C375" s="20"/>
      <c r="D375" s="224">
        <f t="shared" si="201"/>
        <v>-2.6249999999999998E-5</v>
      </c>
      <c r="E375" s="224">
        <f t="shared" si="202"/>
        <v>-2.6249999999999998E-5</v>
      </c>
      <c r="F375" s="224">
        <f t="shared" ref="F375" si="239">F292*(1-$F$306)</f>
        <v>-2.6249999999999998E-5</v>
      </c>
      <c r="G375" s="224">
        <f t="shared" si="204"/>
        <v>-2.6249999999999998E-5</v>
      </c>
      <c r="H375" s="224">
        <f t="shared" si="205"/>
        <v>-2.6249999999999998E-5</v>
      </c>
      <c r="I375" s="224">
        <f t="shared" si="206"/>
        <v>-2.6249999999999998E-5</v>
      </c>
      <c r="J375" s="224">
        <f t="shared" si="207"/>
        <v>-2.6249999999999998E-5</v>
      </c>
      <c r="K375" s="224">
        <f t="shared" si="208"/>
        <v>-2.6249999999999998E-5</v>
      </c>
      <c r="L375" s="224">
        <f t="shared" si="209"/>
        <v>-2.6249999999999998E-5</v>
      </c>
      <c r="M375" s="224">
        <f t="shared" si="210"/>
        <v>-2.6249999999999998E-5</v>
      </c>
      <c r="N375" s="224">
        <f t="shared" si="211"/>
        <v>-2.6249999999999998E-5</v>
      </c>
      <c r="O375" s="224">
        <f t="shared" si="212"/>
        <v>-2.6249999999999998E-5</v>
      </c>
      <c r="P375" s="224">
        <f t="shared" si="213"/>
        <v>-2.6249999999999998E-5</v>
      </c>
      <c r="Q375" s="627">
        <f t="shared" si="214"/>
        <v>-2.6249999999999998E-5</v>
      </c>
    </row>
    <row r="376" spans="2:17" s="18" customFormat="1" x14ac:dyDescent="0.3">
      <c r="B376" s="152" t="s">
        <v>159</v>
      </c>
      <c r="C376" s="20"/>
      <c r="D376" s="224">
        <f t="shared" si="201"/>
        <v>-2.6249999999999998E-5</v>
      </c>
      <c r="E376" s="224">
        <f t="shared" si="202"/>
        <v>-2.6249999999999998E-5</v>
      </c>
      <c r="F376" s="224">
        <f t="shared" ref="F376" si="240">F293*(1-$F$306)</f>
        <v>-2.6249999999999998E-5</v>
      </c>
      <c r="G376" s="224">
        <f t="shared" si="204"/>
        <v>-2.6249999999999998E-5</v>
      </c>
      <c r="H376" s="224">
        <f t="shared" si="205"/>
        <v>-2.6249999999999998E-5</v>
      </c>
      <c r="I376" s="224">
        <f t="shared" si="206"/>
        <v>-2.6249999999999998E-5</v>
      </c>
      <c r="J376" s="224">
        <f t="shared" si="207"/>
        <v>-2.6249999999999998E-5</v>
      </c>
      <c r="K376" s="224">
        <f t="shared" si="208"/>
        <v>-2.6249999999999998E-5</v>
      </c>
      <c r="L376" s="224">
        <f t="shared" si="209"/>
        <v>-2.6249999999999998E-5</v>
      </c>
      <c r="M376" s="224">
        <f t="shared" si="210"/>
        <v>-2.6249999999999998E-5</v>
      </c>
      <c r="N376" s="224">
        <f t="shared" si="211"/>
        <v>-2.6249999999999998E-5</v>
      </c>
      <c r="O376" s="224">
        <f t="shared" si="212"/>
        <v>-2.6249999999999998E-5</v>
      </c>
      <c r="P376" s="224">
        <f t="shared" si="213"/>
        <v>-2.6249999999999998E-5</v>
      </c>
      <c r="Q376" s="627">
        <f t="shared" si="214"/>
        <v>-2.6249999999999998E-5</v>
      </c>
    </row>
    <row r="377" spans="2:17" s="18" customFormat="1" x14ac:dyDescent="0.3">
      <c r="B377" s="152" t="s">
        <v>160</v>
      </c>
      <c r="C377" s="20"/>
      <c r="D377" s="224">
        <f t="shared" si="201"/>
        <v>-2.6249999999999998E-5</v>
      </c>
      <c r="E377" s="224">
        <f t="shared" si="202"/>
        <v>-2.6249999999999998E-5</v>
      </c>
      <c r="F377" s="224">
        <f t="shared" ref="F377" si="241">F294*(1-$F$306)</f>
        <v>-2.6249999999999998E-5</v>
      </c>
      <c r="G377" s="224">
        <f t="shared" si="204"/>
        <v>-2.6249999999999998E-5</v>
      </c>
      <c r="H377" s="224">
        <f t="shared" si="205"/>
        <v>-2.6249999999999998E-5</v>
      </c>
      <c r="I377" s="224">
        <f t="shared" si="206"/>
        <v>-2.6249999999999998E-5</v>
      </c>
      <c r="J377" s="224">
        <f t="shared" si="207"/>
        <v>-2.6249999999999998E-5</v>
      </c>
      <c r="K377" s="224">
        <f t="shared" si="208"/>
        <v>-2.6249999999999998E-5</v>
      </c>
      <c r="L377" s="224">
        <f t="shared" si="209"/>
        <v>-2.6249999999999998E-5</v>
      </c>
      <c r="M377" s="224">
        <f t="shared" si="210"/>
        <v>-2.6249999999999998E-5</v>
      </c>
      <c r="N377" s="224">
        <f t="shared" si="211"/>
        <v>-2.6249999999999998E-5</v>
      </c>
      <c r="O377" s="224">
        <f t="shared" si="212"/>
        <v>-2.6249999999999998E-5</v>
      </c>
      <c r="P377" s="224">
        <f t="shared" si="213"/>
        <v>-2.6249999999999998E-5</v>
      </c>
      <c r="Q377" s="627">
        <f t="shared" si="214"/>
        <v>-2.6249999999999998E-5</v>
      </c>
    </row>
    <row r="378" spans="2:17" s="18" customFormat="1" x14ac:dyDescent="0.3">
      <c r="B378" s="152" t="s">
        <v>161</v>
      </c>
      <c r="C378" s="20"/>
      <c r="D378" s="224">
        <f t="shared" si="201"/>
        <v>-2.6249999999999998E-5</v>
      </c>
      <c r="E378" s="224">
        <f t="shared" si="202"/>
        <v>-2.6249999999999998E-5</v>
      </c>
      <c r="F378" s="224">
        <f t="shared" ref="F378" si="242">F295*(1-$F$306)</f>
        <v>-2.6249999999999998E-5</v>
      </c>
      <c r="G378" s="224">
        <f t="shared" si="204"/>
        <v>-2.6249999999999998E-5</v>
      </c>
      <c r="H378" s="224">
        <f t="shared" si="205"/>
        <v>-2.6249999999999998E-5</v>
      </c>
      <c r="I378" s="224">
        <f t="shared" si="206"/>
        <v>-2.6249999999999998E-5</v>
      </c>
      <c r="J378" s="224">
        <f t="shared" si="207"/>
        <v>-2.6249999999999998E-5</v>
      </c>
      <c r="K378" s="224">
        <f t="shared" si="208"/>
        <v>-2.6249999999999998E-5</v>
      </c>
      <c r="L378" s="224">
        <f t="shared" si="209"/>
        <v>-2.6249999999999998E-5</v>
      </c>
      <c r="M378" s="224">
        <f t="shared" si="210"/>
        <v>-2.6249999999999998E-5</v>
      </c>
      <c r="N378" s="224">
        <f t="shared" si="211"/>
        <v>-2.6249999999999998E-5</v>
      </c>
      <c r="O378" s="224">
        <f t="shared" si="212"/>
        <v>-2.6249999999999998E-5</v>
      </c>
      <c r="P378" s="224">
        <f t="shared" si="213"/>
        <v>-2.6249999999999998E-5</v>
      </c>
      <c r="Q378" s="627">
        <f t="shared" si="214"/>
        <v>-2.6249999999999998E-5</v>
      </c>
    </row>
    <row r="379" spans="2:17" s="18" customFormat="1" x14ac:dyDescent="0.3">
      <c r="B379" s="152" t="s">
        <v>162</v>
      </c>
      <c r="C379" s="20"/>
      <c r="D379" s="224">
        <f t="shared" si="201"/>
        <v>4032.9393487499997</v>
      </c>
      <c r="E379" s="224">
        <f t="shared" si="202"/>
        <v>3346.6499737499998</v>
      </c>
      <c r="F379" s="224">
        <f t="shared" ref="F379" si="243">F296*(1-$F$306)</f>
        <v>1648.0743487499999</v>
      </c>
      <c r="G379" s="224">
        <f t="shared" si="204"/>
        <v>646.34059875000003</v>
      </c>
      <c r="H379" s="224">
        <f t="shared" si="205"/>
        <v>994.57309875000021</v>
      </c>
      <c r="I379" s="224">
        <f t="shared" si="206"/>
        <v>2633.2255987499993</v>
      </c>
      <c r="J379" s="224">
        <f t="shared" si="207"/>
        <v>2821.2862237499999</v>
      </c>
      <c r="K379" s="224">
        <f t="shared" si="208"/>
        <v>3102.0580987499993</v>
      </c>
      <c r="L379" s="224">
        <f t="shared" si="209"/>
        <v>2417.2762237500006</v>
      </c>
      <c r="M379" s="224">
        <f t="shared" si="210"/>
        <v>2838.6224737499997</v>
      </c>
      <c r="N379" s="224">
        <f t="shared" si="211"/>
        <v>3819.9325202616283</v>
      </c>
      <c r="O379" s="224">
        <f t="shared" si="212"/>
        <v>5065.6056142403559</v>
      </c>
      <c r="P379" s="224">
        <f t="shared" si="213"/>
        <v>6717.4904510100787</v>
      </c>
      <c r="Q379" s="627">
        <f t="shared" si="214"/>
        <v>8908.0519451450182</v>
      </c>
    </row>
    <row r="380" spans="2:17" s="18" customFormat="1" x14ac:dyDescent="0.3">
      <c r="B380" s="152" t="s">
        <v>182</v>
      </c>
      <c r="C380" s="20"/>
      <c r="D380" s="224">
        <f t="shared" si="201"/>
        <v>-2.6249999999999998E-5</v>
      </c>
      <c r="E380" s="224">
        <f t="shared" si="202"/>
        <v>-2.6249999999999998E-5</v>
      </c>
      <c r="F380" s="224">
        <f t="shared" ref="F380" si="244">F297*(1-$F$306)</f>
        <v>-2.6249999999999998E-5</v>
      </c>
      <c r="G380" s="224">
        <f t="shared" si="204"/>
        <v>-2.6249999999999998E-5</v>
      </c>
      <c r="H380" s="224">
        <f t="shared" si="205"/>
        <v>-2.6249999999999998E-5</v>
      </c>
      <c r="I380" s="224">
        <f t="shared" si="206"/>
        <v>-2.6249999999999998E-5</v>
      </c>
      <c r="J380" s="224">
        <f t="shared" si="207"/>
        <v>-2.6249999999999998E-5</v>
      </c>
      <c r="K380" s="224">
        <f t="shared" si="208"/>
        <v>-2.6249999999999998E-5</v>
      </c>
      <c r="L380" s="224">
        <f t="shared" si="209"/>
        <v>-2.6249999999999998E-5</v>
      </c>
      <c r="M380" s="224">
        <f t="shared" si="210"/>
        <v>-2.6249999999999998E-5</v>
      </c>
      <c r="N380" s="224">
        <f t="shared" si="211"/>
        <v>-2.6249999999999998E-5</v>
      </c>
      <c r="O380" s="224">
        <f t="shared" si="212"/>
        <v>-2.6249999999999998E-5</v>
      </c>
      <c r="P380" s="224">
        <f t="shared" si="213"/>
        <v>-2.6249999999999998E-5</v>
      </c>
      <c r="Q380" s="627">
        <f t="shared" si="214"/>
        <v>-2.6249999999999998E-5</v>
      </c>
    </row>
    <row r="381" spans="2:17" s="18" customFormat="1" x14ac:dyDescent="0.3">
      <c r="B381" s="152" t="s">
        <v>163</v>
      </c>
      <c r="C381" s="20"/>
      <c r="D381" s="224">
        <f t="shared" si="201"/>
        <v>-2.6249999999999998E-5</v>
      </c>
      <c r="E381" s="224">
        <f t="shared" si="202"/>
        <v>-2.6249999999999998E-5</v>
      </c>
      <c r="F381" s="224">
        <f t="shared" ref="F381" si="245">F298*(1-$F$306)</f>
        <v>-2.6249999999999998E-5</v>
      </c>
      <c r="G381" s="224">
        <f t="shared" si="204"/>
        <v>-2.6249999999999998E-5</v>
      </c>
      <c r="H381" s="224">
        <f t="shared" si="205"/>
        <v>-2.6249999999999998E-5</v>
      </c>
      <c r="I381" s="224">
        <f t="shared" si="206"/>
        <v>-2.6249999999999998E-5</v>
      </c>
      <c r="J381" s="224">
        <f t="shared" si="207"/>
        <v>-2.6249999999999998E-5</v>
      </c>
      <c r="K381" s="224">
        <f t="shared" si="208"/>
        <v>-2.6249999999999998E-5</v>
      </c>
      <c r="L381" s="224">
        <f t="shared" si="209"/>
        <v>-2.6249999999999998E-5</v>
      </c>
      <c r="M381" s="224">
        <f t="shared" si="210"/>
        <v>-2.6249999999999998E-5</v>
      </c>
      <c r="N381" s="224">
        <f t="shared" si="211"/>
        <v>-2.6249999999999998E-5</v>
      </c>
      <c r="O381" s="224">
        <f t="shared" si="212"/>
        <v>-2.6249999999999998E-5</v>
      </c>
      <c r="P381" s="224">
        <f t="shared" si="213"/>
        <v>-2.6249999999999998E-5</v>
      </c>
      <c r="Q381" s="627">
        <f t="shared" si="214"/>
        <v>-2.6249999999999998E-5</v>
      </c>
    </row>
    <row r="382" spans="2:17" s="18" customFormat="1" x14ac:dyDescent="0.3">
      <c r="B382" s="152" t="s">
        <v>164</v>
      </c>
      <c r="C382" s="20"/>
      <c r="D382" s="224">
        <f t="shared" si="201"/>
        <v>-2.6249999999999998E-5</v>
      </c>
      <c r="E382" s="224">
        <f t="shared" si="202"/>
        <v>-2.6249999999999998E-5</v>
      </c>
      <c r="F382" s="224">
        <f t="shared" ref="F382" si="246">F299*(1-$F$306)</f>
        <v>-2.6249999999999998E-5</v>
      </c>
      <c r="G382" s="224">
        <f t="shared" si="204"/>
        <v>-2.6249999999999998E-5</v>
      </c>
      <c r="H382" s="224">
        <f t="shared" si="205"/>
        <v>-2.6249999999999998E-5</v>
      </c>
      <c r="I382" s="224">
        <f t="shared" si="206"/>
        <v>-2.6249999999999998E-5</v>
      </c>
      <c r="J382" s="224">
        <f t="shared" si="207"/>
        <v>-2.6249999999999998E-5</v>
      </c>
      <c r="K382" s="224">
        <f t="shared" si="208"/>
        <v>-2.6249999999999998E-5</v>
      </c>
      <c r="L382" s="224">
        <f t="shared" si="209"/>
        <v>-2.6249999999999998E-5</v>
      </c>
      <c r="M382" s="224">
        <f t="shared" si="210"/>
        <v>-2.6249999999999998E-5</v>
      </c>
      <c r="N382" s="224">
        <f t="shared" si="211"/>
        <v>-2.6249999999999998E-5</v>
      </c>
      <c r="O382" s="224">
        <f t="shared" si="212"/>
        <v>-2.6249999999999998E-5</v>
      </c>
      <c r="P382" s="224">
        <f t="shared" si="213"/>
        <v>-2.6249999999999998E-5</v>
      </c>
      <c r="Q382" s="627">
        <f t="shared" si="214"/>
        <v>-2.6249999999999998E-5</v>
      </c>
    </row>
    <row r="383" spans="2:17" s="18" customFormat="1" x14ac:dyDescent="0.3">
      <c r="B383" s="152" t="s">
        <v>165</v>
      </c>
      <c r="C383" s="20"/>
      <c r="D383" s="224">
        <f t="shared" si="201"/>
        <v>-2.6249999999999998E-5</v>
      </c>
      <c r="E383" s="224">
        <f t="shared" si="202"/>
        <v>-2.6249999999999998E-5</v>
      </c>
      <c r="F383" s="224">
        <f t="shared" ref="F383" si="247">F300*(1-$F$306)</f>
        <v>-2.6249999999999998E-5</v>
      </c>
      <c r="G383" s="224">
        <f t="shared" si="204"/>
        <v>-2.6249999999999998E-5</v>
      </c>
      <c r="H383" s="224">
        <f t="shared" si="205"/>
        <v>-2.6249999999999998E-5</v>
      </c>
      <c r="I383" s="224">
        <f t="shared" si="206"/>
        <v>-2.6249999999999998E-5</v>
      </c>
      <c r="J383" s="224">
        <f t="shared" si="207"/>
        <v>-2.6249999999999998E-5</v>
      </c>
      <c r="K383" s="224">
        <f t="shared" si="208"/>
        <v>-2.6249999999999998E-5</v>
      </c>
      <c r="L383" s="224">
        <f t="shared" si="209"/>
        <v>-2.6249999999999998E-5</v>
      </c>
      <c r="M383" s="224">
        <f t="shared" si="210"/>
        <v>-2.6249999999999998E-5</v>
      </c>
      <c r="N383" s="224">
        <f t="shared" si="211"/>
        <v>-2.6249999999999998E-5</v>
      </c>
      <c r="O383" s="224">
        <f t="shared" si="212"/>
        <v>-2.6249999999999998E-5</v>
      </c>
      <c r="P383" s="224">
        <f t="shared" si="213"/>
        <v>-2.6249999999999998E-5</v>
      </c>
      <c r="Q383" s="627">
        <f t="shared" si="214"/>
        <v>-2.6249999999999998E-5</v>
      </c>
    </row>
    <row r="384" spans="2:17" s="18" customFormat="1" x14ac:dyDescent="0.3">
      <c r="B384" s="152" t="s">
        <v>166</v>
      </c>
      <c r="C384" s="20"/>
      <c r="D384" s="224">
        <f t="shared" si="201"/>
        <v>4078.3904737499984</v>
      </c>
      <c r="E384" s="224">
        <f t="shared" si="202"/>
        <v>5857.7680987499998</v>
      </c>
      <c r="F384" s="224">
        <f t="shared" ref="F384" si="248">F301*(1-$F$306)</f>
        <v>4280.1693487499997</v>
      </c>
      <c r="G384" s="224">
        <f t="shared" si="204"/>
        <v>3177.4330987499993</v>
      </c>
      <c r="H384" s="224">
        <f t="shared" si="205"/>
        <v>3068.5162237499999</v>
      </c>
      <c r="I384" s="224">
        <f t="shared" si="206"/>
        <v>3468.7574737500004</v>
      </c>
      <c r="J384" s="224">
        <f t="shared" si="207"/>
        <v>3267.5062237499997</v>
      </c>
      <c r="K384" s="224">
        <f t="shared" si="208"/>
        <v>2763.2474737499992</v>
      </c>
      <c r="L384" s="224">
        <f t="shared" si="209"/>
        <v>2647.9237237499997</v>
      </c>
      <c r="M384" s="224">
        <f t="shared" si="210"/>
        <v>2332.1024737499997</v>
      </c>
      <c r="N384" s="224">
        <f t="shared" si="211"/>
        <v>2132.7950119852935</v>
      </c>
      <c r="O384" s="224">
        <f t="shared" si="212"/>
        <v>2014.8639922240477</v>
      </c>
      <c r="P384" s="224">
        <f t="shared" si="213"/>
        <v>1903.453864143718</v>
      </c>
      <c r="Q384" s="627">
        <f t="shared" si="214"/>
        <v>1798.2040607925362</v>
      </c>
    </row>
    <row r="385" spans="2:17" s="18" customFormat="1" x14ac:dyDescent="0.3">
      <c r="B385" s="333" t="s">
        <v>537</v>
      </c>
      <c r="C385" s="156"/>
      <c r="D385" s="596">
        <f>SUM(D349:D384)</f>
        <v>54475.215029999941</v>
      </c>
      <c r="E385" s="596">
        <f t="shared" ref="E385" si="249">SUM(E349:E384)</f>
        <v>60689.310929999927</v>
      </c>
      <c r="F385" s="596">
        <f t="shared" ref="F385" si="250">SUM(F349:F384)</f>
        <v>53602.553429999942</v>
      </c>
      <c r="G385" s="596">
        <f t="shared" ref="G385" si="251">SUM(G349:G384)</f>
        <v>47007.994679999974</v>
      </c>
      <c r="H385" s="596">
        <f t="shared" ref="H385" si="252">SUM(H349:H384)</f>
        <v>55400.247179999926</v>
      </c>
      <c r="I385" s="596">
        <f t="shared" ref="I385" si="253">SUM(I349:I384)</f>
        <v>58489.114679999962</v>
      </c>
      <c r="J385" s="596">
        <f t="shared" ref="J385" si="254">SUM(J349:J384)</f>
        <v>56097.842804999964</v>
      </c>
      <c r="K385" s="596">
        <f t="shared" ref="K385" si="255">SUM(K349:K384)</f>
        <v>52770.036554999955</v>
      </c>
      <c r="L385" s="596">
        <f t="shared" ref="L385:Q385" si="256">SUM(L349:L384)</f>
        <v>50084.048429999973</v>
      </c>
      <c r="M385" s="596">
        <f t="shared" si="256"/>
        <v>47422.934054999976</v>
      </c>
      <c r="N385" s="596">
        <f t="shared" si="256"/>
        <v>47036.268575188369</v>
      </c>
      <c r="O385" s="596">
        <f t="shared" si="256"/>
        <v>48069.087399363598</v>
      </c>
      <c r="P385" s="596">
        <f t="shared" si="256"/>
        <v>50113.428626013694</v>
      </c>
      <c r="Q385" s="633">
        <f t="shared" si="256"/>
        <v>53439.11453017914</v>
      </c>
    </row>
    <row r="386" spans="2:17" x14ac:dyDescent="0.3">
      <c r="B386" s="34"/>
      <c r="C386" s="34"/>
      <c r="D386" s="34"/>
      <c r="E386" s="34"/>
      <c r="F386" s="34"/>
      <c r="G386" s="34"/>
      <c r="H386" s="34"/>
      <c r="I386" s="34"/>
      <c r="J386" s="34"/>
      <c r="K386" s="34"/>
      <c r="L386" s="34"/>
      <c r="M386" s="34"/>
      <c r="N386" s="34"/>
      <c r="O386" s="11"/>
    </row>
    <row r="387" spans="2:17" x14ac:dyDescent="0.3">
      <c r="B387" s="34"/>
      <c r="C387" s="34"/>
      <c r="D387" s="34"/>
      <c r="E387" s="34"/>
      <c r="F387" s="34"/>
      <c r="G387" s="34"/>
      <c r="H387" s="34"/>
      <c r="I387" s="34"/>
      <c r="J387" s="34"/>
      <c r="K387" s="34"/>
      <c r="L387" s="34"/>
      <c r="M387" s="34"/>
      <c r="N387" s="34"/>
      <c r="O387" s="11"/>
    </row>
    <row r="388" spans="2:17" s="18" customFormat="1" x14ac:dyDescent="0.3">
      <c r="B388" s="15" t="s">
        <v>99</v>
      </c>
      <c r="C388" s="16" t="s">
        <v>86</v>
      </c>
      <c r="D388" s="16">
        <v>2005</v>
      </c>
      <c r="E388" s="16">
        <v>2006</v>
      </c>
      <c r="F388" s="16">
        <v>2007</v>
      </c>
      <c r="G388" s="16">
        <v>2008</v>
      </c>
      <c r="H388" s="16">
        <v>2009</v>
      </c>
      <c r="I388" s="16">
        <v>2010</v>
      </c>
      <c r="J388" s="16">
        <v>2011</v>
      </c>
      <c r="K388" s="16">
        <v>2012</v>
      </c>
      <c r="L388" s="16">
        <v>2013</v>
      </c>
      <c r="M388" s="16">
        <v>2014</v>
      </c>
      <c r="N388" s="16">
        <v>2015</v>
      </c>
      <c r="O388" s="16">
        <v>2016</v>
      </c>
      <c r="P388" s="16">
        <v>2017</v>
      </c>
      <c r="Q388" s="17">
        <v>2018</v>
      </c>
    </row>
    <row r="389" spans="2:17" s="67" customFormat="1" x14ac:dyDescent="0.3">
      <c r="B389" s="153" t="s">
        <v>19</v>
      </c>
      <c r="C389" s="27"/>
      <c r="D389" s="169"/>
      <c r="E389" s="169"/>
      <c r="F389" s="169"/>
      <c r="G389" s="169"/>
      <c r="H389" s="169"/>
      <c r="I389" s="169"/>
      <c r="J389" s="169"/>
      <c r="K389" s="169"/>
      <c r="L389" s="170"/>
      <c r="M389" s="170"/>
      <c r="N389" s="169"/>
      <c r="O389" s="199"/>
      <c r="Q389" s="420"/>
    </row>
    <row r="390" spans="2:17" s="18" customFormat="1" x14ac:dyDescent="0.3">
      <c r="B390" s="152" t="s">
        <v>132</v>
      </c>
      <c r="C390" s="20"/>
      <c r="D390" s="184">
        <f t="shared" ref="D390:K390" si="257">D311*21</f>
        <v>-5.5124999999999998E-4</v>
      </c>
      <c r="E390" s="184">
        <f t="shared" si="257"/>
        <v>-5.5124999999999998E-4</v>
      </c>
      <c r="F390" s="184">
        <f t="shared" si="257"/>
        <v>-5.5124999999999998E-4</v>
      </c>
      <c r="G390" s="184">
        <f t="shared" si="257"/>
        <v>-5.5124999999999998E-4</v>
      </c>
      <c r="H390" s="184">
        <f t="shared" si="257"/>
        <v>-5.5124999999999998E-4</v>
      </c>
      <c r="I390" s="184">
        <f t="shared" si="257"/>
        <v>-5.5124999999999998E-4</v>
      </c>
      <c r="J390" s="184">
        <f t="shared" si="257"/>
        <v>-5.5124999999999998E-4</v>
      </c>
      <c r="K390" s="184">
        <f t="shared" si="257"/>
        <v>-5.5124999999999998E-4</v>
      </c>
      <c r="L390" s="184">
        <f t="shared" ref="L390:Q425" si="258">L311*21</f>
        <v>-5.5124999999999998E-4</v>
      </c>
      <c r="M390" s="184">
        <f t="shared" si="258"/>
        <v>-5.5124999999999998E-4</v>
      </c>
      <c r="N390" s="184">
        <f t="shared" si="258"/>
        <v>-5.5124999999999998E-4</v>
      </c>
      <c r="O390" s="184">
        <f t="shared" si="258"/>
        <v>-5.5124999999999998E-4</v>
      </c>
      <c r="P390" s="184">
        <f t="shared" si="258"/>
        <v>-5.5124999999999998E-4</v>
      </c>
      <c r="Q390" s="185">
        <f t="shared" si="258"/>
        <v>-5.5124999999999998E-4</v>
      </c>
    </row>
    <row r="391" spans="2:17" s="18" customFormat="1" x14ac:dyDescent="0.3">
      <c r="B391" s="152" t="s">
        <v>133</v>
      </c>
      <c r="C391" s="20"/>
      <c r="D391" s="21">
        <f t="shared" ref="D391:K391" si="259">D312*21</f>
        <v>312138.04253625002</v>
      </c>
      <c r="E391" s="21">
        <f t="shared" si="259"/>
        <v>316203.02382374997</v>
      </c>
      <c r="F391" s="21">
        <f t="shared" si="259"/>
        <v>301466.45757375006</v>
      </c>
      <c r="G391" s="21">
        <f t="shared" si="259"/>
        <v>300097.27069874993</v>
      </c>
      <c r="H391" s="21">
        <f t="shared" si="259"/>
        <v>333852.08007375</v>
      </c>
      <c r="I391" s="21">
        <f t="shared" si="259"/>
        <v>354674.80069874995</v>
      </c>
      <c r="J391" s="21">
        <f t="shared" si="259"/>
        <v>349411.74132375012</v>
      </c>
      <c r="K391" s="21">
        <f t="shared" si="259"/>
        <v>346625.88132374996</v>
      </c>
      <c r="L391" s="21">
        <f t="shared" si="258"/>
        <v>346910.79882374994</v>
      </c>
      <c r="M391" s="21">
        <f t="shared" si="258"/>
        <v>293029.73382374994</v>
      </c>
      <c r="N391" s="21">
        <f t="shared" si="258"/>
        <v>266698.22621569212</v>
      </c>
      <c r="O391" s="184">
        <f t="shared" ref="O391:Q391" si="260">O312*21</f>
        <v>255912.74420759646</v>
      </c>
      <c r="P391" s="184">
        <f t="shared" si="260"/>
        <v>245563.43541128834</v>
      </c>
      <c r="Q391" s="185">
        <f t="shared" si="260"/>
        <v>235632.66064564075</v>
      </c>
    </row>
    <row r="392" spans="2:17" s="18" customFormat="1" x14ac:dyDescent="0.3">
      <c r="B392" s="152" t="s">
        <v>134</v>
      </c>
      <c r="C392" s="20"/>
      <c r="D392" s="184">
        <f t="shared" ref="D392:K392" si="261">D313*21</f>
        <v>-5.5124999999999998E-4</v>
      </c>
      <c r="E392" s="184">
        <f t="shared" si="261"/>
        <v>-5.5124999999999998E-4</v>
      </c>
      <c r="F392" s="184">
        <f t="shared" si="261"/>
        <v>-5.5124999999999998E-4</v>
      </c>
      <c r="G392" s="184">
        <f t="shared" si="261"/>
        <v>-5.5124999999999998E-4</v>
      </c>
      <c r="H392" s="184">
        <f t="shared" si="261"/>
        <v>-5.5124999999999998E-4</v>
      </c>
      <c r="I392" s="184">
        <f t="shared" si="261"/>
        <v>-5.5124999999999998E-4</v>
      </c>
      <c r="J392" s="184">
        <f t="shared" si="261"/>
        <v>-5.5124999999999998E-4</v>
      </c>
      <c r="K392" s="184">
        <f t="shared" si="261"/>
        <v>-5.5124999999999998E-4</v>
      </c>
      <c r="L392" s="184">
        <f t="shared" si="258"/>
        <v>-5.5124999999999998E-4</v>
      </c>
      <c r="M392" s="184">
        <f t="shared" si="258"/>
        <v>-5.5124999999999998E-4</v>
      </c>
      <c r="N392" s="184">
        <f t="shared" si="258"/>
        <v>-5.5124999999999998E-4</v>
      </c>
      <c r="O392" s="184">
        <f t="shared" ref="O392:Q392" si="262">O313*21</f>
        <v>-5.5124999999999998E-4</v>
      </c>
      <c r="P392" s="184">
        <f t="shared" si="262"/>
        <v>-5.5124999999999998E-4</v>
      </c>
      <c r="Q392" s="185">
        <f t="shared" si="262"/>
        <v>-5.5124999999999998E-4</v>
      </c>
    </row>
    <row r="393" spans="2:17" s="18" customFormat="1" x14ac:dyDescent="0.3">
      <c r="B393" s="152" t="s">
        <v>135</v>
      </c>
      <c r="C393" s="20"/>
      <c r="D393" s="21">
        <f t="shared" ref="D393:K393" si="263">D314*21</f>
        <v>34997.365698750007</v>
      </c>
      <c r="E393" s="21">
        <f t="shared" si="263"/>
        <v>42737.624448750001</v>
      </c>
      <c r="F393" s="21">
        <f t="shared" si="263"/>
        <v>47161.760073750003</v>
      </c>
      <c r="G393" s="21">
        <f t="shared" si="263"/>
        <v>32646.796323750001</v>
      </c>
      <c r="H393" s="21">
        <f t="shared" si="263"/>
        <v>40695.715698750006</v>
      </c>
      <c r="I393" s="21">
        <f t="shared" si="263"/>
        <v>42397.306323749981</v>
      </c>
      <c r="J393" s="21">
        <f t="shared" si="263"/>
        <v>40814.431323749981</v>
      </c>
      <c r="K393" s="21">
        <f t="shared" si="263"/>
        <v>53240.000073750001</v>
      </c>
      <c r="L393" s="21">
        <f t="shared" si="258"/>
        <v>70065.961323750016</v>
      </c>
      <c r="M393" s="21">
        <f t="shared" si="258"/>
        <v>58146.91257375</v>
      </c>
      <c r="N393" s="21">
        <f t="shared" si="258"/>
        <v>54123.879029947333</v>
      </c>
      <c r="O393" s="184">
        <f t="shared" ref="O393:Q393" si="264">O314*21</f>
        <v>55971.084470710091</v>
      </c>
      <c r="P393" s="184">
        <f t="shared" si="264"/>
        <v>57881.333580307903</v>
      </c>
      <c r="Q393" s="185">
        <f t="shared" si="264"/>
        <v>59856.777989573129</v>
      </c>
    </row>
    <row r="394" spans="2:17" s="18" customFormat="1" x14ac:dyDescent="0.3">
      <c r="B394" s="152" t="s">
        <v>136</v>
      </c>
      <c r="C394" s="20"/>
      <c r="D394" s="184">
        <f t="shared" ref="D394:K394" si="265">D315*21</f>
        <v>-5.5124999999999998E-4</v>
      </c>
      <c r="E394" s="184">
        <f t="shared" si="265"/>
        <v>-5.5124999999999998E-4</v>
      </c>
      <c r="F394" s="184">
        <f t="shared" si="265"/>
        <v>-5.5124999999999998E-4</v>
      </c>
      <c r="G394" s="184">
        <f t="shared" si="265"/>
        <v>-5.5124999999999998E-4</v>
      </c>
      <c r="H394" s="184">
        <f t="shared" si="265"/>
        <v>-5.5124999999999998E-4</v>
      </c>
      <c r="I394" s="184">
        <f t="shared" si="265"/>
        <v>-5.5124999999999998E-4</v>
      </c>
      <c r="J394" s="184">
        <f t="shared" si="265"/>
        <v>-5.5124999999999998E-4</v>
      </c>
      <c r="K394" s="184">
        <f t="shared" si="265"/>
        <v>-5.5124999999999998E-4</v>
      </c>
      <c r="L394" s="184">
        <f t="shared" si="258"/>
        <v>-5.5124999999999998E-4</v>
      </c>
      <c r="M394" s="184">
        <f t="shared" si="258"/>
        <v>-5.5124999999999998E-4</v>
      </c>
      <c r="N394" s="184">
        <f t="shared" si="258"/>
        <v>-5.5124999999999998E-4</v>
      </c>
      <c r="O394" s="184">
        <f t="shared" ref="O394:Q394" si="266">O315*21</f>
        <v>-5.5124999999999998E-4</v>
      </c>
      <c r="P394" s="184">
        <f t="shared" si="266"/>
        <v>-5.5124999999999998E-4</v>
      </c>
      <c r="Q394" s="185">
        <f t="shared" si="266"/>
        <v>-5.5124999999999998E-4</v>
      </c>
    </row>
    <row r="395" spans="2:17" s="18" customFormat="1" x14ac:dyDescent="0.3">
      <c r="B395" s="152" t="s">
        <v>137</v>
      </c>
      <c r="C395" s="20"/>
      <c r="D395" s="184">
        <f t="shared" ref="D395:K395" si="267">D316*21</f>
        <v>-5.5124999999999998E-4</v>
      </c>
      <c r="E395" s="184">
        <f t="shared" si="267"/>
        <v>-5.5124999999999998E-4</v>
      </c>
      <c r="F395" s="184">
        <f t="shared" si="267"/>
        <v>-5.5124999999999998E-4</v>
      </c>
      <c r="G395" s="184">
        <f t="shared" si="267"/>
        <v>-5.5124999999999998E-4</v>
      </c>
      <c r="H395" s="184">
        <f t="shared" si="267"/>
        <v>-5.5124999999999998E-4</v>
      </c>
      <c r="I395" s="184">
        <f t="shared" si="267"/>
        <v>-5.5124999999999998E-4</v>
      </c>
      <c r="J395" s="184">
        <f t="shared" si="267"/>
        <v>-5.5124999999999998E-4</v>
      </c>
      <c r="K395" s="184">
        <f t="shared" si="267"/>
        <v>-5.5124999999999998E-4</v>
      </c>
      <c r="L395" s="184">
        <f t="shared" si="258"/>
        <v>-5.5124999999999998E-4</v>
      </c>
      <c r="M395" s="184">
        <f t="shared" si="258"/>
        <v>-5.5124999999999998E-4</v>
      </c>
      <c r="N395" s="184">
        <f t="shared" si="258"/>
        <v>-5.5124999999999998E-4</v>
      </c>
      <c r="O395" s="184">
        <f t="shared" ref="O395:Q395" si="268">O316*21</f>
        <v>-5.5124999999999998E-4</v>
      </c>
      <c r="P395" s="184">
        <f t="shared" si="268"/>
        <v>-5.5124999999999998E-4</v>
      </c>
      <c r="Q395" s="185">
        <f t="shared" si="268"/>
        <v>-5.5124999999999998E-4</v>
      </c>
    </row>
    <row r="396" spans="2:17" s="18" customFormat="1" x14ac:dyDescent="0.3">
      <c r="B396" s="152" t="s">
        <v>138</v>
      </c>
      <c r="C396" s="20"/>
      <c r="D396" s="184">
        <f t="shared" ref="D396:K396" si="269">D317*21</f>
        <v>-5.5124999999999998E-4</v>
      </c>
      <c r="E396" s="184">
        <f t="shared" si="269"/>
        <v>-5.5124999999999998E-4</v>
      </c>
      <c r="F396" s="184">
        <f t="shared" si="269"/>
        <v>-5.5124999999999998E-4</v>
      </c>
      <c r="G396" s="184">
        <f t="shared" si="269"/>
        <v>-5.5124999999999998E-4</v>
      </c>
      <c r="H396" s="184">
        <f t="shared" si="269"/>
        <v>-5.5124999999999998E-4</v>
      </c>
      <c r="I396" s="184">
        <f t="shared" si="269"/>
        <v>-5.5124999999999998E-4</v>
      </c>
      <c r="J396" s="184">
        <f t="shared" si="269"/>
        <v>-5.5124999999999998E-4</v>
      </c>
      <c r="K396" s="184">
        <f t="shared" si="269"/>
        <v>-5.5124999999999998E-4</v>
      </c>
      <c r="L396" s="184">
        <f t="shared" si="258"/>
        <v>-5.5124999999999998E-4</v>
      </c>
      <c r="M396" s="184">
        <f t="shared" si="258"/>
        <v>-5.5124999999999998E-4</v>
      </c>
      <c r="N396" s="184">
        <f t="shared" si="258"/>
        <v>-5.5124999999999998E-4</v>
      </c>
      <c r="O396" s="184">
        <f t="shared" ref="O396:Q396" si="270">O317*21</f>
        <v>-5.5124999999999998E-4</v>
      </c>
      <c r="P396" s="184">
        <f t="shared" si="270"/>
        <v>-5.5124999999999998E-4</v>
      </c>
      <c r="Q396" s="185">
        <f t="shared" si="270"/>
        <v>-5.5124999999999998E-4</v>
      </c>
    </row>
    <row r="397" spans="2:17" s="18" customFormat="1" x14ac:dyDescent="0.3">
      <c r="B397" s="152" t="s">
        <v>139</v>
      </c>
      <c r="C397" s="20"/>
      <c r="D397" s="184">
        <f t="shared" ref="D397:K397" si="271">D318*21</f>
        <v>-5.5124999999999998E-4</v>
      </c>
      <c r="E397" s="184">
        <f t="shared" si="271"/>
        <v>-5.5124999999999998E-4</v>
      </c>
      <c r="F397" s="184">
        <f t="shared" si="271"/>
        <v>-5.5124999999999998E-4</v>
      </c>
      <c r="G397" s="184">
        <f t="shared" si="271"/>
        <v>-5.5124999999999998E-4</v>
      </c>
      <c r="H397" s="184">
        <f t="shared" si="271"/>
        <v>-5.5124999999999998E-4</v>
      </c>
      <c r="I397" s="184">
        <f t="shared" si="271"/>
        <v>-5.5124999999999998E-4</v>
      </c>
      <c r="J397" s="184">
        <f t="shared" si="271"/>
        <v>-5.5124999999999998E-4</v>
      </c>
      <c r="K397" s="184">
        <f t="shared" si="271"/>
        <v>-5.5124999999999998E-4</v>
      </c>
      <c r="L397" s="184">
        <f t="shared" si="258"/>
        <v>-5.5124999999999998E-4</v>
      </c>
      <c r="M397" s="184">
        <f t="shared" si="258"/>
        <v>-5.5124999999999998E-4</v>
      </c>
      <c r="N397" s="184">
        <f t="shared" si="258"/>
        <v>-5.5124999999999998E-4</v>
      </c>
      <c r="O397" s="184">
        <f t="shared" ref="O397:Q397" si="272">O318*21</f>
        <v>-5.5124999999999998E-4</v>
      </c>
      <c r="P397" s="184">
        <f t="shared" si="272"/>
        <v>-5.5124999999999998E-4</v>
      </c>
      <c r="Q397" s="185">
        <f t="shared" si="272"/>
        <v>-5.5124999999999998E-4</v>
      </c>
    </row>
    <row r="398" spans="2:17" s="18" customFormat="1" x14ac:dyDescent="0.3">
      <c r="B398" s="152" t="s">
        <v>140</v>
      </c>
      <c r="C398" s="20"/>
      <c r="D398" s="184">
        <f t="shared" ref="D398:K398" si="273">D319*21</f>
        <v>-5.5124999999999998E-4</v>
      </c>
      <c r="E398" s="184">
        <f t="shared" si="273"/>
        <v>-5.5124999999999998E-4</v>
      </c>
      <c r="F398" s="184">
        <f t="shared" si="273"/>
        <v>-5.5124999999999998E-4</v>
      </c>
      <c r="G398" s="184">
        <f t="shared" si="273"/>
        <v>-5.5124999999999998E-4</v>
      </c>
      <c r="H398" s="184">
        <f t="shared" si="273"/>
        <v>-5.5124999999999998E-4</v>
      </c>
      <c r="I398" s="184">
        <f t="shared" si="273"/>
        <v>-5.5124999999999998E-4</v>
      </c>
      <c r="J398" s="184">
        <f t="shared" si="273"/>
        <v>-5.5124999999999998E-4</v>
      </c>
      <c r="K398" s="184">
        <f t="shared" si="273"/>
        <v>-5.5124999999999998E-4</v>
      </c>
      <c r="L398" s="184">
        <f t="shared" si="258"/>
        <v>-5.5124999999999998E-4</v>
      </c>
      <c r="M398" s="184">
        <f t="shared" si="258"/>
        <v>-5.5124999999999998E-4</v>
      </c>
      <c r="N398" s="184">
        <f t="shared" si="258"/>
        <v>-5.5124999999999998E-4</v>
      </c>
      <c r="O398" s="184">
        <f t="shared" ref="O398:Q398" si="274">O319*21</f>
        <v>-5.5124999999999998E-4</v>
      </c>
      <c r="P398" s="184">
        <f t="shared" si="274"/>
        <v>-5.5124999999999998E-4</v>
      </c>
      <c r="Q398" s="185">
        <f t="shared" si="274"/>
        <v>-5.5124999999999998E-4</v>
      </c>
    </row>
    <row r="399" spans="2:17" s="18" customFormat="1" x14ac:dyDescent="0.3">
      <c r="B399" s="152" t="s">
        <v>141</v>
      </c>
      <c r="C399" s="20"/>
      <c r="D399" s="184">
        <f t="shared" ref="D399:K399" si="275">D320*21</f>
        <v>-5.5124999999999998E-4</v>
      </c>
      <c r="E399" s="184">
        <f t="shared" si="275"/>
        <v>-5.5124999999999998E-4</v>
      </c>
      <c r="F399" s="184">
        <f t="shared" si="275"/>
        <v>-5.5124999999999998E-4</v>
      </c>
      <c r="G399" s="184">
        <f t="shared" si="275"/>
        <v>-5.5124999999999998E-4</v>
      </c>
      <c r="H399" s="184">
        <f t="shared" si="275"/>
        <v>-5.5124999999999998E-4</v>
      </c>
      <c r="I399" s="184">
        <f t="shared" si="275"/>
        <v>-5.5124999999999998E-4</v>
      </c>
      <c r="J399" s="184">
        <f t="shared" si="275"/>
        <v>-5.5124999999999998E-4</v>
      </c>
      <c r="K399" s="184">
        <f t="shared" si="275"/>
        <v>-5.5124999999999998E-4</v>
      </c>
      <c r="L399" s="184">
        <f t="shared" si="258"/>
        <v>-5.5124999999999998E-4</v>
      </c>
      <c r="M399" s="184">
        <f t="shared" si="258"/>
        <v>-5.5124999999999998E-4</v>
      </c>
      <c r="N399" s="184">
        <f t="shared" si="258"/>
        <v>-5.5124999999999998E-4</v>
      </c>
      <c r="O399" s="184">
        <f t="shared" ref="O399:Q399" si="276">O320*21</f>
        <v>-5.5124999999999998E-4</v>
      </c>
      <c r="P399" s="184">
        <f t="shared" si="276"/>
        <v>-5.5124999999999998E-4</v>
      </c>
      <c r="Q399" s="185">
        <f t="shared" si="276"/>
        <v>-5.5124999999999998E-4</v>
      </c>
    </row>
    <row r="400" spans="2:17" s="18" customFormat="1" x14ac:dyDescent="0.3">
      <c r="B400" s="152" t="s">
        <v>142</v>
      </c>
      <c r="C400" s="20"/>
      <c r="D400" s="21">
        <f t="shared" ref="D400:K400" si="277">D321*21</f>
        <v>94380.820773749991</v>
      </c>
      <c r="E400" s="21">
        <f t="shared" si="277"/>
        <v>95653.135698750004</v>
      </c>
      <c r="F400" s="21">
        <f t="shared" si="277"/>
        <v>93152.193198749999</v>
      </c>
      <c r="G400" s="21">
        <f t="shared" si="277"/>
        <v>86820.693198749999</v>
      </c>
      <c r="H400" s="21">
        <f t="shared" si="277"/>
        <v>88490.626323749995</v>
      </c>
      <c r="I400" s="21">
        <f t="shared" si="277"/>
        <v>85166.588823750018</v>
      </c>
      <c r="J400" s="21">
        <f t="shared" si="277"/>
        <v>78566.000073750009</v>
      </c>
      <c r="K400" s="21">
        <f t="shared" si="277"/>
        <v>73872.775698749989</v>
      </c>
      <c r="L400" s="21">
        <f t="shared" si="258"/>
        <v>90825.366948750016</v>
      </c>
      <c r="M400" s="21">
        <f t="shared" si="258"/>
        <v>82800.190698749997</v>
      </c>
      <c r="N400" s="21">
        <f t="shared" si="258"/>
        <v>76624.37584493644</v>
      </c>
      <c r="O400" s="184">
        <f t="shared" ref="O400:Q400" si="278">O321*21</f>
        <v>74654.653174864972</v>
      </c>
      <c r="P400" s="184">
        <f t="shared" si="278"/>
        <v>72735.56461862869</v>
      </c>
      <c r="Q400" s="185">
        <f t="shared" si="278"/>
        <v>70865.808564826715</v>
      </c>
    </row>
    <row r="401" spans="2:17" s="18" customFormat="1" x14ac:dyDescent="0.3">
      <c r="B401" s="152" t="s">
        <v>143</v>
      </c>
      <c r="C401" s="20"/>
      <c r="D401" s="21">
        <f t="shared" ref="D401:K401" si="279">D322*21</f>
        <v>577543.60069875012</v>
      </c>
      <c r="E401" s="21">
        <f t="shared" si="279"/>
        <v>692207.06569874985</v>
      </c>
      <c r="F401" s="21">
        <f t="shared" si="279"/>
        <v>659465.29632374994</v>
      </c>
      <c r="G401" s="21">
        <f t="shared" si="279"/>
        <v>624151.35507375002</v>
      </c>
      <c r="H401" s="21">
        <f t="shared" si="279"/>
        <v>670110.13069874991</v>
      </c>
      <c r="I401" s="21">
        <f t="shared" si="279"/>
        <v>680818.28007374995</v>
      </c>
      <c r="J401" s="21">
        <f t="shared" si="279"/>
        <v>643612.8031987499</v>
      </c>
      <c r="K401" s="21">
        <f t="shared" si="279"/>
        <v>710750.44632374996</v>
      </c>
      <c r="L401" s="21">
        <f t="shared" si="258"/>
        <v>717089.86069874989</v>
      </c>
      <c r="M401" s="21">
        <f t="shared" si="258"/>
        <v>705780.2188237498</v>
      </c>
      <c r="N401" s="21">
        <f t="shared" si="258"/>
        <v>706664.90449322038</v>
      </c>
      <c r="O401" s="184">
        <f t="shared" ref="O401:Q401" si="280">O322*21</f>
        <v>709934.63540332403</v>
      </c>
      <c r="P401" s="184">
        <f t="shared" si="280"/>
        <v>713219.49532315799</v>
      </c>
      <c r="Q401" s="185">
        <f t="shared" si="280"/>
        <v>716519.55425448762</v>
      </c>
    </row>
    <row r="402" spans="2:17" s="18" customFormat="1" x14ac:dyDescent="0.3">
      <c r="B402" s="152" t="s">
        <v>144</v>
      </c>
      <c r="C402" s="20"/>
      <c r="D402" s="21">
        <f t="shared" ref="D402:K402" si="281">D323*21</f>
        <v>74355.552573749985</v>
      </c>
      <c r="E402" s="21">
        <f t="shared" si="281"/>
        <v>73896.518823749997</v>
      </c>
      <c r="F402" s="21">
        <f t="shared" si="281"/>
        <v>74387.21007375</v>
      </c>
      <c r="G402" s="21">
        <f t="shared" si="281"/>
        <v>71973.325698749992</v>
      </c>
      <c r="H402" s="21">
        <f t="shared" si="281"/>
        <v>73793.63194875</v>
      </c>
      <c r="I402" s="21">
        <f t="shared" si="281"/>
        <v>70002.646323749985</v>
      </c>
      <c r="J402" s="21">
        <f t="shared" si="281"/>
        <v>71743.808823750005</v>
      </c>
      <c r="K402" s="21">
        <f t="shared" si="281"/>
        <v>66433.263198749992</v>
      </c>
      <c r="L402" s="21">
        <f t="shared" si="258"/>
        <v>71941.668198750005</v>
      </c>
      <c r="M402" s="21">
        <f t="shared" si="258"/>
        <v>78835.088823749989</v>
      </c>
      <c r="N402" s="21">
        <f t="shared" si="258"/>
        <v>81186.99079296361</v>
      </c>
      <c r="O402" s="184">
        <f t="shared" ref="O402:Q402" si="282">O323*21</f>
        <v>82405.311900884422</v>
      </c>
      <c r="P402" s="184">
        <f t="shared" si="282"/>
        <v>83641.915572272963</v>
      </c>
      <c r="Q402" s="185">
        <f t="shared" si="282"/>
        <v>84897.076161833262</v>
      </c>
    </row>
    <row r="403" spans="2:17" s="18" customFormat="1" x14ac:dyDescent="0.3">
      <c r="B403" s="152" t="s">
        <v>145</v>
      </c>
      <c r="C403" s="20"/>
      <c r="D403" s="184">
        <f t="shared" ref="D403:K403" si="283">D324*21</f>
        <v>-5.5124999999999998E-4</v>
      </c>
      <c r="E403" s="184">
        <f t="shared" si="283"/>
        <v>-5.5124999999999998E-4</v>
      </c>
      <c r="F403" s="184">
        <f t="shared" si="283"/>
        <v>-5.5124999999999998E-4</v>
      </c>
      <c r="G403" s="184">
        <f t="shared" si="283"/>
        <v>-5.5124999999999998E-4</v>
      </c>
      <c r="H403" s="184">
        <f t="shared" si="283"/>
        <v>-5.5124999999999998E-4</v>
      </c>
      <c r="I403" s="184">
        <f t="shared" si="283"/>
        <v>-5.5124999999999998E-4</v>
      </c>
      <c r="J403" s="184">
        <f t="shared" si="283"/>
        <v>-5.5124999999999998E-4</v>
      </c>
      <c r="K403" s="184">
        <f t="shared" si="283"/>
        <v>-5.5124999999999998E-4</v>
      </c>
      <c r="L403" s="184">
        <f t="shared" si="258"/>
        <v>-5.5124999999999998E-4</v>
      </c>
      <c r="M403" s="184">
        <f t="shared" si="258"/>
        <v>-5.5124999999999998E-4</v>
      </c>
      <c r="N403" s="184">
        <f t="shared" si="258"/>
        <v>-5.5124999999999998E-4</v>
      </c>
      <c r="O403" s="184">
        <f t="shared" ref="O403:Q403" si="284">O324*21</f>
        <v>-5.5124999999999998E-4</v>
      </c>
      <c r="P403" s="184">
        <f t="shared" si="284"/>
        <v>-5.5124999999999998E-4</v>
      </c>
      <c r="Q403" s="185">
        <f t="shared" si="284"/>
        <v>-5.5124999999999998E-4</v>
      </c>
    </row>
    <row r="404" spans="2:17" s="18" customFormat="1" x14ac:dyDescent="0.3">
      <c r="B404" s="152" t="s">
        <v>146</v>
      </c>
      <c r="C404" s="20"/>
      <c r="D404" s="184">
        <f t="shared" ref="D404:K404" si="285">D325*21</f>
        <v>-5.5124999999999998E-4</v>
      </c>
      <c r="E404" s="184">
        <f t="shared" si="285"/>
        <v>-5.5124999999999998E-4</v>
      </c>
      <c r="F404" s="184">
        <f t="shared" si="285"/>
        <v>-5.5124999999999998E-4</v>
      </c>
      <c r="G404" s="184">
        <f t="shared" si="285"/>
        <v>-5.5124999999999998E-4</v>
      </c>
      <c r="H404" s="184">
        <f t="shared" si="285"/>
        <v>-5.5124999999999998E-4</v>
      </c>
      <c r="I404" s="184">
        <f t="shared" si="285"/>
        <v>-5.5124999999999998E-4</v>
      </c>
      <c r="J404" s="184">
        <f t="shared" si="285"/>
        <v>-5.5124999999999998E-4</v>
      </c>
      <c r="K404" s="184">
        <f t="shared" si="285"/>
        <v>-5.5124999999999998E-4</v>
      </c>
      <c r="L404" s="184">
        <f t="shared" si="258"/>
        <v>-5.5124999999999998E-4</v>
      </c>
      <c r="M404" s="184">
        <f t="shared" si="258"/>
        <v>-5.5124999999999998E-4</v>
      </c>
      <c r="N404" s="184">
        <f t="shared" si="258"/>
        <v>-5.5124999999999998E-4</v>
      </c>
      <c r="O404" s="184">
        <f t="shared" ref="O404:Q404" si="286">O325*21</f>
        <v>-5.5124999999999998E-4</v>
      </c>
      <c r="P404" s="184">
        <f t="shared" si="286"/>
        <v>-5.5124999999999998E-4</v>
      </c>
      <c r="Q404" s="185">
        <f t="shared" si="286"/>
        <v>-5.5124999999999998E-4</v>
      </c>
    </row>
    <row r="405" spans="2:17" s="18" customFormat="1" x14ac:dyDescent="0.3">
      <c r="B405" s="152" t="s">
        <v>147</v>
      </c>
      <c r="C405" s="20"/>
      <c r="D405" s="184">
        <f t="shared" ref="D405:K405" si="287">D326*21</f>
        <v>-5.5124999999999998E-4</v>
      </c>
      <c r="E405" s="184">
        <f t="shared" si="287"/>
        <v>-5.5124999999999998E-4</v>
      </c>
      <c r="F405" s="184">
        <f t="shared" si="287"/>
        <v>-5.5124999999999998E-4</v>
      </c>
      <c r="G405" s="184">
        <f t="shared" si="287"/>
        <v>-5.5124999999999998E-4</v>
      </c>
      <c r="H405" s="184">
        <f t="shared" si="287"/>
        <v>-5.5124999999999998E-4</v>
      </c>
      <c r="I405" s="184">
        <f t="shared" si="287"/>
        <v>-5.5124999999999998E-4</v>
      </c>
      <c r="J405" s="184">
        <f t="shared" si="287"/>
        <v>-5.5124999999999998E-4</v>
      </c>
      <c r="K405" s="184">
        <f t="shared" si="287"/>
        <v>-5.5124999999999998E-4</v>
      </c>
      <c r="L405" s="184">
        <f t="shared" si="258"/>
        <v>-5.5124999999999998E-4</v>
      </c>
      <c r="M405" s="184">
        <f t="shared" si="258"/>
        <v>-5.5124999999999998E-4</v>
      </c>
      <c r="N405" s="184">
        <f t="shared" si="258"/>
        <v>-5.5124999999999998E-4</v>
      </c>
      <c r="O405" s="184">
        <f t="shared" ref="O405:Q405" si="288">O326*21</f>
        <v>-5.5124999999999998E-4</v>
      </c>
      <c r="P405" s="184">
        <f t="shared" si="288"/>
        <v>-5.5124999999999998E-4</v>
      </c>
      <c r="Q405" s="185">
        <f t="shared" si="288"/>
        <v>-5.5124999999999998E-4</v>
      </c>
    </row>
    <row r="406" spans="2:17" s="18" customFormat="1" x14ac:dyDescent="0.3">
      <c r="B406" s="152" t="s">
        <v>148</v>
      </c>
      <c r="C406" s="20"/>
      <c r="D406" s="21">
        <f t="shared" ref="D406:K406" si="289">D327*21</f>
        <v>67535.419061249995</v>
      </c>
      <c r="E406" s="21">
        <f t="shared" si="289"/>
        <v>69013.349448749999</v>
      </c>
      <c r="F406" s="21">
        <f t="shared" si="289"/>
        <v>69306.181323749988</v>
      </c>
      <c r="G406" s="21">
        <f t="shared" si="289"/>
        <v>69076.664448750016</v>
      </c>
      <c r="H406" s="21">
        <f t="shared" si="289"/>
        <v>71134.40194874999</v>
      </c>
      <c r="I406" s="21">
        <f t="shared" si="289"/>
        <v>69179.551323749984</v>
      </c>
      <c r="J406" s="21">
        <f t="shared" si="289"/>
        <v>65982.143823749997</v>
      </c>
      <c r="K406" s="21">
        <f t="shared" si="289"/>
        <v>64858.302573749992</v>
      </c>
      <c r="L406" s="21">
        <f t="shared" si="258"/>
        <v>68989.606323749991</v>
      </c>
      <c r="M406" s="21">
        <f t="shared" si="258"/>
        <v>53501.174448749996</v>
      </c>
      <c r="N406" s="21">
        <f t="shared" si="258"/>
        <v>45468.615167692726</v>
      </c>
      <c r="O406" s="184">
        <f t="shared" ref="O406:Q406" si="290">O327*21</f>
        <v>42432.032725846169</v>
      </c>
      <c r="P406" s="184">
        <f t="shared" si="290"/>
        <v>39598.245833860354</v>
      </c>
      <c r="Q406" s="185">
        <f t="shared" si="290"/>
        <v>36953.710965145496</v>
      </c>
    </row>
    <row r="407" spans="2:17" s="18" customFormat="1" x14ac:dyDescent="0.3">
      <c r="B407" s="152" t="s">
        <v>149</v>
      </c>
      <c r="C407" s="20"/>
      <c r="D407" s="21">
        <f t="shared" ref="D407:K407" si="291">D328*21</f>
        <v>56469.065073749996</v>
      </c>
      <c r="E407" s="21">
        <f t="shared" si="291"/>
        <v>57798.680073750002</v>
      </c>
      <c r="F407" s="21">
        <f t="shared" si="291"/>
        <v>36097.463823749997</v>
      </c>
      <c r="G407" s="21">
        <f t="shared" si="291"/>
        <v>42405.220698750003</v>
      </c>
      <c r="H407" s="21">
        <f t="shared" si="291"/>
        <v>56263.291323750011</v>
      </c>
      <c r="I407" s="21">
        <f t="shared" si="291"/>
        <v>54379.67007375</v>
      </c>
      <c r="J407" s="21">
        <f t="shared" si="291"/>
        <v>50572.855698749998</v>
      </c>
      <c r="K407" s="21">
        <f t="shared" si="291"/>
        <v>50287.938198750009</v>
      </c>
      <c r="L407" s="21">
        <f t="shared" si="258"/>
        <v>53920.636323749997</v>
      </c>
      <c r="M407" s="21">
        <f t="shared" si="258"/>
        <v>49860.561948749993</v>
      </c>
      <c r="N407" s="21">
        <f t="shared" si="258"/>
        <v>46749.689448749989</v>
      </c>
      <c r="O407" s="184">
        <f t="shared" ref="O407:Q407" si="292">O328*21</f>
        <v>44975.394177961076</v>
      </c>
      <c r="P407" s="184">
        <f t="shared" si="292"/>
        <v>43268.438898259672</v>
      </c>
      <c r="Q407" s="185">
        <f t="shared" si="292"/>
        <v>41626.267848790027</v>
      </c>
    </row>
    <row r="408" spans="2:17" s="18" customFormat="1" x14ac:dyDescent="0.3">
      <c r="B408" s="152" t="s">
        <v>150</v>
      </c>
      <c r="C408" s="20"/>
      <c r="D408" s="184">
        <f t="shared" ref="D408:K408" si="293">D329*21</f>
        <v>-5.5124999999999998E-4</v>
      </c>
      <c r="E408" s="184">
        <f t="shared" si="293"/>
        <v>-5.5124999999999998E-4</v>
      </c>
      <c r="F408" s="184">
        <f t="shared" si="293"/>
        <v>-5.5124999999999998E-4</v>
      </c>
      <c r="G408" s="184">
        <f t="shared" si="293"/>
        <v>-5.5124999999999998E-4</v>
      </c>
      <c r="H408" s="184">
        <f t="shared" si="293"/>
        <v>-5.5124999999999998E-4</v>
      </c>
      <c r="I408" s="184">
        <f t="shared" si="293"/>
        <v>-5.5124999999999998E-4</v>
      </c>
      <c r="J408" s="184">
        <f t="shared" si="293"/>
        <v>-5.5124999999999998E-4</v>
      </c>
      <c r="K408" s="184">
        <f t="shared" si="293"/>
        <v>-5.5124999999999998E-4</v>
      </c>
      <c r="L408" s="184">
        <f t="shared" si="258"/>
        <v>-5.5124999999999998E-4</v>
      </c>
      <c r="M408" s="184">
        <f t="shared" si="258"/>
        <v>0.31602374999999999</v>
      </c>
      <c r="N408" s="184">
        <f t="shared" si="258"/>
        <v>0.63259874999999999</v>
      </c>
      <c r="O408" s="184">
        <f t="shared" ref="O408:Q408" si="294">O329*21</f>
        <v>-5.5124999999999998E-4</v>
      </c>
      <c r="P408" s="184">
        <f t="shared" si="294"/>
        <v>-5.5124999999999998E-4</v>
      </c>
      <c r="Q408" s="185">
        <f t="shared" si="294"/>
        <v>-5.5124999999999998E-4</v>
      </c>
    </row>
    <row r="409" spans="2:17" s="18" customFormat="1" x14ac:dyDescent="0.3">
      <c r="B409" s="152" t="s">
        <v>151</v>
      </c>
      <c r="C409" s="20"/>
      <c r="D409" s="21">
        <f t="shared" ref="D409:K409" si="295">D330*21</f>
        <v>269159.97882375005</v>
      </c>
      <c r="E409" s="21">
        <f t="shared" si="295"/>
        <v>269080.83507374994</v>
      </c>
      <c r="F409" s="21">
        <f t="shared" si="295"/>
        <v>260272.13569875006</v>
      </c>
      <c r="G409" s="21">
        <f t="shared" si="295"/>
        <v>261308.91882375005</v>
      </c>
      <c r="H409" s="21">
        <f t="shared" si="295"/>
        <v>265321.50694875006</v>
      </c>
      <c r="I409" s="21">
        <f t="shared" si="295"/>
        <v>271668.83569875004</v>
      </c>
      <c r="J409" s="21">
        <f t="shared" si="295"/>
        <v>277406.75757374999</v>
      </c>
      <c r="K409" s="21">
        <f t="shared" si="295"/>
        <v>273370.42632375006</v>
      </c>
      <c r="L409" s="21">
        <f t="shared" si="258"/>
        <v>293575.82569875004</v>
      </c>
      <c r="M409" s="21">
        <f t="shared" si="258"/>
        <v>312633.64069874998</v>
      </c>
      <c r="N409" s="21">
        <f t="shared" si="258"/>
        <v>325521.29261901393</v>
      </c>
      <c r="O409" s="184">
        <f t="shared" ref="O409:Q409" si="296">O330*21</f>
        <v>337831.40930686553</v>
      </c>
      <c r="P409" s="184">
        <f t="shared" si="296"/>
        <v>350607.05306175683</v>
      </c>
      <c r="Q409" s="185">
        <f t="shared" si="296"/>
        <v>363865.8285462301</v>
      </c>
    </row>
    <row r="410" spans="2:17" s="18" customFormat="1" x14ac:dyDescent="0.3">
      <c r="B410" s="152" t="s">
        <v>152</v>
      </c>
      <c r="C410" s="20"/>
      <c r="D410" s="21">
        <f t="shared" ref="D410:K410" si="297">D331*21</f>
        <v>286278.77194875001</v>
      </c>
      <c r="E410" s="21">
        <f t="shared" si="297"/>
        <v>296702.00382375007</v>
      </c>
      <c r="F410" s="21">
        <f t="shared" si="297"/>
        <v>294826.29694874998</v>
      </c>
      <c r="G410" s="21">
        <f t="shared" si="297"/>
        <v>301046.99569875002</v>
      </c>
      <c r="H410" s="21">
        <f t="shared" si="297"/>
        <v>327694.6963237499</v>
      </c>
      <c r="I410" s="21">
        <f t="shared" si="297"/>
        <v>346087.70382375002</v>
      </c>
      <c r="J410" s="21">
        <f t="shared" si="297"/>
        <v>352648.72069875</v>
      </c>
      <c r="K410" s="21">
        <f t="shared" si="297"/>
        <v>380554.80694874993</v>
      </c>
      <c r="L410" s="21">
        <f t="shared" si="258"/>
        <v>360167.37694875</v>
      </c>
      <c r="M410" s="21">
        <f t="shared" si="258"/>
        <v>405730.43382374995</v>
      </c>
      <c r="N410" s="21">
        <f t="shared" si="258"/>
        <v>440957.16945459734</v>
      </c>
      <c r="O410" s="184">
        <f t="shared" ref="O410:Q410" si="298">O331*21</f>
        <v>464213.15827542829</v>
      </c>
      <c r="P410" s="184">
        <f t="shared" si="298"/>
        <v>488695.66307745402</v>
      </c>
      <c r="Q410" s="185">
        <f t="shared" si="298"/>
        <v>514469.37005672127</v>
      </c>
    </row>
    <row r="411" spans="2:17" s="18" customFormat="1" x14ac:dyDescent="0.3">
      <c r="B411" s="152" t="s">
        <v>153</v>
      </c>
      <c r="C411" s="20"/>
      <c r="D411" s="184">
        <f t="shared" ref="D411:K411" si="299">D332*21</f>
        <v>-5.5124999999999998E-4</v>
      </c>
      <c r="E411" s="184">
        <f t="shared" si="299"/>
        <v>-5.5124999999999998E-4</v>
      </c>
      <c r="F411" s="184">
        <f t="shared" si="299"/>
        <v>-5.5124999999999998E-4</v>
      </c>
      <c r="G411" s="184">
        <f t="shared" si="299"/>
        <v>-5.5124999999999998E-4</v>
      </c>
      <c r="H411" s="184">
        <f t="shared" si="299"/>
        <v>-5.5124999999999998E-4</v>
      </c>
      <c r="I411" s="184">
        <f t="shared" si="299"/>
        <v>-5.5124999999999998E-4</v>
      </c>
      <c r="J411" s="184">
        <f t="shared" si="299"/>
        <v>-5.5124999999999998E-4</v>
      </c>
      <c r="K411" s="184">
        <f t="shared" si="299"/>
        <v>-5.5124999999999998E-4</v>
      </c>
      <c r="L411" s="184">
        <f t="shared" si="258"/>
        <v>-5.5124999999999998E-4</v>
      </c>
      <c r="M411" s="184">
        <f t="shared" si="258"/>
        <v>-5.5124999999999998E-4</v>
      </c>
      <c r="N411" s="184">
        <f t="shared" si="258"/>
        <v>-5.5124999999999998E-4</v>
      </c>
      <c r="O411" s="184">
        <f t="shared" ref="O411:Q411" si="300">O332*21</f>
        <v>-5.5124999999999998E-4</v>
      </c>
      <c r="P411" s="184">
        <f t="shared" si="300"/>
        <v>-5.5124999999999998E-4</v>
      </c>
      <c r="Q411" s="185">
        <f t="shared" si="300"/>
        <v>-5.5124999999999998E-4</v>
      </c>
    </row>
    <row r="412" spans="2:17" s="18" customFormat="1" x14ac:dyDescent="0.3">
      <c r="B412" s="152" t="s">
        <v>154</v>
      </c>
      <c r="C412" s="20"/>
      <c r="D412" s="184">
        <f t="shared" ref="D412:K412" si="301">D333*21</f>
        <v>-5.5124999999999998E-4</v>
      </c>
      <c r="E412" s="184">
        <f t="shared" si="301"/>
        <v>-5.5124999999999998E-4</v>
      </c>
      <c r="F412" s="184">
        <f t="shared" si="301"/>
        <v>-5.5124999999999998E-4</v>
      </c>
      <c r="G412" s="184">
        <f t="shared" si="301"/>
        <v>-5.5124999999999998E-4</v>
      </c>
      <c r="H412" s="184">
        <f t="shared" si="301"/>
        <v>-5.5124999999999998E-4</v>
      </c>
      <c r="I412" s="184">
        <f t="shared" si="301"/>
        <v>-5.5124999999999998E-4</v>
      </c>
      <c r="J412" s="184">
        <f t="shared" si="301"/>
        <v>-5.5124999999999998E-4</v>
      </c>
      <c r="K412" s="184">
        <f t="shared" si="301"/>
        <v>-5.5124999999999998E-4</v>
      </c>
      <c r="L412" s="184">
        <f t="shared" si="258"/>
        <v>-5.5124999999999998E-4</v>
      </c>
      <c r="M412" s="184">
        <f t="shared" si="258"/>
        <v>-5.5124999999999998E-4</v>
      </c>
      <c r="N412" s="184">
        <f t="shared" si="258"/>
        <v>-5.5124999999999998E-4</v>
      </c>
      <c r="O412" s="184">
        <f t="shared" ref="O412:Q412" si="302">O333*21</f>
        <v>-5.5124999999999998E-4</v>
      </c>
      <c r="P412" s="184">
        <f t="shared" si="302"/>
        <v>-5.5124999999999998E-4</v>
      </c>
      <c r="Q412" s="185">
        <f t="shared" si="302"/>
        <v>-5.5124999999999998E-4</v>
      </c>
    </row>
    <row r="413" spans="2:17" s="18" customFormat="1" x14ac:dyDescent="0.3">
      <c r="B413" s="152" t="s">
        <v>155</v>
      </c>
      <c r="C413" s="20"/>
      <c r="D413" s="184">
        <f t="shared" ref="D413:K413" si="303">D334*21</f>
        <v>-5.5124999999999998E-4</v>
      </c>
      <c r="E413" s="184">
        <f t="shared" si="303"/>
        <v>-5.5124999999999998E-4</v>
      </c>
      <c r="F413" s="184">
        <f t="shared" si="303"/>
        <v>-5.5124999999999998E-4</v>
      </c>
      <c r="G413" s="184">
        <f t="shared" si="303"/>
        <v>-5.5124999999999998E-4</v>
      </c>
      <c r="H413" s="184">
        <f t="shared" si="303"/>
        <v>-5.5124999999999998E-4</v>
      </c>
      <c r="I413" s="184">
        <f t="shared" si="303"/>
        <v>-5.5124999999999998E-4</v>
      </c>
      <c r="J413" s="184">
        <f t="shared" si="303"/>
        <v>-5.5124999999999998E-4</v>
      </c>
      <c r="K413" s="184">
        <f t="shared" si="303"/>
        <v>-5.5124999999999998E-4</v>
      </c>
      <c r="L413" s="184">
        <f t="shared" si="258"/>
        <v>-5.5124999999999998E-4</v>
      </c>
      <c r="M413" s="184">
        <f t="shared" si="258"/>
        <v>-5.5124999999999998E-4</v>
      </c>
      <c r="N413" s="184">
        <f t="shared" si="258"/>
        <v>-5.5124999999999998E-4</v>
      </c>
      <c r="O413" s="184">
        <f t="shared" ref="O413:Q413" si="304">O334*21</f>
        <v>-5.5124999999999998E-4</v>
      </c>
      <c r="P413" s="184">
        <f t="shared" si="304"/>
        <v>-5.5124999999999998E-4</v>
      </c>
      <c r="Q413" s="185">
        <f t="shared" si="304"/>
        <v>-5.5124999999999998E-4</v>
      </c>
    </row>
    <row r="414" spans="2:17" s="18" customFormat="1" x14ac:dyDescent="0.3">
      <c r="B414" s="152" t="s">
        <v>156</v>
      </c>
      <c r="C414" s="20"/>
      <c r="D414" s="184">
        <f t="shared" ref="D414:K414" si="305">D335*21</f>
        <v>-5.5124999999999998E-4</v>
      </c>
      <c r="E414" s="184">
        <f t="shared" si="305"/>
        <v>-5.5124999999999998E-4</v>
      </c>
      <c r="F414" s="184">
        <f t="shared" si="305"/>
        <v>-5.5124999999999998E-4</v>
      </c>
      <c r="G414" s="184">
        <f t="shared" si="305"/>
        <v>-5.5124999999999998E-4</v>
      </c>
      <c r="H414" s="184">
        <f t="shared" si="305"/>
        <v>-5.5124999999999998E-4</v>
      </c>
      <c r="I414" s="184">
        <f t="shared" si="305"/>
        <v>-5.5124999999999998E-4</v>
      </c>
      <c r="J414" s="184">
        <f t="shared" si="305"/>
        <v>-5.5124999999999998E-4</v>
      </c>
      <c r="K414" s="184">
        <f t="shared" si="305"/>
        <v>-5.5124999999999998E-4</v>
      </c>
      <c r="L414" s="184">
        <f t="shared" si="258"/>
        <v>-5.5124999999999998E-4</v>
      </c>
      <c r="M414" s="184">
        <f t="shared" si="258"/>
        <v>-5.5124999999999998E-4</v>
      </c>
      <c r="N414" s="184">
        <f t="shared" si="258"/>
        <v>-5.5124999999999998E-4</v>
      </c>
      <c r="O414" s="184">
        <f t="shared" ref="O414:Q414" si="306">O335*21</f>
        <v>-5.5124999999999998E-4</v>
      </c>
      <c r="P414" s="184">
        <f t="shared" si="306"/>
        <v>-5.5124999999999998E-4</v>
      </c>
      <c r="Q414" s="185">
        <f t="shared" si="306"/>
        <v>-5.5124999999999998E-4</v>
      </c>
    </row>
    <row r="415" spans="2:17" s="18" customFormat="1" x14ac:dyDescent="0.3">
      <c r="B415" s="152" t="s">
        <v>157</v>
      </c>
      <c r="C415" s="20"/>
      <c r="D415" s="21">
        <f t="shared" ref="D415:K415" si="307">D336*21</f>
        <v>83504.570073749986</v>
      </c>
      <c r="E415" s="21">
        <f t="shared" si="307"/>
        <v>109986.06882375003</v>
      </c>
      <c r="F415" s="21">
        <f t="shared" si="307"/>
        <v>119815.72257375</v>
      </c>
      <c r="G415" s="21">
        <f t="shared" si="307"/>
        <v>127880.47069874997</v>
      </c>
      <c r="H415" s="21">
        <f t="shared" si="307"/>
        <v>151077.50382375001</v>
      </c>
      <c r="I415" s="21">
        <f t="shared" si="307"/>
        <v>162624.57694875007</v>
      </c>
      <c r="J415" s="21">
        <f t="shared" si="307"/>
        <v>166146.47382374996</v>
      </c>
      <c r="K415" s="21">
        <f t="shared" si="307"/>
        <v>150325.63819875001</v>
      </c>
      <c r="L415" s="21">
        <f t="shared" si="258"/>
        <v>171923.96757374998</v>
      </c>
      <c r="M415" s="21">
        <f t="shared" si="258"/>
        <v>91608.890073750008</v>
      </c>
      <c r="N415" s="21">
        <f t="shared" si="258"/>
        <v>56182.741384396279</v>
      </c>
      <c r="O415" s="184">
        <f t="shared" ref="O415:Q415" si="308">O336*21</f>
        <v>49343.984380045265</v>
      </c>
      <c r="P415" s="184">
        <f t="shared" si="308"/>
        <v>43337.664450732904</v>
      </c>
      <c r="Q415" s="185">
        <f t="shared" si="308"/>
        <v>38062.454486363269</v>
      </c>
    </row>
    <row r="416" spans="2:17" s="18" customFormat="1" x14ac:dyDescent="0.3">
      <c r="B416" s="152" t="s">
        <v>158</v>
      </c>
      <c r="C416" s="20"/>
      <c r="D416" s="184">
        <f t="shared" ref="D416:K416" si="309">D337*21</f>
        <v>-5.5124999999999998E-4</v>
      </c>
      <c r="E416" s="184">
        <f t="shared" si="309"/>
        <v>-5.5124999999999998E-4</v>
      </c>
      <c r="F416" s="184">
        <f t="shared" si="309"/>
        <v>-5.5124999999999998E-4</v>
      </c>
      <c r="G416" s="184">
        <f t="shared" si="309"/>
        <v>-5.5124999999999998E-4</v>
      </c>
      <c r="H416" s="184">
        <f t="shared" si="309"/>
        <v>-5.5124999999999998E-4</v>
      </c>
      <c r="I416" s="184">
        <f t="shared" si="309"/>
        <v>-5.5124999999999998E-4</v>
      </c>
      <c r="J416" s="184">
        <f t="shared" si="309"/>
        <v>-5.5124999999999998E-4</v>
      </c>
      <c r="K416" s="184">
        <f t="shared" si="309"/>
        <v>-5.5124999999999998E-4</v>
      </c>
      <c r="L416" s="184">
        <f t="shared" si="258"/>
        <v>-5.5124999999999998E-4</v>
      </c>
      <c r="M416" s="184">
        <f t="shared" si="258"/>
        <v>-5.5124999999999998E-4</v>
      </c>
      <c r="N416" s="184">
        <f t="shared" si="258"/>
        <v>-5.5124999999999998E-4</v>
      </c>
      <c r="O416" s="184">
        <f t="shared" ref="O416:Q416" si="310">O337*21</f>
        <v>-5.5124999999999998E-4</v>
      </c>
      <c r="P416" s="184">
        <f t="shared" si="310"/>
        <v>-5.5124999999999998E-4</v>
      </c>
      <c r="Q416" s="185">
        <f t="shared" si="310"/>
        <v>-5.5124999999999998E-4</v>
      </c>
    </row>
    <row r="417" spans="2:17" s="18" customFormat="1" x14ac:dyDescent="0.3">
      <c r="B417" s="152" t="s">
        <v>159</v>
      </c>
      <c r="C417" s="20"/>
      <c r="D417" s="21">
        <f t="shared" ref="D417:K417" si="311">D338*21</f>
        <v>146542.56694875003</v>
      </c>
      <c r="E417" s="21">
        <f t="shared" si="311"/>
        <v>144777.66132374998</v>
      </c>
      <c r="F417" s="21">
        <f t="shared" si="311"/>
        <v>144271.14132374997</v>
      </c>
      <c r="G417" s="21">
        <f t="shared" si="311"/>
        <v>150911.30194874998</v>
      </c>
      <c r="H417" s="21">
        <f t="shared" si="311"/>
        <v>146273.47819875</v>
      </c>
      <c r="I417" s="21">
        <f t="shared" si="311"/>
        <v>148655.70507375</v>
      </c>
      <c r="J417" s="21">
        <f t="shared" si="311"/>
        <v>145252.52382375003</v>
      </c>
      <c r="K417" s="21">
        <f t="shared" si="311"/>
        <v>138493.64757375</v>
      </c>
      <c r="L417" s="21">
        <f t="shared" si="258"/>
        <v>142324.20507374997</v>
      </c>
      <c r="M417" s="21">
        <f t="shared" si="258"/>
        <v>150792.58632375003</v>
      </c>
      <c r="N417" s="21">
        <f t="shared" si="258"/>
        <v>154438.86313567281</v>
      </c>
      <c r="O417" s="184">
        <f t="shared" ref="O417:Q417" si="312">O338*21</f>
        <v>156374.44256182818</v>
      </c>
      <c r="P417" s="184">
        <f t="shared" si="312"/>
        <v>158334.2805691821</v>
      </c>
      <c r="Q417" s="185">
        <f t="shared" si="312"/>
        <v>160318.68119008455</v>
      </c>
    </row>
    <row r="418" spans="2:17" s="18" customFormat="1" x14ac:dyDescent="0.3">
      <c r="B418" s="152" t="s">
        <v>160</v>
      </c>
      <c r="C418" s="20"/>
      <c r="D418" s="21">
        <f t="shared" ref="D418:K418" si="313">D339*21</f>
        <v>329572.30264875002</v>
      </c>
      <c r="E418" s="21">
        <f t="shared" si="313"/>
        <v>332775.72507375007</v>
      </c>
      <c r="F418" s="21">
        <f t="shared" si="313"/>
        <v>343286.01507374999</v>
      </c>
      <c r="G418" s="21">
        <f t="shared" si="313"/>
        <v>339352.57069874997</v>
      </c>
      <c r="H418" s="21">
        <f t="shared" si="313"/>
        <v>347773.46569874993</v>
      </c>
      <c r="I418" s="21">
        <f t="shared" si="313"/>
        <v>361299.13257374999</v>
      </c>
      <c r="J418" s="21">
        <f t="shared" si="313"/>
        <v>367686.03319875</v>
      </c>
      <c r="K418" s="21">
        <f t="shared" si="313"/>
        <v>354801.43069874996</v>
      </c>
      <c r="L418" s="21">
        <f t="shared" si="258"/>
        <v>317777.9844487501</v>
      </c>
      <c r="M418" s="21">
        <f t="shared" si="258"/>
        <v>344805.57507374993</v>
      </c>
      <c r="N418" s="21">
        <f t="shared" si="258"/>
        <v>358330.85692510131</v>
      </c>
      <c r="O418" s="184">
        <f t="shared" ref="O418:Q418" si="314">O339*21</f>
        <v>359557.57517592132</v>
      </c>
      <c r="P418" s="184">
        <f t="shared" si="314"/>
        <v>360788.49300273508</v>
      </c>
      <c r="Q418" s="185">
        <f t="shared" si="314"/>
        <v>362023.6247824693</v>
      </c>
    </row>
    <row r="419" spans="2:17" s="18" customFormat="1" x14ac:dyDescent="0.3">
      <c r="B419" s="152" t="s">
        <v>161</v>
      </c>
      <c r="C419" s="20"/>
      <c r="D419" s="184">
        <f t="shared" ref="D419:K419" si="315">D340*21</f>
        <v>-5.5124999999999998E-4</v>
      </c>
      <c r="E419" s="184">
        <f t="shared" si="315"/>
        <v>-5.5124999999999998E-4</v>
      </c>
      <c r="F419" s="184">
        <f t="shared" si="315"/>
        <v>-5.5124999999999998E-4</v>
      </c>
      <c r="G419" s="184">
        <f t="shared" si="315"/>
        <v>-5.5124999999999998E-4</v>
      </c>
      <c r="H419" s="184">
        <f t="shared" si="315"/>
        <v>-5.5124999999999998E-4</v>
      </c>
      <c r="I419" s="184">
        <f t="shared" si="315"/>
        <v>-5.5124999999999998E-4</v>
      </c>
      <c r="J419" s="184">
        <f t="shared" si="315"/>
        <v>-5.5124999999999998E-4</v>
      </c>
      <c r="K419" s="184">
        <f t="shared" si="315"/>
        <v>-5.5124999999999998E-4</v>
      </c>
      <c r="L419" s="184">
        <f t="shared" si="258"/>
        <v>-5.5124999999999998E-4</v>
      </c>
      <c r="M419" s="184">
        <f t="shared" si="258"/>
        <v>-5.5124999999999998E-4</v>
      </c>
      <c r="N419" s="184">
        <f t="shared" si="258"/>
        <v>-5.5124999999999998E-4</v>
      </c>
      <c r="O419" s="184">
        <f t="shared" ref="O419:Q419" si="316">O340*21</f>
        <v>-5.5124999999999998E-4</v>
      </c>
      <c r="P419" s="184">
        <f t="shared" si="316"/>
        <v>-5.5124999999999998E-4</v>
      </c>
      <c r="Q419" s="185">
        <f t="shared" si="316"/>
        <v>-5.5124999999999998E-4</v>
      </c>
    </row>
    <row r="420" spans="2:17" s="18" customFormat="1" x14ac:dyDescent="0.3">
      <c r="B420" s="152" t="s">
        <v>162</v>
      </c>
      <c r="C420" s="20"/>
      <c r="D420" s="21">
        <f t="shared" ref="D420:K420" si="317">D341*21</f>
        <v>199011.23258625003</v>
      </c>
      <c r="E420" s="21">
        <f t="shared" si="317"/>
        <v>204135.47382375001</v>
      </c>
      <c r="F420" s="21">
        <f t="shared" si="317"/>
        <v>111671.83069874998</v>
      </c>
      <c r="G420" s="21">
        <f t="shared" si="317"/>
        <v>70374.621948749991</v>
      </c>
      <c r="H420" s="21">
        <f t="shared" si="317"/>
        <v>80742.453198749979</v>
      </c>
      <c r="I420" s="21">
        <f t="shared" si="317"/>
        <v>126052.25007374998</v>
      </c>
      <c r="J420" s="21">
        <f t="shared" si="317"/>
        <v>185061.83007375002</v>
      </c>
      <c r="K420" s="21">
        <f t="shared" si="317"/>
        <v>190158.68757375001</v>
      </c>
      <c r="L420" s="21">
        <f t="shared" si="258"/>
        <v>238119.80007375003</v>
      </c>
      <c r="M420" s="21">
        <f t="shared" si="258"/>
        <v>177107.88319874991</v>
      </c>
      <c r="N420" s="21">
        <f t="shared" si="258"/>
        <v>168548.5765322689</v>
      </c>
      <c r="O420" s="184">
        <f t="shared" ref="O420:Q420" si="318">O341*21</f>
        <v>194550.35405116659</v>
      </c>
      <c r="P420" s="184">
        <f t="shared" si="318"/>
        <v>224563.39316503613</v>
      </c>
      <c r="Q420" s="185">
        <f t="shared" si="318"/>
        <v>259206.5061674446</v>
      </c>
    </row>
    <row r="421" spans="2:17" s="18" customFormat="1" x14ac:dyDescent="0.3">
      <c r="B421" s="152" t="s">
        <v>182</v>
      </c>
      <c r="C421" s="20"/>
      <c r="D421" s="184">
        <f t="shared" ref="D421:K421" si="319">D342*21</f>
        <v>-5.5124999999999998E-4</v>
      </c>
      <c r="E421" s="184">
        <f t="shared" si="319"/>
        <v>-5.5124999999999998E-4</v>
      </c>
      <c r="F421" s="184">
        <f t="shared" si="319"/>
        <v>-5.5124999999999998E-4</v>
      </c>
      <c r="G421" s="184">
        <f t="shared" si="319"/>
        <v>-5.5124999999999998E-4</v>
      </c>
      <c r="H421" s="184">
        <f t="shared" si="319"/>
        <v>-5.5124999999999998E-4</v>
      </c>
      <c r="I421" s="184">
        <f t="shared" si="319"/>
        <v>-5.5124999999999998E-4</v>
      </c>
      <c r="J421" s="184">
        <f t="shared" si="319"/>
        <v>-5.5124999999999998E-4</v>
      </c>
      <c r="K421" s="184">
        <f t="shared" si="319"/>
        <v>-5.5124999999999998E-4</v>
      </c>
      <c r="L421" s="184">
        <f t="shared" si="258"/>
        <v>-5.5124999999999998E-4</v>
      </c>
      <c r="M421" s="184">
        <f t="shared" si="258"/>
        <v>-5.5124999999999998E-4</v>
      </c>
      <c r="N421" s="184">
        <f t="shared" si="258"/>
        <v>-5.5124999999999998E-4</v>
      </c>
      <c r="O421" s="184">
        <f t="shared" ref="O421:Q421" si="320">O342*21</f>
        <v>-5.5124999999999998E-4</v>
      </c>
      <c r="P421" s="184">
        <f t="shared" si="320"/>
        <v>-5.5124999999999998E-4</v>
      </c>
      <c r="Q421" s="185">
        <f t="shared" si="320"/>
        <v>-5.5124999999999998E-4</v>
      </c>
    </row>
    <row r="422" spans="2:17" s="18" customFormat="1" x14ac:dyDescent="0.3">
      <c r="B422" s="152" t="s">
        <v>163</v>
      </c>
      <c r="C422" s="20"/>
      <c r="D422" s="184">
        <f t="shared" ref="D422:K422" si="321">D343*21</f>
        <v>-5.5124999999999998E-4</v>
      </c>
      <c r="E422" s="184">
        <f t="shared" si="321"/>
        <v>-5.5124999999999998E-4</v>
      </c>
      <c r="F422" s="184">
        <f t="shared" si="321"/>
        <v>-5.5124999999999998E-4</v>
      </c>
      <c r="G422" s="184">
        <f t="shared" si="321"/>
        <v>-5.5124999999999998E-4</v>
      </c>
      <c r="H422" s="184">
        <f t="shared" si="321"/>
        <v>-5.5124999999999998E-4</v>
      </c>
      <c r="I422" s="184">
        <f t="shared" si="321"/>
        <v>-5.5124999999999998E-4</v>
      </c>
      <c r="J422" s="184">
        <f t="shared" si="321"/>
        <v>-5.5124999999999998E-4</v>
      </c>
      <c r="K422" s="184">
        <f t="shared" si="321"/>
        <v>-5.5124999999999998E-4</v>
      </c>
      <c r="L422" s="184">
        <f t="shared" si="258"/>
        <v>-5.5124999999999998E-4</v>
      </c>
      <c r="M422" s="184">
        <f t="shared" si="258"/>
        <v>-5.5124999999999998E-4</v>
      </c>
      <c r="N422" s="184">
        <f t="shared" si="258"/>
        <v>-5.5124999999999998E-4</v>
      </c>
      <c r="O422" s="184">
        <f t="shared" ref="O422:Q422" si="322">O343*21</f>
        <v>-5.5124999999999998E-4</v>
      </c>
      <c r="P422" s="184">
        <f t="shared" si="322"/>
        <v>-5.5124999999999998E-4</v>
      </c>
      <c r="Q422" s="185">
        <f t="shared" si="322"/>
        <v>-5.5124999999999998E-4</v>
      </c>
    </row>
    <row r="423" spans="2:17" s="18" customFormat="1" x14ac:dyDescent="0.3">
      <c r="B423" s="152" t="s">
        <v>164</v>
      </c>
      <c r="C423" s="20"/>
      <c r="D423" s="21">
        <f t="shared" ref="D423:K423" si="323">D344*21</f>
        <v>714256.51444874983</v>
      </c>
      <c r="E423" s="21">
        <f t="shared" si="323"/>
        <v>890572.96069874987</v>
      </c>
      <c r="F423" s="21">
        <f t="shared" si="323"/>
        <v>909456.65944874985</v>
      </c>
      <c r="G423" s="21">
        <f t="shared" si="323"/>
        <v>934822.23132374999</v>
      </c>
      <c r="H423" s="21">
        <f t="shared" si="323"/>
        <v>1002482.2231987497</v>
      </c>
      <c r="I423" s="21">
        <f t="shared" si="323"/>
        <v>1025481.39694875</v>
      </c>
      <c r="J423" s="21">
        <f t="shared" si="323"/>
        <v>1046145.8300737499</v>
      </c>
      <c r="K423" s="21">
        <f t="shared" si="323"/>
        <v>1034195.1238237498</v>
      </c>
      <c r="L423" s="21">
        <f t="shared" si="258"/>
        <v>1023027.9406987496</v>
      </c>
      <c r="M423" s="21">
        <f t="shared" si="258"/>
        <v>1016436.8491987498</v>
      </c>
      <c r="N423" s="21">
        <f t="shared" si="258"/>
        <v>1013599.0260654041</v>
      </c>
      <c r="O423" s="184">
        <f t="shared" ref="O423:Q423" si="324">O344*21</f>
        <v>1012007.8365321475</v>
      </c>
      <c r="P423" s="184">
        <f t="shared" si="324"/>
        <v>1010419.1449138097</v>
      </c>
      <c r="Q423" s="185">
        <f t="shared" si="324"/>
        <v>1008832.9472890616</v>
      </c>
    </row>
    <row r="424" spans="2:17" s="18" customFormat="1" x14ac:dyDescent="0.3">
      <c r="B424" s="152" t="s">
        <v>165</v>
      </c>
      <c r="C424" s="20"/>
      <c r="D424" s="184">
        <f t="shared" ref="D424:K424" si="325">D345*21</f>
        <v>-5.5124999999999998E-4</v>
      </c>
      <c r="E424" s="184">
        <f t="shared" si="325"/>
        <v>-5.5124999999999998E-4</v>
      </c>
      <c r="F424" s="184">
        <f t="shared" si="325"/>
        <v>-5.5124999999999998E-4</v>
      </c>
      <c r="G424" s="184">
        <f t="shared" si="325"/>
        <v>-5.5124999999999998E-4</v>
      </c>
      <c r="H424" s="184">
        <f t="shared" si="325"/>
        <v>-5.5124999999999998E-4</v>
      </c>
      <c r="I424" s="184">
        <f t="shared" si="325"/>
        <v>-5.5124999999999998E-4</v>
      </c>
      <c r="J424" s="184">
        <f t="shared" si="325"/>
        <v>-5.5124999999999998E-4</v>
      </c>
      <c r="K424" s="184">
        <f t="shared" si="325"/>
        <v>-5.5124999999999998E-4</v>
      </c>
      <c r="L424" s="184">
        <f t="shared" si="258"/>
        <v>-5.5124999999999998E-4</v>
      </c>
      <c r="M424" s="184">
        <f t="shared" si="258"/>
        <v>-5.5124999999999998E-4</v>
      </c>
      <c r="N424" s="184">
        <f t="shared" si="258"/>
        <v>-5.5124999999999998E-4</v>
      </c>
      <c r="O424" s="184">
        <f t="shared" ref="O424:Q424" si="326">O345*21</f>
        <v>-5.5124999999999998E-4</v>
      </c>
      <c r="P424" s="184">
        <f t="shared" si="326"/>
        <v>-5.5124999999999998E-4</v>
      </c>
      <c r="Q424" s="185">
        <f t="shared" si="326"/>
        <v>-5.5124999999999998E-4</v>
      </c>
    </row>
    <row r="425" spans="2:17" s="18" customFormat="1" x14ac:dyDescent="0.3">
      <c r="B425" s="152" t="s">
        <v>166</v>
      </c>
      <c r="C425" s="20"/>
      <c r="D425" s="21">
        <f t="shared" ref="D425:K425" si="327">D346*21</f>
        <v>31004.088648749999</v>
      </c>
      <c r="E425" s="21">
        <f t="shared" si="327"/>
        <v>44518.358823749993</v>
      </c>
      <c r="F425" s="21">
        <f t="shared" si="327"/>
        <v>32551.823823749994</v>
      </c>
      <c r="G425" s="21">
        <f t="shared" si="327"/>
        <v>23394.891948749999</v>
      </c>
      <c r="H425" s="21">
        <f t="shared" si="327"/>
        <v>22896.286323749991</v>
      </c>
      <c r="I425" s="21">
        <f t="shared" si="327"/>
        <v>22548.053823749997</v>
      </c>
      <c r="J425" s="21">
        <f t="shared" si="327"/>
        <v>24510.818823750007</v>
      </c>
      <c r="K425" s="21">
        <f t="shared" si="327"/>
        <v>21740.78757375</v>
      </c>
      <c r="L425" s="21">
        <f t="shared" si="258"/>
        <v>33992.240073749999</v>
      </c>
      <c r="M425" s="21">
        <f t="shared" si="258"/>
        <v>29940.080073749992</v>
      </c>
      <c r="N425" s="21">
        <f t="shared" si="258"/>
        <v>27793.898621116619</v>
      </c>
      <c r="O425" s="184">
        <f t="shared" ref="O425:Q425" si="328">O346*21</f>
        <v>28744.442368461576</v>
      </c>
      <c r="P425" s="184">
        <f t="shared" si="328"/>
        <v>29727.494451899041</v>
      </c>
      <c r="Q425" s="185">
        <f t="shared" si="328"/>
        <v>30744.166647629176</v>
      </c>
    </row>
    <row r="426" spans="2:17" s="18" customFormat="1" x14ac:dyDescent="0.3">
      <c r="B426" s="329" t="s">
        <v>536</v>
      </c>
      <c r="C426" s="20"/>
      <c r="D426" s="330">
        <f>SUM(D390:D425)</f>
        <v>3276749.8809675002</v>
      </c>
      <c r="E426" s="330">
        <f t="shared" ref="E426" si="329">SUM(E390:E425)</f>
        <v>3640058.4739050004</v>
      </c>
      <c r="F426" s="330">
        <f t="shared" ref="F426" si="330">SUM(F390:F425)</f>
        <v>3497188.176405</v>
      </c>
      <c r="G426" s="330">
        <f t="shared" ref="G426" si="331">SUM(G390:G425)</f>
        <v>3436263.3176549994</v>
      </c>
      <c r="H426" s="330">
        <f t="shared" ref="H426" si="332">SUM(H390:H425)</f>
        <v>3678601.4801549991</v>
      </c>
      <c r="I426" s="330">
        <f t="shared" ref="I426" si="333">SUM(I390:I425)</f>
        <v>3821036.4870300009</v>
      </c>
      <c r="J426" s="330">
        <f t="shared" ref="J426" si="334">SUM(J390:J425)</f>
        <v>3865562.7607800001</v>
      </c>
      <c r="K426" s="330">
        <f t="shared" ref="K426" si="335">SUM(K390:K425)</f>
        <v>3909709.1445300002</v>
      </c>
      <c r="L426" s="330">
        <f t="shared" ref="L426:Q426" si="336">SUM(L390:L425)</f>
        <v>4000653.2276549991</v>
      </c>
      <c r="M426" s="330">
        <f t="shared" si="336"/>
        <v>3851010.1246049996</v>
      </c>
      <c r="N426" s="330">
        <f t="shared" si="336"/>
        <v>3822889.7273045243</v>
      </c>
      <c r="O426" s="330">
        <f t="shared" si="336"/>
        <v>3868909.0471368022</v>
      </c>
      <c r="P426" s="330">
        <f t="shared" si="336"/>
        <v>3922381.6043541324</v>
      </c>
      <c r="Q426" s="331">
        <f t="shared" si="336"/>
        <v>3983875.424020052</v>
      </c>
    </row>
    <row r="427" spans="2:17" s="67" customFormat="1" x14ac:dyDescent="0.3">
      <c r="B427" s="153" t="s">
        <v>20</v>
      </c>
      <c r="C427" s="27"/>
      <c r="D427" s="169"/>
      <c r="E427" s="169"/>
      <c r="F427" s="169"/>
      <c r="G427" s="169"/>
      <c r="H427" s="169"/>
      <c r="I427" s="169"/>
      <c r="J427" s="169"/>
      <c r="K427" s="169"/>
      <c r="L427" s="169"/>
      <c r="M427" s="169"/>
      <c r="N427" s="169"/>
      <c r="O427" s="199"/>
      <c r="Q427" s="420"/>
    </row>
    <row r="428" spans="2:17" s="18" customFormat="1" x14ac:dyDescent="0.3">
      <c r="B428" s="152" t="s">
        <v>132</v>
      </c>
      <c r="C428" s="20"/>
      <c r="D428" s="184">
        <f t="shared" ref="D428:K428" si="337">D349*21</f>
        <v>-5.5124999999999998E-4</v>
      </c>
      <c r="E428" s="184">
        <f t="shared" si="337"/>
        <v>-5.5124999999999998E-4</v>
      </c>
      <c r="F428" s="184">
        <f t="shared" si="337"/>
        <v>-5.5124999999999998E-4</v>
      </c>
      <c r="G428" s="184">
        <f t="shared" si="337"/>
        <v>-5.5124999999999998E-4</v>
      </c>
      <c r="H428" s="184">
        <f t="shared" si="337"/>
        <v>-5.5124999999999998E-4</v>
      </c>
      <c r="I428" s="184">
        <f t="shared" si="337"/>
        <v>-5.5124999999999998E-4</v>
      </c>
      <c r="J428" s="184">
        <f t="shared" si="337"/>
        <v>-5.5124999999999998E-4</v>
      </c>
      <c r="K428" s="184">
        <f t="shared" si="337"/>
        <v>-5.5124999999999998E-4</v>
      </c>
      <c r="L428" s="184">
        <f t="shared" ref="L428:Q453" si="338">L349*21</f>
        <v>-5.5124999999999998E-4</v>
      </c>
      <c r="M428" s="184">
        <f t="shared" si="338"/>
        <v>-5.5124999999999998E-4</v>
      </c>
      <c r="N428" s="184">
        <f t="shared" si="338"/>
        <v>-5.5124999999999998E-4</v>
      </c>
      <c r="O428" s="184">
        <f t="shared" si="338"/>
        <v>-5.5124999999999998E-4</v>
      </c>
      <c r="P428" s="184">
        <f t="shared" si="338"/>
        <v>-5.5124999999999998E-4</v>
      </c>
      <c r="Q428" s="185">
        <f t="shared" si="338"/>
        <v>-5.5124999999999998E-4</v>
      </c>
    </row>
    <row r="429" spans="2:17" s="18" customFormat="1" x14ac:dyDescent="0.3">
      <c r="B429" s="152" t="s">
        <v>133</v>
      </c>
      <c r="C429" s="20"/>
      <c r="D429" s="21">
        <f t="shared" ref="D429:K429" si="339">D350*21</f>
        <v>174765.22819875</v>
      </c>
      <c r="E429" s="21">
        <f t="shared" si="339"/>
        <v>214788.22257374995</v>
      </c>
      <c r="F429" s="21">
        <f t="shared" si="339"/>
        <v>189984.57132375005</v>
      </c>
      <c r="G429" s="21">
        <f t="shared" si="339"/>
        <v>181017.58444875004</v>
      </c>
      <c r="H429" s="21">
        <f t="shared" si="339"/>
        <v>220059.19632374993</v>
      </c>
      <c r="I429" s="21">
        <f t="shared" si="339"/>
        <v>213126.20382374999</v>
      </c>
      <c r="J429" s="21">
        <f t="shared" si="339"/>
        <v>196996.70757375003</v>
      </c>
      <c r="K429" s="21">
        <f t="shared" si="339"/>
        <v>183012.00694875</v>
      </c>
      <c r="L429" s="21">
        <f t="shared" si="338"/>
        <v>195643.34944875</v>
      </c>
      <c r="M429" s="21">
        <f t="shared" si="338"/>
        <v>111972.57694874999</v>
      </c>
      <c r="N429" s="21">
        <f t="shared" si="338"/>
        <v>74292.544345802817</v>
      </c>
      <c r="O429" s="184">
        <f t="shared" ref="O429:Q429" si="340">O350*21</f>
        <v>64678.808534596523</v>
      </c>
      <c r="P429" s="184">
        <f t="shared" si="340"/>
        <v>56309.12643531707</v>
      </c>
      <c r="Q429" s="185">
        <f t="shared" si="340"/>
        <v>49022.512800548509</v>
      </c>
    </row>
    <row r="430" spans="2:17" s="18" customFormat="1" x14ac:dyDescent="0.3">
      <c r="B430" s="152" t="s">
        <v>134</v>
      </c>
      <c r="C430" s="20"/>
      <c r="D430" s="184">
        <f t="shared" ref="D430:K430" si="341">D351*21</f>
        <v>-5.5124999999999998E-4</v>
      </c>
      <c r="E430" s="184">
        <f t="shared" si="341"/>
        <v>-5.5124999999999998E-4</v>
      </c>
      <c r="F430" s="184">
        <f t="shared" si="341"/>
        <v>-5.5124999999999998E-4</v>
      </c>
      <c r="G430" s="184">
        <f t="shared" si="341"/>
        <v>-5.5124999999999998E-4</v>
      </c>
      <c r="H430" s="184">
        <f t="shared" si="341"/>
        <v>-5.5124999999999998E-4</v>
      </c>
      <c r="I430" s="184">
        <f t="shared" si="341"/>
        <v>-5.5124999999999998E-4</v>
      </c>
      <c r="J430" s="184">
        <f t="shared" si="341"/>
        <v>-5.5124999999999998E-4</v>
      </c>
      <c r="K430" s="184">
        <f t="shared" si="341"/>
        <v>-5.5124999999999998E-4</v>
      </c>
      <c r="L430" s="184">
        <f t="shared" si="338"/>
        <v>-5.5124999999999998E-4</v>
      </c>
      <c r="M430" s="184">
        <f t="shared" si="338"/>
        <v>-5.5124999999999998E-4</v>
      </c>
      <c r="N430" s="184">
        <f t="shared" si="338"/>
        <v>-5.5124999999999998E-4</v>
      </c>
      <c r="O430" s="184">
        <f t="shared" ref="O430:Q430" si="342">O351*21</f>
        <v>-5.5124999999999998E-4</v>
      </c>
      <c r="P430" s="184">
        <f t="shared" si="342"/>
        <v>-5.5124999999999998E-4</v>
      </c>
      <c r="Q430" s="185">
        <f t="shared" si="342"/>
        <v>-5.5124999999999998E-4</v>
      </c>
    </row>
    <row r="431" spans="2:17" s="18" customFormat="1" x14ac:dyDescent="0.3">
      <c r="B431" s="152" t="s">
        <v>135</v>
      </c>
      <c r="C431" s="20"/>
      <c r="D431" s="184">
        <f t="shared" ref="D431:K431" si="343">D352*21</f>
        <v>-5.5124999999999998E-4</v>
      </c>
      <c r="E431" s="184">
        <f t="shared" si="343"/>
        <v>-5.5124999999999998E-4</v>
      </c>
      <c r="F431" s="184">
        <f t="shared" si="343"/>
        <v>-5.5124999999999998E-4</v>
      </c>
      <c r="G431" s="184">
        <f t="shared" si="343"/>
        <v>-5.5124999999999998E-4</v>
      </c>
      <c r="H431" s="184">
        <f t="shared" si="343"/>
        <v>-5.5124999999999998E-4</v>
      </c>
      <c r="I431" s="184">
        <f t="shared" si="343"/>
        <v>-5.5124999999999998E-4</v>
      </c>
      <c r="J431" s="184">
        <f t="shared" si="343"/>
        <v>-5.5124999999999998E-4</v>
      </c>
      <c r="K431" s="184">
        <f t="shared" si="343"/>
        <v>-5.5124999999999998E-4</v>
      </c>
      <c r="L431" s="184">
        <f t="shared" si="338"/>
        <v>-5.5124999999999998E-4</v>
      </c>
      <c r="M431" s="184">
        <f t="shared" si="338"/>
        <v>-5.5124999999999998E-4</v>
      </c>
      <c r="N431" s="184">
        <f t="shared" si="338"/>
        <v>-5.5124999999999998E-4</v>
      </c>
      <c r="O431" s="184">
        <f t="shared" ref="O431:Q431" si="344">O352*21</f>
        <v>-5.5124999999999998E-4</v>
      </c>
      <c r="P431" s="184">
        <f t="shared" si="344"/>
        <v>-5.5124999999999998E-4</v>
      </c>
      <c r="Q431" s="185">
        <f t="shared" si="344"/>
        <v>-5.5124999999999998E-4</v>
      </c>
    </row>
    <row r="432" spans="2:17" s="18" customFormat="1" x14ac:dyDescent="0.3">
      <c r="B432" s="152" t="s">
        <v>136</v>
      </c>
      <c r="C432" s="20"/>
      <c r="D432" s="184">
        <f t="shared" ref="D432:K432" si="345">D353*21</f>
        <v>-5.5124999999999998E-4</v>
      </c>
      <c r="E432" s="184">
        <f t="shared" si="345"/>
        <v>-5.5124999999999998E-4</v>
      </c>
      <c r="F432" s="184">
        <f t="shared" si="345"/>
        <v>-5.5124999999999998E-4</v>
      </c>
      <c r="G432" s="184">
        <f t="shared" si="345"/>
        <v>-5.5124999999999998E-4</v>
      </c>
      <c r="H432" s="184">
        <f t="shared" si="345"/>
        <v>-5.5124999999999998E-4</v>
      </c>
      <c r="I432" s="184">
        <f t="shared" si="345"/>
        <v>-5.5124999999999998E-4</v>
      </c>
      <c r="J432" s="184">
        <f t="shared" si="345"/>
        <v>-5.5124999999999998E-4</v>
      </c>
      <c r="K432" s="184">
        <f t="shared" si="345"/>
        <v>-5.5124999999999998E-4</v>
      </c>
      <c r="L432" s="184">
        <f t="shared" si="338"/>
        <v>-5.5124999999999998E-4</v>
      </c>
      <c r="M432" s="184">
        <f t="shared" si="338"/>
        <v>-5.5124999999999998E-4</v>
      </c>
      <c r="N432" s="184">
        <f t="shared" si="338"/>
        <v>-5.5124999999999998E-4</v>
      </c>
      <c r="O432" s="184">
        <f t="shared" ref="O432:Q432" si="346">O353*21</f>
        <v>-5.5124999999999998E-4</v>
      </c>
      <c r="P432" s="184">
        <f t="shared" si="346"/>
        <v>-5.5124999999999998E-4</v>
      </c>
      <c r="Q432" s="185">
        <f t="shared" si="346"/>
        <v>-5.5124999999999998E-4</v>
      </c>
    </row>
    <row r="433" spans="2:17" s="18" customFormat="1" x14ac:dyDescent="0.3">
      <c r="B433" s="152" t="s">
        <v>137</v>
      </c>
      <c r="C433" s="20"/>
      <c r="D433" s="184">
        <f t="shared" ref="D433:K433" si="347">D354*21</f>
        <v>-5.5124999999999998E-4</v>
      </c>
      <c r="E433" s="184">
        <f t="shared" si="347"/>
        <v>-5.5124999999999998E-4</v>
      </c>
      <c r="F433" s="184">
        <f t="shared" si="347"/>
        <v>-5.5124999999999998E-4</v>
      </c>
      <c r="G433" s="184">
        <f t="shared" si="347"/>
        <v>-5.5124999999999998E-4</v>
      </c>
      <c r="H433" s="184">
        <f t="shared" si="347"/>
        <v>-5.5124999999999998E-4</v>
      </c>
      <c r="I433" s="184">
        <f t="shared" si="347"/>
        <v>-5.5124999999999998E-4</v>
      </c>
      <c r="J433" s="184">
        <f t="shared" si="347"/>
        <v>-5.5124999999999998E-4</v>
      </c>
      <c r="K433" s="184">
        <f t="shared" si="347"/>
        <v>-5.5124999999999998E-4</v>
      </c>
      <c r="L433" s="184">
        <f t="shared" si="338"/>
        <v>-5.5124999999999998E-4</v>
      </c>
      <c r="M433" s="184">
        <f t="shared" si="338"/>
        <v>-5.5124999999999998E-4</v>
      </c>
      <c r="N433" s="184">
        <f t="shared" si="338"/>
        <v>-5.5124999999999998E-4</v>
      </c>
      <c r="O433" s="184">
        <f t="shared" ref="O433:Q433" si="348">O354*21</f>
        <v>-5.5124999999999998E-4</v>
      </c>
      <c r="P433" s="184">
        <f t="shared" si="348"/>
        <v>-5.5124999999999998E-4</v>
      </c>
      <c r="Q433" s="185">
        <f t="shared" si="348"/>
        <v>-5.5124999999999998E-4</v>
      </c>
    </row>
    <row r="434" spans="2:17" s="18" customFormat="1" x14ac:dyDescent="0.3">
      <c r="B434" s="152" t="s">
        <v>138</v>
      </c>
      <c r="C434" s="20"/>
      <c r="D434" s="184">
        <f t="shared" ref="D434:K434" si="349">D355*21</f>
        <v>-5.5124999999999998E-4</v>
      </c>
      <c r="E434" s="184">
        <f t="shared" si="349"/>
        <v>-5.5124999999999998E-4</v>
      </c>
      <c r="F434" s="184">
        <f t="shared" si="349"/>
        <v>-5.5124999999999998E-4</v>
      </c>
      <c r="G434" s="184">
        <f t="shared" si="349"/>
        <v>-5.5124999999999998E-4</v>
      </c>
      <c r="H434" s="184">
        <f t="shared" si="349"/>
        <v>-5.5124999999999998E-4</v>
      </c>
      <c r="I434" s="184">
        <f t="shared" si="349"/>
        <v>-5.5124999999999998E-4</v>
      </c>
      <c r="J434" s="184">
        <f t="shared" si="349"/>
        <v>-5.5124999999999998E-4</v>
      </c>
      <c r="K434" s="184">
        <f t="shared" si="349"/>
        <v>-5.5124999999999998E-4</v>
      </c>
      <c r="L434" s="184">
        <f t="shared" si="338"/>
        <v>-5.5124999999999998E-4</v>
      </c>
      <c r="M434" s="184">
        <f t="shared" si="338"/>
        <v>-5.5124999999999998E-4</v>
      </c>
      <c r="N434" s="184">
        <f t="shared" si="338"/>
        <v>-5.5124999999999998E-4</v>
      </c>
      <c r="O434" s="184">
        <f t="shared" ref="O434:Q434" si="350">O355*21</f>
        <v>-5.5124999999999998E-4</v>
      </c>
      <c r="P434" s="184">
        <f t="shared" si="350"/>
        <v>-5.5124999999999998E-4</v>
      </c>
      <c r="Q434" s="185">
        <f t="shared" si="350"/>
        <v>-5.5124999999999998E-4</v>
      </c>
    </row>
    <row r="435" spans="2:17" s="18" customFormat="1" x14ac:dyDescent="0.3">
      <c r="B435" s="152" t="s">
        <v>139</v>
      </c>
      <c r="C435" s="20"/>
      <c r="D435" s="184">
        <f t="shared" ref="D435:K435" si="351">D356*21</f>
        <v>-5.5124999999999998E-4</v>
      </c>
      <c r="E435" s="184">
        <f t="shared" si="351"/>
        <v>-5.5124999999999998E-4</v>
      </c>
      <c r="F435" s="184">
        <f t="shared" si="351"/>
        <v>-5.5124999999999998E-4</v>
      </c>
      <c r="G435" s="184">
        <f t="shared" si="351"/>
        <v>-5.5124999999999998E-4</v>
      </c>
      <c r="H435" s="184">
        <f t="shared" si="351"/>
        <v>-5.5124999999999998E-4</v>
      </c>
      <c r="I435" s="184">
        <f t="shared" si="351"/>
        <v>-5.5124999999999998E-4</v>
      </c>
      <c r="J435" s="184">
        <f t="shared" si="351"/>
        <v>-5.5124999999999998E-4</v>
      </c>
      <c r="K435" s="184">
        <f t="shared" si="351"/>
        <v>-5.5124999999999998E-4</v>
      </c>
      <c r="L435" s="184">
        <f t="shared" si="338"/>
        <v>-5.5124999999999998E-4</v>
      </c>
      <c r="M435" s="184">
        <f t="shared" si="338"/>
        <v>-5.5124999999999998E-4</v>
      </c>
      <c r="N435" s="184">
        <f t="shared" si="338"/>
        <v>-5.5124999999999998E-4</v>
      </c>
      <c r="O435" s="184">
        <f t="shared" ref="O435:Q435" si="352">O356*21</f>
        <v>-5.5124999999999998E-4</v>
      </c>
      <c r="P435" s="184">
        <f t="shared" si="352"/>
        <v>-5.5124999999999998E-4</v>
      </c>
      <c r="Q435" s="185">
        <f t="shared" si="352"/>
        <v>-5.5124999999999998E-4</v>
      </c>
    </row>
    <row r="436" spans="2:17" s="18" customFormat="1" x14ac:dyDescent="0.3">
      <c r="B436" s="152" t="s">
        <v>140</v>
      </c>
      <c r="C436" s="20"/>
      <c r="D436" s="184">
        <f t="shared" ref="D436:K436" si="353">D357*21</f>
        <v>-5.5124999999999998E-4</v>
      </c>
      <c r="E436" s="184">
        <f t="shared" si="353"/>
        <v>-5.5124999999999998E-4</v>
      </c>
      <c r="F436" s="184">
        <f t="shared" si="353"/>
        <v>-5.5124999999999998E-4</v>
      </c>
      <c r="G436" s="184">
        <f t="shared" si="353"/>
        <v>-5.5124999999999998E-4</v>
      </c>
      <c r="H436" s="184">
        <f t="shared" si="353"/>
        <v>-5.5124999999999998E-4</v>
      </c>
      <c r="I436" s="184">
        <f t="shared" si="353"/>
        <v>-5.5124999999999998E-4</v>
      </c>
      <c r="J436" s="184">
        <f t="shared" si="353"/>
        <v>-5.5124999999999998E-4</v>
      </c>
      <c r="K436" s="184">
        <f t="shared" si="353"/>
        <v>-5.5124999999999998E-4</v>
      </c>
      <c r="L436" s="184">
        <f t="shared" si="338"/>
        <v>-5.5124999999999998E-4</v>
      </c>
      <c r="M436" s="184">
        <f t="shared" si="338"/>
        <v>-5.5124999999999998E-4</v>
      </c>
      <c r="N436" s="184">
        <f t="shared" si="338"/>
        <v>-5.5124999999999998E-4</v>
      </c>
      <c r="O436" s="184">
        <f t="shared" ref="O436:Q436" si="354">O357*21</f>
        <v>-5.5124999999999998E-4</v>
      </c>
      <c r="P436" s="184">
        <f t="shared" si="354"/>
        <v>-5.5124999999999998E-4</v>
      </c>
      <c r="Q436" s="185">
        <f t="shared" si="354"/>
        <v>-5.5124999999999998E-4</v>
      </c>
    </row>
    <row r="437" spans="2:17" s="18" customFormat="1" x14ac:dyDescent="0.3">
      <c r="B437" s="152" t="s">
        <v>141</v>
      </c>
      <c r="C437" s="20"/>
      <c r="D437" s="184">
        <f t="shared" ref="D437:K437" si="355">D358*21</f>
        <v>-5.5124999999999998E-4</v>
      </c>
      <c r="E437" s="184">
        <f t="shared" si="355"/>
        <v>-5.5124999999999998E-4</v>
      </c>
      <c r="F437" s="184">
        <f t="shared" si="355"/>
        <v>-5.5124999999999998E-4</v>
      </c>
      <c r="G437" s="184">
        <f t="shared" si="355"/>
        <v>-5.5124999999999998E-4</v>
      </c>
      <c r="H437" s="184">
        <f t="shared" si="355"/>
        <v>-5.5124999999999998E-4</v>
      </c>
      <c r="I437" s="184">
        <f t="shared" si="355"/>
        <v>-5.5124999999999998E-4</v>
      </c>
      <c r="J437" s="184">
        <f t="shared" si="355"/>
        <v>-5.5124999999999998E-4</v>
      </c>
      <c r="K437" s="184">
        <f t="shared" si="355"/>
        <v>-5.5124999999999998E-4</v>
      </c>
      <c r="L437" s="184">
        <f t="shared" si="338"/>
        <v>-5.5124999999999998E-4</v>
      </c>
      <c r="M437" s="184">
        <f t="shared" si="338"/>
        <v>-5.5124999999999998E-4</v>
      </c>
      <c r="N437" s="184">
        <f t="shared" si="338"/>
        <v>-5.5124999999999998E-4</v>
      </c>
      <c r="O437" s="184">
        <f t="shared" ref="O437:Q437" si="356">O358*21</f>
        <v>-5.5124999999999998E-4</v>
      </c>
      <c r="P437" s="184">
        <f t="shared" si="356"/>
        <v>-5.5124999999999998E-4</v>
      </c>
      <c r="Q437" s="185">
        <f t="shared" si="356"/>
        <v>-5.5124999999999998E-4</v>
      </c>
    </row>
    <row r="438" spans="2:17" s="18" customFormat="1" x14ac:dyDescent="0.3">
      <c r="B438" s="152" t="s">
        <v>142</v>
      </c>
      <c r="C438" s="20"/>
      <c r="D438" s="21">
        <f t="shared" ref="D438:K438" si="357">D359*21</f>
        <v>62119.928823750008</v>
      </c>
      <c r="E438" s="21">
        <f t="shared" si="357"/>
        <v>66013.801323749984</v>
      </c>
      <c r="F438" s="21">
        <f t="shared" si="357"/>
        <v>65863.428198749985</v>
      </c>
      <c r="G438" s="21">
        <f t="shared" si="357"/>
        <v>62222.815698749997</v>
      </c>
      <c r="H438" s="21">
        <f t="shared" si="357"/>
        <v>77909.106948750006</v>
      </c>
      <c r="I438" s="21">
        <f t="shared" si="357"/>
        <v>69670.242573750002</v>
      </c>
      <c r="J438" s="21">
        <f t="shared" si="357"/>
        <v>61067.316948749991</v>
      </c>
      <c r="K438" s="21">
        <f t="shared" si="357"/>
        <v>44019.753198749997</v>
      </c>
      <c r="L438" s="21">
        <f t="shared" si="338"/>
        <v>41368.437573750009</v>
      </c>
      <c r="M438" s="21">
        <f t="shared" si="338"/>
        <v>61486.778823749992</v>
      </c>
      <c r="N438" s="21">
        <f t="shared" si="338"/>
        <v>66001.773753858026</v>
      </c>
      <c r="O438" s="184">
        <f t="shared" ref="O438:Q438" si="358">O359*21</f>
        <v>63534.838595979476</v>
      </c>
      <c r="P438" s="184">
        <f t="shared" si="358"/>
        <v>61160.109581606157</v>
      </c>
      <c r="Q438" s="185">
        <f t="shared" si="358"/>
        <v>58874.140340097583</v>
      </c>
    </row>
    <row r="439" spans="2:17" s="18" customFormat="1" x14ac:dyDescent="0.3">
      <c r="B439" s="152" t="s">
        <v>143</v>
      </c>
      <c r="C439" s="20"/>
      <c r="D439" s="21">
        <f t="shared" ref="D439:K439" si="359">D360*21</f>
        <v>452069.09944874997</v>
      </c>
      <c r="E439" s="21">
        <f t="shared" si="359"/>
        <v>468064.05132375</v>
      </c>
      <c r="F439" s="21">
        <f t="shared" si="359"/>
        <v>397736.91507374996</v>
      </c>
      <c r="G439" s="21">
        <f t="shared" si="359"/>
        <v>333780.85069874994</v>
      </c>
      <c r="H439" s="21">
        <f t="shared" si="359"/>
        <v>409869.65194874984</v>
      </c>
      <c r="I439" s="21">
        <f t="shared" si="359"/>
        <v>402786.28632374998</v>
      </c>
      <c r="J439" s="21">
        <f t="shared" si="359"/>
        <v>369450.93882375001</v>
      </c>
      <c r="K439" s="21">
        <f t="shared" si="359"/>
        <v>352379.63194874994</v>
      </c>
      <c r="L439" s="21">
        <f t="shared" si="338"/>
        <v>313076.84569875005</v>
      </c>
      <c r="M439" s="21">
        <f t="shared" si="338"/>
        <v>319519.1469487499</v>
      </c>
      <c r="N439" s="21">
        <f t="shared" si="338"/>
        <v>312986.87171539746</v>
      </c>
      <c r="O439" s="184">
        <f t="shared" ref="O439:Q439" si="360">O360*21</f>
        <v>296746.07281468483</v>
      </c>
      <c r="P439" s="184">
        <f t="shared" si="360"/>
        <v>281348.00430398248</v>
      </c>
      <c r="Q439" s="185">
        <f t="shared" si="360"/>
        <v>266748.93714541564</v>
      </c>
    </row>
    <row r="440" spans="2:17" s="18" customFormat="1" x14ac:dyDescent="0.3">
      <c r="B440" s="152" t="s">
        <v>144</v>
      </c>
      <c r="C440" s="20"/>
      <c r="D440" s="184">
        <f t="shared" ref="D440:K440" si="361">D361*21</f>
        <v>-5.5124999999999998E-4</v>
      </c>
      <c r="E440" s="184">
        <f t="shared" si="361"/>
        <v>-5.5124999999999998E-4</v>
      </c>
      <c r="F440" s="184">
        <f t="shared" si="361"/>
        <v>-5.5124999999999998E-4</v>
      </c>
      <c r="G440" s="184">
        <f t="shared" si="361"/>
        <v>-5.5124999999999998E-4</v>
      </c>
      <c r="H440" s="184">
        <f t="shared" si="361"/>
        <v>-5.5124999999999998E-4</v>
      </c>
      <c r="I440" s="184">
        <f t="shared" si="361"/>
        <v>-5.5124999999999998E-4</v>
      </c>
      <c r="J440" s="184">
        <f t="shared" si="361"/>
        <v>-5.5124999999999998E-4</v>
      </c>
      <c r="K440" s="184">
        <f t="shared" si="361"/>
        <v>-5.5124999999999998E-4</v>
      </c>
      <c r="L440" s="184">
        <f t="shared" si="338"/>
        <v>-5.5124999999999998E-4</v>
      </c>
      <c r="M440" s="184">
        <f t="shared" si="338"/>
        <v>-5.5124999999999998E-4</v>
      </c>
      <c r="N440" s="184">
        <f t="shared" si="338"/>
        <v>-5.5124999999999998E-4</v>
      </c>
      <c r="O440" s="184">
        <f t="shared" ref="O440:Q440" si="362">O361*21</f>
        <v>-5.5124999999999998E-4</v>
      </c>
      <c r="P440" s="184">
        <f t="shared" si="362"/>
        <v>-5.5124999999999998E-4</v>
      </c>
      <c r="Q440" s="185">
        <f t="shared" si="362"/>
        <v>-5.5124999999999998E-4</v>
      </c>
    </row>
    <row r="441" spans="2:17" s="18" customFormat="1" x14ac:dyDescent="0.3">
      <c r="B441" s="152" t="s">
        <v>145</v>
      </c>
      <c r="C441" s="20"/>
      <c r="D441" s="184">
        <f t="shared" ref="D441:K441" si="363">D362*21</f>
        <v>-5.5124999999999998E-4</v>
      </c>
      <c r="E441" s="184">
        <f t="shared" si="363"/>
        <v>-5.5124999999999998E-4</v>
      </c>
      <c r="F441" s="184">
        <f t="shared" si="363"/>
        <v>-5.5124999999999998E-4</v>
      </c>
      <c r="G441" s="184">
        <f t="shared" si="363"/>
        <v>-5.5124999999999998E-4</v>
      </c>
      <c r="H441" s="184">
        <f t="shared" si="363"/>
        <v>-5.5124999999999998E-4</v>
      </c>
      <c r="I441" s="184">
        <f t="shared" si="363"/>
        <v>-5.5124999999999998E-4</v>
      </c>
      <c r="J441" s="184">
        <f t="shared" si="363"/>
        <v>-5.5124999999999998E-4</v>
      </c>
      <c r="K441" s="184">
        <f t="shared" si="363"/>
        <v>-5.5124999999999998E-4</v>
      </c>
      <c r="L441" s="184">
        <f t="shared" si="338"/>
        <v>-5.5124999999999998E-4</v>
      </c>
      <c r="M441" s="184">
        <f t="shared" si="338"/>
        <v>-5.5124999999999998E-4</v>
      </c>
      <c r="N441" s="184">
        <f t="shared" si="338"/>
        <v>-5.5124999999999998E-4</v>
      </c>
      <c r="O441" s="184">
        <f t="shared" ref="O441:Q441" si="364">O362*21</f>
        <v>-5.5124999999999998E-4</v>
      </c>
      <c r="P441" s="184">
        <f t="shared" si="364"/>
        <v>-5.5124999999999998E-4</v>
      </c>
      <c r="Q441" s="185">
        <f t="shared" si="364"/>
        <v>-5.5124999999999998E-4</v>
      </c>
    </row>
    <row r="442" spans="2:17" s="18" customFormat="1" x14ac:dyDescent="0.3">
      <c r="B442" s="152" t="s">
        <v>146</v>
      </c>
      <c r="C442" s="20"/>
      <c r="D442" s="184">
        <f t="shared" ref="D442:K442" si="365">D363*21</f>
        <v>-5.5124999999999998E-4</v>
      </c>
      <c r="E442" s="184">
        <f t="shared" si="365"/>
        <v>-5.5124999999999998E-4</v>
      </c>
      <c r="F442" s="184">
        <f t="shared" si="365"/>
        <v>-5.5124999999999998E-4</v>
      </c>
      <c r="G442" s="184">
        <f t="shared" si="365"/>
        <v>-5.5124999999999998E-4</v>
      </c>
      <c r="H442" s="184">
        <f t="shared" si="365"/>
        <v>-5.5124999999999998E-4</v>
      </c>
      <c r="I442" s="184">
        <f t="shared" si="365"/>
        <v>-5.5124999999999998E-4</v>
      </c>
      <c r="J442" s="184">
        <f t="shared" si="365"/>
        <v>-5.5124999999999998E-4</v>
      </c>
      <c r="K442" s="184">
        <f t="shared" si="365"/>
        <v>-5.5124999999999998E-4</v>
      </c>
      <c r="L442" s="184">
        <f t="shared" si="338"/>
        <v>-5.5124999999999998E-4</v>
      </c>
      <c r="M442" s="184">
        <f t="shared" si="338"/>
        <v>-5.5124999999999998E-4</v>
      </c>
      <c r="N442" s="184">
        <f t="shared" si="338"/>
        <v>-5.5124999999999998E-4</v>
      </c>
      <c r="O442" s="184">
        <f t="shared" ref="O442:Q442" si="366">O363*21</f>
        <v>-5.5124999999999998E-4</v>
      </c>
      <c r="P442" s="184">
        <f t="shared" si="366"/>
        <v>-5.5124999999999998E-4</v>
      </c>
      <c r="Q442" s="185">
        <f t="shared" si="366"/>
        <v>-5.5124999999999998E-4</v>
      </c>
    </row>
    <row r="443" spans="2:17" s="18" customFormat="1" x14ac:dyDescent="0.3">
      <c r="B443" s="152" t="s">
        <v>147</v>
      </c>
      <c r="C443" s="20"/>
      <c r="D443" s="184">
        <f t="shared" ref="D443:K443" si="367">D364*21</f>
        <v>-5.5124999999999998E-4</v>
      </c>
      <c r="E443" s="184">
        <f t="shared" si="367"/>
        <v>-5.5124999999999998E-4</v>
      </c>
      <c r="F443" s="184">
        <f t="shared" si="367"/>
        <v>-5.5124999999999998E-4</v>
      </c>
      <c r="G443" s="184">
        <f t="shared" si="367"/>
        <v>-5.5124999999999998E-4</v>
      </c>
      <c r="H443" s="184">
        <f t="shared" si="367"/>
        <v>-5.5124999999999998E-4</v>
      </c>
      <c r="I443" s="184">
        <f t="shared" si="367"/>
        <v>-5.5124999999999998E-4</v>
      </c>
      <c r="J443" s="184">
        <f t="shared" si="367"/>
        <v>-5.5124999999999998E-4</v>
      </c>
      <c r="K443" s="184">
        <f t="shared" si="367"/>
        <v>-5.5124999999999998E-4</v>
      </c>
      <c r="L443" s="184">
        <f t="shared" si="338"/>
        <v>-5.5124999999999998E-4</v>
      </c>
      <c r="M443" s="184">
        <f t="shared" si="338"/>
        <v>-5.5124999999999998E-4</v>
      </c>
      <c r="N443" s="184">
        <f t="shared" si="338"/>
        <v>-5.5124999999999998E-4</v>
      </c>
      <c r="O443" s="184">
        <f t="shared" ref="O443:Q443" si="368">O364*21</f>
        <v>-5.5124999999999998E-4</v>
      </c>
      <c r="P443" s="184">
        <f t="shared" si="368"/>
        <v>-5.5124999999999998E-4</v>
      </c>
      <c r="Q443" s="185">
        <f t="shared" si="368"/>
        <v>-5.5124999999999998E-4</v>
      </c>
    </row>
    <row r="444" spans="2:17" s="18" customFormat="1" x14ac:dyDescent="0.3">
      <c r="B444" s="152" t="s">
        <v>148</v>
      </c>
      <c r="C444" s="20"/>
      <c r="D444" s="21">
        <f t="shared" ref="D444:K444" si="369">D365*21</f>
        <v>26212.409448749997</v>
      </c>
      <c r="E444" s="21">
        <f t="shared" si="369"/>
        <v>31301.352573750002</v>
      </c>
      <c r="F444" s="21">
        <f t="shared" si="369"/>
        <v>33050.429448750001</v>
      </c>
      <c r="G444" s="21">
        <f t="shared" si="369"/>
        <v>29085.327573750001</v>
      </c>
      <c r="H444" s="21">
        <f t="shared" si="369"/>
        <v>32559.738198750001</v>
      </c>
      <c r="I444" s="21">
        <f t="shared" si="369"/>
        <v>29742.220698749992</v>
      </c>
      <c r="J444" s="21">
        <f t="shared" si="369"/>
        <v>23212.861323749996</v>
      </c>
      <c r="K444" s="21">
        <f t="shared" si="369"/>
        <v>23901.411948749999</v>
      </c>
      <c r="L444" s="21">
        <f t="shared" si="338"/>
        <v>20822.720073749999</v>
      </c>
      <c r="M444" s="21">
        <f t="shared" si="338"/>
        <v>39928.021323749985</v>
      </c>
      <c r="N444" s="21">
        <f t="shared" si="338"/>
        <v>49305.302894996537</v>
      </c>
      <c r="O444" s="184">
        <f t="shared" ref="O444:Q444" si="370">O365*21</f>
        <v>52933.515215322732</v>
      </c>
      <c r="P444" s="184">
        <f t="shared" si="370"/>
        <v>56828.715541426398</v>
      </c>
      <c r="Q444" s="185">
        <f t="shared" si="370"/>
        <v>61010.550627393503</v>
      </c>
    </row>
    <row r="445" spans="2:17" s="18" customFormat="1" x14ac:dyDescent="0.3">
      <c r="B445" s="152" t="s">
        <v>149</v>
      </c>
      <c r="C445" s="20"/>
      <c r="D445" s="21">
        <f t="shared" ref="D445:K445" si="371">D366*21</f>
        <v>44494.615698749993</v>
      </c>
      <c r="E445" s="21">
        <f t="shared" si="371"/>
        <v>45776.744448750003</v>
      </c>
      <c r="F445" s="21">
        <f t="shared" si="371"/>
        <v>31530.869448749996</v>
      </c>
      <c r="G445" s="21">
        <f t="shared" si="371"/>
        <v>35488.056948750003</v>
      </c>
      <c r="H445" s="21">
        <f t="shared" si="371"/>
        <v>45602.628198749982</v>
      </c>
      <c r="I445" s="21">
        <f t="shared" si="371"/>
        <v>42587.251323750002</v>
      </c>
      <c r="J445" s="21">
        <f t="shared" si="371"/>
        <v>39468.987573749997</v>
      </c>
      <c r="K445" s="21">
        <f t="shared" si="371"/>
        <v>39983.421948749994</v>
      </c>
      <c r="L445" s="21">
        <f t="shared" si="338"/>
        <v>41415.923823749981</v>
      </c>
      <c r="M445" s="21">
        <f t="shared" si="338"/>
        <v>41028.119448750011</v>
      </c>
      <c r="N445" s="21">
        <f t="shared" si="338"/>
        <v>39851.578999837679</v>
      </c>
      <c r="O445" s="184">
        <f t="shared" ref="O445:Q445" si="372">O366*21</f>
        <v>38648.413315302525</v>
      </c>
      <c r="P445" s="184">
        <f t="shared" si="372"/>
        <v>37481.572606608985</v>
      </c>
      <c r="Q445" s="185">
        <f t="shared" si="372"/>
        <v>36349.960180353257</v>
      </c>
    </row>
    <row r="446" spans="2:17" s="18" customFormat="1" x14ac:dyDescent="0.3">
      <c r="B446" s="152" t="s">
        <v>150</v>
      </c>
      <c r="C446" s="20"/>
      <c r="D446" s="184">
        <f t="shared" ref="D446:K446" si="373">D367*21</f>
        <v>-5.5124999999999998E-4</v>
      </c>
      <c r="E446" s="184">
        <f t="shared" si="373"/>
        <v>-5.5124999999999998E-4</v>
      </c>
      <c r="F446" s="184">
        <f t="shared" si="373"/>
        <v>-5.5124999999999998E-4</v>
      </c>
      <c r="G446" s="184">
        <f t="shared" si="373"/>
        <v>-5.5124999999999998E-4</v>
      </c>
      <c r="H446" s="184">
        <f t="shared" si="373"/>
        <v>-5.5124999999999998E-4</v>
      </c>
      <c r="I446" s="184">
        <f t="shared" si="373"/>
        <v>-5.5124999999999998E-4</v>
      </c>
      <c r="J446" s="184">
        <f t="shared" si="373"/>
        <v>-5.5124999999999998E-4</v>
      </c>
      <c r="K446" s="184">
        <f t="shared" si="373"/>
        <v>-5.5124999999999998E-4</v>
      </c>
      <c r="L446" s="184">
        <f t="shared" si="338"/>
        <v>-5.5124999999999998E-4</v>
      </c>
      <c r="M446" s="184">
        <f t="shared" si="338"/>
        <v>-5.5124999999999998E-4</v>
      </c>
      <c r="N446" s="184">
        <f t="shared" si="338"/>
        <v>-5.5124999999999998E-4</v>
      </c>
      <c r="O446" s="184">
        <f t="shared" ref="O446:Q446" si="374">O367*21</f>
        <v>-5.5124999999999998E-4</v>
      </c>
      <c r="P446" s="184">
        <f t="shared" si="374"/>
        <v>-5.5124999999999998E-4</v>
      </c>
      <c r="Q446" s="185">
        <f t="shared" si="374"/>
        <v>-5.5124999999999998E-4</v>
      </c>
    </row>
    <row r="447" spans="2:17" s="18" customFormat="1" x14ac:dyDescent="0.3">
      <c r="B447" s="152" t="s">
        <v>151</v>
      </c>
      <c r="C447" s="20"/>
      <c r="D447" s="184">
        <f t="shared" ref="D447:K447" si="375">D368*21</f>
        <v>-5.5124999999999998E-4</v>
      </c>
      <c r="E447" s="184">
        <f t="shared" si="375"/>
        <v>-5.5124999999999998E-4</v>
      </c>
      <c r="F447" s="184">
        <f t="shared" si="375"/>
        <v>-5.5124999999999998E-4</v>
      </c>
      <c r="G447" s="184">
        <f t="shared" si="375"/>
        <v>-5.5124999999999998E-4</v>
      </c>
      <c r="H447" s="184">
        <f t="shared" si="375"/>
        <v>-5.5124999999999998E-4</v>
      </c>
      <c r="I447" s="184">
        <f t="shared" si="375"/>
        <v>-5.5124999999999998E-4</v>
      </c>
      <c r="J447" s="184">
        <f t="shared" si="375"/>
        <v>-5.5124999999999998E-4</v>
      </c>
      <c r="K447" s="184">
        <f t="shared" si="375"/>
        <v>-5.5124999999999998E-4</v>
      </c>
      <c r="L447" s="184">
        <f t="shared" si="338"/>
        <v>-5.5124999999999998E-4</v>
      </c>
      <c r="M447" s="184">
        <f t="shared" si="338"/>
        <v>-5.5124999999999998E-4</v>
      </c>
      <c r="N447" s="184">
        <f t="shared" si="338"/>
        <v>-5.5124999999999998E-4</v>
      </c>
      <c r="O447" s="184">
        <f t="shared" ref="O447:Q447" si="376">O368*21</f>
        <v>-5.5124999999999998E-4</v>
      </c>
      <c r="P447" s="184">
        <f t="shared" si="376"/>
        <v>-5.5124999999999998E-4</v>
      </c>
      <c r="Q447" s="185">
        <f t="shared" si="376"/>
        <v>-5.5124999999999998E-4</v>
      </c>
    </row>
    <row r="448" spans="2:17" s="18" customFormat="1" x14ac:dyDescent="0.3">
      <c r="B448" s="152" t="s">
        <v>152</v>
      </c>
      <c r="C448" s="20"/>
      <c r="D448" s="21">
        <f t="shared" ref="D448:K448" si="377">D369*21</f>
        <v>37126.332573749998</v>
      </c>
      <c r="E448" s="21">
        <f t="shared" si="377"/>
        <v>32108.618823749999</v>
      </c>
      <c r="F448" s="21">
        <f t="shared" si="377"/>
        <v>26940.531948749998</v>
      </c>
      <c r="G448" s="21">
        <f t="shared" si="377"/>
        <v>26441.926323749998</v>
      </c>
      <c r="H448" s="21">
        <f t="shared" si="377"/>
        <v>30224.997573749999</v>
      </c>
      <c r="I448" s="21">
        <f t="shared" si="377"/>
        <v>41906.615073749999</v>
      </c>
      <c r="J448" s="21">
        <f t="shared" si="377"/>
        <v>46322.836323750009</v>
      </c>
      <c r="K448" s="21">
        <f t="shared" si="377"/>
        <v>48887.093823750001</v>
      </c>
      <c r="L448" s="21">
        <f t="shared" si="338"/>
        <v>46623.582573749991</v>
      </c>
      <c r="M448" s="21">
        <f t="shared" si="338"/>
        <v>71997.068823749985</v>
      </c>
      <c r="N448" s="21">
        <f t="shared" si="338"/>
        <v>99815.848279565675</v>
      </c>
      <c r="O448" s="184">
        <f t="shared" ref="O448:Q448" si="378">O369*21</f>
        <v>131157.82377347138</v>
      </c>
      <c r="P448" s="184">
        <f t="shared" si="378"/>
        <v>172341.11644663164</v>
      </c>
      <c r="Q448" s="185">
        <f t="shared" si="378"/>
        <v>226455.88007194837</v>
      </c>
    </row>
    <row r="449" spans="2:17" s="18" customFormat="1" x14ac:dyDescent="0.3">
      <c r="B449" s="152" t="s">
        <v>153</v>
      </c>
      <c r="C449" s="20"/>
      <c r="D449" s="184">
        <f t="shared" ref="D449:K449" si="379">D370*21</f>
        <v>-5.5124999999999998E-4</v>
      </c>
      <c r="E449" s="184">
        <f t="shared" si="379"/>
        <v>-5.5124999999999998E-4</v>
      </c>
      <c r="F449" s="184">
        <f t="shared" si="379"/>
        <v>-5.5124999999999998E-4</v>
      </c>
      <c r="G449" s="184">
        <f t="shared" si="379"/>
        <v>-5.5124999999999998E-4</v>
      </c>
      <c r="H449" s="184">
        <f t="shared" si="379"/>
        <v>-5.5124999999999998E-4</v>
      </c>
      <c r="I449" s="184">
        <f t="shared" si="379"/>
        <v>-5.5124999999999998E-4</v>
      </c>
      <c r="J449" s="184">
        <f t="shared" si="379"/>
        <v>-5.5124999999999998E-4</v>
      </c>
      <c r="K449" s="184">
        <f t="shared" si="379"/>
        <v>-5.5124999999999998E-4</v>
      </c>
      <c r="L449" s="184">
        <f t="shared" si="338"/>
        <v>-5.5124999999999998E-4</v>
      </c>
      <c r="M449" s="184">
        <f t="shared" si="338"/>
        <v>-5.5124999999999998E-4</v>
      </c>
      <c r="N449" s="184">
        <f t="shared" si="338"/>
        <v>-5.5124999999999998E-4</v>
      </c>
      <c r="O449" s="184">
        <f t="shared" ref="O449:Q449" si="380">O370*21</f>
        <v>-5.5124999999999998E-4</v>
      </c>
      <c r="P449" s="184">
        <f t="shared" si="380"/>
        <v>-5.5124999999999998E-4</v>
      </c>
      <c r="Q449" s="185">
        <f t="shared" si="380"/>
        <v>-5.5124999999999998E-4</v>
      </c>
    </row>
    <row r="450" spans="2:17" s="18" customFormat="1" x14ac:dyDescent="0.3">
      <c r="B450" s="152" t="s">
        <v>154</v>
      </c>
      <c r="C450" s="20"/>
      <c r="D450" s="184">
        <f t="shared" ref="D450:K450" si="381">D371*21</f>
        <v>-5.5124999999999998E-4</v>
      </c>
      <c r="E450" s="184">
        <f t="shared" si="381"/>
        <v>-5.5124999999999998E-4</v>
      </c>
      <c r="F450" s="184">
        <f t="shared" si="381"/>
        <v>-5.5124999999999998E-4</v>
      </c>
      <c r="G450" s="184">
        <f t="shared" si="381"/>
        <v>-5.5124999999999998E-4</v>
      </c>
      <c r="H450" s="184">
        <f t="shared" si="381"/>
        <v>-5.5124999999999998E-4</v>
      </c>
      <c r="I450" s="184">
        <f t="shared" si="381"/>
        <v>-5.5124999999999998E-4</v>
      </c>
      <c r="J450" s="184">
        <f t="shared" si="381"/>
        <v>-5.5124999999999998E-4</v>
      </c>
      <c r="K450" s="184">
        <f t="shared" si="381"/>
        <v>-5.5124999999999998E-4</v>
      </c>
      <c r="L450" s="184">
        <f t="shared" si="338"/>
        <v>-5.5124999999999998E-4</v>
      </c>
      <c r="M450" s="184">
        <f t="shared" si="338"/>
        <v>-5.5124999999999998E-4</v>
      </c>
      <c r="N450" s="184">
        <f t="shared" si="338"/>
        <v>-5.5124999999999998E-4</v>
      </c>
      <c r="O450" s="184">
        <f t="shared" ref="O450:Q450" si="382">O371*21</f>
        <v>-5.5124999999999998E-4</v>
      </c>
      <c r="P450" s="184">
        <f t="shared" si="382"/>
        <v>-5.5124999999999998E-4</v>
      </c>
      <c r="Q450" s="185">
        <f t="shared" si="382"/>
        <v>-5.5124999999999998E-4</v>
      </c>
    </row>
    <row r="451" spans="2:17" s="18" customFormat="1" x14ac:dyDescent="0.3">
      <c r="B451" s="152" t="s">
        <v>155</v>
      </c>
      <c r="C451" s="20"/>
      <c r="D451" s="184">
        <f t="shared" ref="D451:K451" si="383">D372*21</f>
        <v>-5.5124999999999998E-4</v>
      </c>
      <c r="E451" s="184">
        <f t="shared" si="383"/>
        <v>-5.5124999999999998E-4</v>
      </c>
      <c r="F451" s="184">
        <f t="shared" si="383"/>
        <v>-5.5124999999999998E-4</v>
      </c>
      <c r="G451" s="184">
        <f t="shared" si="383"/>
        <v>-5.5124999999999998E-4</v>
      </c>
      <c r="H451" s="184">
        <f t="shared" si="383"/>
        <v>-5.5124999999999998E-4</v>
      </c>
      <c r="I451" s="184">
        <f t="shared" si="383"/>
        <v>-5.5124999999999998E-4</v>
      </c>
      <c r="J451" s="184">
        <f t="shared" si="383"/>
        <v>-5.5124999999999998E-4</v>
      </c>
      <c r="K451" s="184">
        <f t="shared" si="383"/>
        <v>-5.5124999999999998E-4</v>
      </c>
      <c r="L451" s="184">
        <f t="shared" si="338"/>
        <v>-5.5124999999999998E-4</v>
      </c>
      <c r="M451" s="184">
        <f t="shared" si="338"/>
        <v>-5.5124999999999998E-4</v>
      </c>
      <c r="N451" s="184">
        <f t="shared" si="338"/>
        <v>-5.5124999999999998E-4</v>
      </c>
      <c r="O451" s="184">
        <f t="shared" ref="O451:Q451" si="384">O372*21</f>
        <v>-5.5124999999999998E-4</v>
      </c>
      <c r="P451" s="184">
        <f t="shared" si="384"/>
        <v>-5.5124999999999998E-4</v>
      </c>
      <c r="Q451" s="185">
        <f t="shared" si="384"/>
        <v>-5.5124999999999998E-4</v>
      </c>
    </row>
    <row r="452" spans="2:17" s="18" customFormat="1" x14ac:dyDescent="0.3">
      <c r="B452" s="152" t="s">
        <v>156</v>
      </c>
      <c r="C452" s="20"/>
      <c r="D452" s="184">
        <f t="shared" ref="D452:K452" si="385">D373*21</f>
        <v>-5.5124999999999998E-4</v>
      </c>
      <c r="E452" s="184">
        <f t="shared" si="385"/>
        <v>-5.5124999999999998E-4</v>
      </c>
      <c r="F452" s="184">
        <f t="shared" si="385"/>
        <v>-5.5124999999999998E-4</v>
      </c>
      <c r="G452" s="184">
        <f t="shared" si="385"/>
        <v>-5.5124999999999998E-4</v>
      </c>
      <c r="H452" s="184">
        <f t="shared" si="385"/>
        <v>-5.5124999999999998E-4</v>
      </c>
      <c r="I452" s="184">
        <f t="shared" si="385"/>
        <v>-5.5124999999999998E-4</v>
      </c>
      <c r="J452" s="184">
        <f t="shared" si="385"/>
        <v>-5.5124999999999998E-4</v>
      </c>
      <c r="K452" s="184">
        <f t="shared" si="385"/>
        <v>-5.5124999999999998E-4</v>
      </c>
      <c r="L452" s="184">
        <f t="shared" si="338"/>
        <v>-5.5124999999999998E-4</v>
      </c>
      <c r="M452" s="184">
        <f t="shared" si="338"/>
        <v>-5.5124999999999998E-4</v>
      </c>
      <c r="N452" s="184">
        <f t="shared" si="338"/>
        <v>-5.5124999999999998E-4</v>
      </c>
      <c r="O452" s="184">
        <f t="shared" ref="O452:Q452" si="386">O373*21</f>
        <v>-5.5124999999999998E-4</v>
      </c>
      <c r="P452" s="184">
        <f t="shared" si="386"/>
        <v>-5.5124999999999998E-4</v>
      </c>
      <c r="Q452" s="185">
        <f t="shared" si="386"/>
        <v>-5.5124999999999998E-4</v>
      </c>
    </row>
    <row r="453" spans="2:17" s="18" customFormat="1" x14ac:dyDescent="0.3">
      <c r="B453" s="152" t="s">
        <v>157</v>
      </c>
      <c r="C453" s="20"/>
      <c r="D453" s="225">
        <f t="shared" ref="D453:K453" si="387">D374*21</f>
        <v>176853.99004875001</v>
      </c>
      <c r="E453" s="225">
        <f t="shared" si="387"/>
        <v>223129.97382375001</v>
      </c>
      <c r="F453" s="225">
        <f t="shared" si="387"/>
        <v>256053.77382374991</v>
      </c>
      <c r="G453" s="225">
        <f t="shared" si="387"/>
        <v>238832.09382375001</v>
      </c>
      <c r="H453" s="225">
        <f t="shared" si="387"/>
        <v>261855.01069875006</v>
      </c>
      <c r="I453" s="225">
        <f t="shared" si="387"/>
        <v>300310.95882375003</v>
      </c>
      <c r="J453" s="225">
        <f t="shared" si="387"/>
        <v>313670.42382375005</v>
      </c>
      <c r="K453" s="225">
        <f t="shared" si="387"/>
        <v>292816.04569875001</v>
      </c>
      <c r="L453" s="21">
        <f t="shared" si="338"/>
        <v>286444.97382375004</v>
      </c>
      <c r="M453" s="21">
        <f t="shared" si="338"/>
        <v>241364.69382375004</v>
      </c>
      <c r="N453" s="225">
        <f t="shared" si="338"/>
        <v>220500.45679606267</v>
      </c>
      <c r="O453" s="184">
        <f t="shared" ref="O453:Q453" si="388">O374*21</f>
        <v>213061.51628527624</v>
      </c>
      <c r="P453" s="184">
        <f t="shared" si="388"/>
        <v>205873.54049623568</v>
      </c>
      <c r="Q453" s="185">
        <f t="shared" si="388"/>
        <v>198928.0627270673</v>
      </c>
    </row>
    <row r="454" spans="2:17" s="18" customFormat="1" x14ac:dyDescent="0.3">
      <c r="B454" s="152" t="s">
        <v>158</v>
      </c>
      <c r="C454" s="20"/>
      <c r="D454" s="184">
        <f t="shared" ref="D454:L454" si="389">D375*21</f>
        <v>-5.5124999999999998E-4</v>
      </c>
      <c r="E454" s="184">
        <f t="shared" si="389"/>
        <v>-5.5124999999999998E-4</v>
      </c>
      <c r="F454" s="184">
        <f t="shared" si="389"/>
        <v>-5.5124999999999998E-4</v>
      </c>
      <c r="G454" s="184">
        <f t="shared" si="389"/>
        <v>-5.5124999999999998E-4</v>
      </c>
      <c r="H454" s="184">
        <f t="shared" si="389"/>
        <v>-5.5124999999999998E-4</v>
      </c>
      <c r="I454" s="184">
        <f t="shared" si="389"/>
        <v>-5.5124999999999998E-4</v>
      </c>
      <c r="J454" s="184">
        <f t="shared" si="389"/>
        <v>-5.5124999999999998E-4</v>
      </c>
      <c r="K454" s="184">
        <f t="shared" si="389"/>
        <v>-5.5124999999999998E-4</v>
      </c>
      <c r="L454" s="184">
        <f t="shared" si="389"/>
        <v>-5.5124999999999998E-4</v>
      </c>
      <c r="M454" s="184">
        <f t="shared" ref="M454:Q454" si="390">M375*21</f>
        <v>-5.5124999999999998E-4</v>
      </c>
      <c r="N454" s="184">
        <f t="shared" si="390"/>
        <v>-5.5124999999999998E-4</v>
      </c>
      <c r="O454" s="184">
        <f t="shared" si="390"/>
        <v>-5.5124999999999998E-4</v>
      </c>
      <c r="P454" s="184">
        <f t="shared" si="390"/>
        <v>-5.5124999999999998E-4</v>
      </c>
      <c r="Q454" s="185">
        <f t="shared" si="390"/>
        <v>-5.5124999999999998E-4</v>
      </c>
    </row>
    <row r="455" spans="2:17" s="18" customFormat="1" x14ac:dyDescent="0.3">
      <c r="B455" s="152" t="s">
        <v>159</v>
      </c>
      <c r="C455" s="20"/>
      <c r="D455" s="184">
        <f t="shared" ref="D455:K455" si="391">D376*21</f>
        <v>-5.5124999999999998E-4</v>
      </c>
      <c r="E455" s="184">
        <f t="shared" si="391"/>
        <v>-5.5124999999999998E-4</v>
      </c>
      <c r="F455" s="184">
        <f t="shared" si="391"/>
        <v>-5.5124999999999998E-4</v>
      </c>
      <c r="G455" s="184">
        <f t="shared" si="391"/>
        <v>-5.5124999999999998E-4</v>
      </c>
      <c r="H455" s="184">
        <f t="shared" si="391"/>
        <v>-5.5124999999999998E-4</v>
      </c>
      <c r="I455" s="184">
        <f t="shared" si="391"/>
        <v>-5.5124999999999998E-4</v>
      </c>
      <c r="J455" s="184">
        <f t="shared" si="391"/>
        <v>-5.5124999999999998E-4</v>
      </c>
      <c r="K455" s="184">
        <f t="shared" si="391"/>
        <v>-5.5124999999999998E-4</v>
      </c>
      <c r="L455" s="184">
        <f t="shared" ref="L455:Q463" si="392">L376*21</f>
        <v>-5.5124999999999998E-4</v>
      </c>
      <c r="M455" s="184">
        <f t="shared" si="392"/>
        <v>-5.5124999999999998E-4</v>
      </c>
      <c r="N455" s="184">
        <f t="shared" si="392"/>
        <v>-5.5124999999999998E-4</v>
      </c>
      <c r="O455" s="184">
        <f t="shared" si="392"/>
        <v>-5.5124999999999998E-4</v>
      </c>
      <c r="P455" s="184">
        <f t="shared" si="392"/>
        <v>-5.5124999999999998E-4</v>
      </c>
      <c r="Q455" s="185">
        <f t="shared" si="392"/>
        <v>-5.5124999999999998E-4</v>
      </c>
    </row>
    <row r="456" spans="2:17" s="18" customFormat="1" x14ac:dyDescent="0.3">
      <c r="B456" s="152" t="s">
        <v>160</v>
      </c>
      <c r="C456" s="20"/>
      <c r="D456" s="184">
        <f t="shared" ref="D456:K456" si="393">D377*21</f>
        <v>-5.5124999999999998E-4</v>
      </c>
      <c r="E456" s="184">
        <f t="shared" si="393"/>
        <v>-5.5124999999999998E-4</v>
      </c>
      <c r="F456" s="184">
        <f t="shared" si="393"/>
        <v>-5.5124999999999998E-4</v>
      </c>
      <c r="G456" s="184">
        <f t="shared" si="393"/>
        <v>-5.5124999999999998E-4</v>
      </c>
      <c r="H456" s="184">
        <f t="shared" si="393"/>
        <v>-5.5124999999999998E-4</v>
      </c>
      <c r="I456" s="184">
        <f t="shared" si="393"/>
        <v>-5.5124999999999998E-4</v>
      </c>
      <c r="J456" s="184">
        <f t="shared" si="393"/>
        <v>-5.5124999999999998E-4</v>
      </c>
      <c r="K456" s="184">
        <f t="shared" si="393"/>
        <v>-5.5124999999999998E-4</v>
      </c>
      <c r="L456" s="184">
        <f t="shared" si="392"/>
        <v>-5.5124999999999998E-4</v>
      </c>
      <c r="M456" s="184">
        <f t="shared" si="392"/>
        <v>-5.5124999999999998E-4</v>
      </c>
      <c r="N456" s="184">
        <f t="shared" si="392"/>
        <v>-5.5124999999999998E-4</v>
      </c>
      <c r="O456" s="184">
        <f t="shared" si="392"/>
        <v>-5.5124999999999998E-4</v>
      </c>
      <c r="P456" s="184">
        <f t="shared" si="392"/>
        <v>-5.5124999999999998E-4</v>
      </c>
      <c r="Q456" s="185">
        <f t="shared" si="392"/>
        <v>-5.5124999999999998E-4</v>
      </c>
    </row>
    <row r="457" spans="2:17" s="18" customFormat="1" x14ac:dyDescent="0.3">
      <c r="B457" s="152" t="s">
        <v>161</v>
      </c>
      <c r="C457" s="20"/>
      <c r="D457" s="184">
        <f t="shared" ref="D457:K457" si="394">D378*21</f>
        <v>-5.5124999999999998E-4</v>
      </c>
      <c r="E457" s="184">
        <f t="shared" si="394"/>
        <v>-5.5124999999999998E-4</v>
      </c>
      <c r="F457" s="184">
        <f t="shared" si="394"/>
        <v>-5.5124999999999998E-4</v>
      </c>
      <c r="G457" s="184">
        <f t="shared" si="394"/>
        <v>-5.5124999999999998E-4</v>
      </c>
      <c r="H457" s="184">
        <f t="shared" si="394"/>
        <v>-5.5124999999999998E-4</v>
      </c>
      <c r="I457" s="184">
        <f t="shared" si="394"/>
        <v>-5.5124999999999998E-4</v>
      </c>
      <c r="J457" s="184">
        <f t="shared" si="394"/>
        <v>-5.5124999999999998E-4</v>
      </c>
      <c r="K457" s="184">
        <f t="shared" si="394"/>
        <v>-5.5124999999999998E-4</v>
      </c>
      <c r="L457" s="184">
        <f t="shared" si="392"/>
        <v>-5.5124999999999998E-4</v>
      </c>
      <c r="M457" s="184">
        <f t="shared" si="392"/>
        <v>-5.5124999999999998E-4</v>
      </c>
      <c r="N457" s="184">
        <f t="shared" si="392"/>
        <v>-5.5124999999999998E-4</v>
      </c>
      <c r="O457" s="184">
        <f t="shared" si="392"/>
        <v>-5.5124999999999998E-4</v>
      </c>
      <c r="P457" s="184">
        <f t="shared" si="392"/>
        <v>-5.5124999999999998E-4</v>
      </c>
      <c r="Q457" s="185">
        <f t="shared" si="392"/>
        <v>-5.5124999999999998E-4</v>
      </c>
    </row>
    <row r="458" spans="2:17" s="18" customFormat="1" x14ac:dyDescent="0.3">
      <c r="B458" s="152" t="s">
        <v>162</v>
      </c>
      <c r="C458" s="20"/>
      <c r="D458" s="21">
        <f t="shared" ref="D458:K458" si="395">D379*21</f>
        <v>84691.726323749986</v>
      </c>
      <c r="E458" s="21">
        <f t="shared" si="395"/>
        <v>70279.649448750002</v>
      </c>
      <c r="F458" s="21">
        <f t="shared" si="395"/>
        <v>34609.56132375</v>
      </c>
      <c r="G458" s="21">
        <f t="shared" si="395"/>
        <v>13573.152573750001</v>
      </c>
      <c r="H458" s="21">
        <f t="shared" si="395"/>
        <v>20886.035073750005</v>
      </c>
      <c r="I458" s="21">
        <f t="shared" si="395"/>
        <v>55297.737573749982</v>
      </c>
      <c r="J458" s="21">
        <f t="shared" si="395"/>
        <v>59247.010698749997</v>
      </c>
      <c r="K458" s="21">
        <f t="shared" si="395"/>
        <v>65143.220073749988</v>
      </c>
      <c r="L458" s="21">
        <f t="shared" si="392"/>
        <v>50762.800698750012</v>
      </c>
      <c r="M458" s="21">
        <f t="shared" si="392"/>
        <v>59611.071948749995</v>
      </c>
      <c r="N458" s="21">
        <f t="shared" si="392"/>
        <v>80218.582925494193</v>
      </c>
      <c r="O458" s="184">
        <f t="shared" si="392"/>
        <v>106377.71789904748</v>
      </c>
      <c r="P458" s="184">
        <f t="shared" si="392"/>
        <v>141067.29947121165</v>
      </c>
      <c r="Q458" s="185">
        <f t="shared" si="392"/>
        <v>187069.09084804539</v>
      </c>
    </row>
    <row r="459" spans="2:17" s="18" customFormat="1" x14ac:dyDescent="0.3">
      <c r="B459" s="152" t="s">
        <v>182</v>
      </c>
      <c r="C459" s="20"/>
      <c r="D459" s="184">
        <f t="shared" ref="D459:K459" si="396">D380*21</f>
        <v>-5.5124999999999998E-4</v>
      </c>
      <c r="E459" s="184">
        <f t="shared" si="396"/>
        <v>-5.5124999999999998E-4</v>
      </c>
      <c r="F459" s="184">
        <f t="shared" si="396"/>
        <v>-5.5124999999999998E-4</v>
      </c>
      <c r="G459" s="184">
        <f t="shared" si="396"/>
        <v>-5.5124999999999998E-4</v>
      </c>
      <c r="H459" s="184">
        <f t="shared" si="396"/>
        <v>-5.5124999999999998E-4</v>
      </c>
      <c r="I459" s="184">
        <f t="shared" si="396"/>
        <v>-5.5124999999999998E-4</v>
      </c>
      <c r="J459" s="184">
        <f t="shared" si="396"/>
        <v>-5.5124999999999998E-4</v>
      </c>
      <c r="K459" s="184">
        <f t="shared" si="396"/>
        <v>-5.5124999999999998E-4</v>
      </c>
      <c r="L459" s="184">
        <f t="shared" si="392"/>
        <v>-5.5124999999999998E-4</v>
      </c>
      <c r="M459" s="184">
        <f t="shared" si="392"/>
        <v>-5.5124999999999998E-4</v>
      </c>
      <c r="N459" s="184">
        <f t="shared" si="392"/>
        <v>-5.5124999999999998E-4</v>
      </c>
      <c r="O459" s="184">
        <f t="shared" si="392"/>
        <v>-5.5124999999999998E-4</v>
      </c>
      <c r="P459" s="184">
        <f t="shared" si="392"/>
        <v>-5.5124999999999998E-4</v>
      </c>
      <c r="Q459" s="185">
        <f t="shared" si="392"/>
        <v>-5.5124999999999998E-4</v>
      </c>
    </row>
    <row r="460" spans="2:17" s="18" customFormat="1" x14ac:dyDescent="0.3">
      <c r="B460" s="152" t="s">
        <v>163</v>
      </c>
      <c r="C460" s="20"/>
      <c r="D460" s="184">
        <f t="shared" ref="D460:K460" si="397">D381*21</f>
        <v>-5.5124999999999998E-4</v>
      </c>
      <c r="E460" s="184">
        <f t="shared" si="397"/>
        <v>-5.5124999999999998E-4</v>
      </c>
      <c r="F460" s="184">
        <f t="shared" si="397"/>
        <v>-5.5124999999999998E-4</v>
      </c>
      <c r="G460" s="184">
        <f t="shared" si="397"/>
        <v>-5.5124999999999998E-4</v>
      </c>
      <c r="H460" s="184">
        <f t="shared" si="397"/>
        <v>-5.5124999999999998E-4</v>
      </c>
      <c r="I460" s="184">
        <f t="shared" si="397"/>
        <v>-5.5124999999999998E-4</v>
      </c>
      <c r="J460" s="184">
        <f t="shared" si="397"/>
        <v>-5.5124999999999998E-4</v>
      </c>
      <c r="K460" s="184">
        <f t="shared" si="397"/>
        <v>-5.5124999999999998E-4</v>
      </c>
      <c r="L460" s="184">
        <f t="shared" si="392"/>
        <v>-5.5124999999999998E-4</v>
      </c>
      <c r="M460" s="184">
        <f t="shared" si="392"/>
        <v>-5.5124999999999998E-4</v>
      </c>
      <c r="N460" s="184">
        <f t="shared" si="392"/>
        <v>-5.5124999999999998E-4</v>
      </c>
      <c r="O460" s="184">
        <f t="shared" si="392"/>
        <v>-5.5124999999999998E-4</v>
      </c>
      <c r="P460" s="184">
        <f t="shared" si="392"/>
        <v>-5.5124999999999998E-4</v>
      </c>
      <c r="Q460" s="185">
        <f t="shared" si="392"/>
        <v>-5.5124999999999998E-4</v>
      </c>
    </row>
    <row r="461" spans="2:17" s="18" customFormat="1" x14ac:dyDescent="0.3">
      <c r="B461" s="152" t="s">
        <v>164</v>
      </c>
      <c r="C461" s="20"/>
      <c r="D461" s="184">
        <f t="shared" ref="D461:K461" si="398">D382*21</f>
        <v>-5.5124999999999998E-4</v>
      </c>
      <c r="E461" s="184">
        <f t="shared" si="398"/>
        <v>-5.5124999999999998E-4</v>
      </c>
      <c r="F461" s="184">
        <f t="shared" si="398"/>
        <v>-5.5124999999999998E-4</v>
      </c>
      <c r="G461" s="184">
        <f t="shared" si="398"/>
        <v>-5.5124999999999998E-4</v>
      </c>
      <c r="H461" s="184">
        <f t="shared" si="398"/>
        <v>-5.5124999999999998E-4</v>
      </c>
      <c r="I461" s="184">
        <f t="shared" si="398"/>
        <v>-5.5124999999999998E-4</v>
      </c>
      <c r="J461" s="184">
        <f t="shared" si="398"/>
        <v>-5.5124999999999998E-4</v>
      </c>
      <c r="K461" s="184">
        <f t="shared" si="398"/>
        <v>-5.5124999999999998E-4</v>
      </c>
      <c r="L461" s="184">
        <f t="shared" si="392"/>
        <v>-5.5124999999999998E-4</v>
      </c>
      <c r="M461" s="184">
        <f t="shared" si="392"/>
        <v>-5.5124999999999998E-4</v>
      </c>
      <c r="N461" s="184">
        <f t="shared" si="392"/>
        <v>-5.5124999999999998E-4</v>
      </c>
      <c r="O461" s="184">
        <f t="shared" si="392"/>
        <v>-5.5124999999999998E-4</v>
      </c>
      <c r="P461" s="184">
        <f t="shared" si="392"/>
        <v>-5.5124999999999998E-4</v>
      </c>
      <c r="Q461" s="185">
        <f t="shared" si="392"/>
        <v>-5.5124999999999998E-4</v>
      </c>
    </row>
    <row r="462" spans="2:17" s="18" customFormat="1" x14ac:dyDescent="0.3">
      <c r="B462" s="152" t="s">
        <v>165</v>
      </c>
      <c r="C462" s="20"/>
      <c r="D462" s="184">
        <f t="shared" ref="D462:K462" si="399">D383*21</f>
        <v>-5.5124999999999998E-4</v>
      </c>
      <c r="E462" s="184">
        <f t="shared" si="399"/>
        <v>-5.5124999999999998E-4</v>
      </c>
      <c r="F462" s="184">
        <f t="shared" si="399"/>
        <v>-5.5124999999999998E-4</v>
      </c>
      <c r="G462" s="184">
        <f t="shared" si="399"/>
        <v>-5.5124999999999998E-4</v>
      </c>
      <c r="H462" s="184">
        <f t="shared" si="399"/>
        <v>-5.5124999999999998E-4</v>
      </c>
      <c r="I462" s="184">
        <f t="shared" si="399"/>
        <v>-5.5124999999999998E-4</v>
      </c>
      <c r="J462" s="184">
        <f t="shared" si="399"/>
        <v>-5.5124999999999998E-4</v>
      </c>
      <c r="K462" s="184">
        <f t="shared" si="399"/>
        <v>-5.5124999999999998E-4</v>
      </c>
      <c r="L462" s="184">
        <f t="shared" si="392"/>
        <v>-5.5124999999999998E-4</v>
      </c>
      <c r="M462" s="184">
        <f t="shared" si="392"/>
        <v>-5.5124999999999998E-4</v>
      </c>
      <c r="N462" s="184">
        <f t="shared" si="392"/>
        <v>-5.5124999999999998E-4</v>
      </c>
      <c r="O462" s="184">
        <f t="shared" si="392"/>
        <v>-5.5124999999999998E-4</v>
      </c>
      <c r="P462" s="184">
        <f t="shared" si="392"/>
        <v>-5.5124999999999998E-4</v>
      </c>
      <c r="Q462" s="185">
        <f t="shared" si="392"/>
        <v>-5.5124999999999998E-4</v>
      </c>
    </row>
    <row r="463" spans="2:17" s="18" customFormat="1" x14ac:dyDescent="0.3">
      <c r="B463" s="152" t="s">
        <v>166</v>
      </c>
      <c r="C463" s="20"/>
      <c r="D463" s="21">
        <f t="shared" ref="D463:K463" si="400">D384*21</f>
        <v>85646.199948749971</v>
      </c>
      <c r="E463" s="21">
        <f t="shared" si="400"/>
        <v>123013.13007375</v>
      </c>
      <c r="F463" s="21">
        <f t="shared" si="400"/>
        <v>89883.556323749988</v>
      </c>
      <c r="G463" s="21">
        <f t="shared" si="400"/>
        <v>66726.095073749981</v>
      </c>
      <c r="H463" s="21">
        <f t="shared" si="400"/>
        <v>64438.840698749998</v>
      </c>
      <c r="I463" s="21">
        <f t="shared" si="400"/>
        <v>72843.906948750009</v>
      </c>
      <c r="J463" s="21">
        <f t="shared" si="400"/>
        <v>68617.630698749999</v>
      </c>
      <c r="K463" s="21">
        <f t="shared" si="400"/>
        <v>58028.196948749981</v>
      </c>
      <c r="L463" s="21">
        <f t="shared" si="392"/>
        <v>55606.398198749994</v>
      </c>
      <c r="M463" s="21">
        <f t="shared" si="392"/>
        <v>48974.151948749997</v>
      </c>
      <c r="N463" s="21">
        <f t="shared" si="392"/>
        <v>44788.695251691162</v>
      </c>
      <c r="O463" s="184">
        <f t="shared" si="392"/>
        <v>42312.143836705</v>
      </c>
      <c r="P463" s="184">
        <f t="shared" si="392"/>
        <v>39972.531147018075</v>
      </c>
      <c r="Q463" s="185">
        <f t="shared" si="392"/>
        <v>37762.285276643262</v>
      </c>
    </row>
    <row r="464" spans="2:17" s="18" customFormat="1" x14ac:dyDescent="0.3">
      <c r="B464" s="333" t="s">
        <v>537</v>
      </c>
      <c r="C464" s="156"/>
      <c r="D464" s="177">
        <f>SUM(D428:D463)</f>
        <v>1143979.5156300003</v>
      </c>
      <c r="E464" s="177">
        <f t="shared" ref="E464" si="401">SUM(E428:E463)</f>
        <v>1274475.5295299999</v>
      </c>
      <c r="F464" s="177">
        <f t="shared" ref="F464" si="402">SUM(F428:F463)</f>
        <v>1125653.6220300009</v>
      </c>
      <c r="G464" s="177">
        <f t="shared" ref="G464" si="403">SUM(G428:G463)</f>
        <v>987167.88828000089</v>
      </c>
      <c r="H464" s="177">
        <f t="shared" ref="H464" si="404">SUM(H428:H463)</f>
        <v>1163405.1907799996</v>
      </c>
      <c r="I464" s="177">
        <f t="shared" ref="I464" si="405">SUM(I428:I463)</f>
        <v>1228271.4082799999</v>
      </c>
      <c r="J464" s="177">
        <f t="shared" ref="J464" si="406">SUM(J428:J463)</f>
        <v>1178054.698905</v>
      </c>
      <c r="K464" s="177">
        <f t="shared" ref="K464" si="407">SUM(K428:K463)</f>
        <v>1108170.7676550003</v>
      </c>
      <c r="L464" s="177">
        <f t="shared" ref="L464:Q464" si="408">SUM(L428:L463)</f>
        <v>1051765.0170300012</v>
      </c>
      <c r="M464" s="177">
        <f t="shared" si="408"/>
        <v>995881.61515500059</v>
      </c>
      <c r="N464" s="177">
        <f t="shared" si="408"/>
        <v>987761.64007895684</v>
      </c>
      <c r="O464" s="177">
        <f t="shared" si="408"/>
        <v>1009450.8353866369</v>
      </c>
      <c r="P464" s="177">
        <f t="shared" si="408"/>
        <v>1052382.0011462886</v>
      </c>
      <c r="Q464" s="178">
        <f t="shared" si="408"/>
        <v>1122221.4051337629</v>
      </c>
    </row>
  </sheetData>
  <mergeCells count="1">
    <mergeCell ref="B190:C190"/>
  </mergeCells>
  <pageMargins left="0.511811024" right="0.511811024" top="0.68740157499999999" bottom="0.78740157499999996" header="0.31496062000000002" footer="0.31496062000000002"/>
  <pageSetup paperSize="9" scale="61" fitToHeight="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C170"/>
  <sheetViews>
    <sheetView topLeftCell="A19" zoomScale="60" zoomScaleNormal="60" workbookViewId="0">
      <selection activeCell="Z1" sqref="Z1:AC1048576"/>
    </sheetView>
  </sheetViews>
  <sheetFormatPr defaultRowHeight="15.6" x14ac:dyDescent="0.3"/>
  <cols>
    <col min="1" max="1" width="7.88671875" style="2" customWidth="1"/>
    <col min="2" max="2" width="29" style="2" customWidth="1"/>
    <col min="3" max="3" width="23.44140625" style="2" customWidth="1"/>
    <col min="4" max="4" width="21.44140625" style="2" customWidth="1"/>
    <col min="5" max="5" width="31.5546875" style="2" customWidth="1"/>
    <col min="6" max="9" width="19.5546875" style="2" customWidth="1"/>
    <col min="10" max="10" width="16.88671875" style="2" customWidth="1"/>
    <col min="11" max="11" width="17.5546875" style="2" customWidth="1"/>
    <col min="12" max="12" width="16" style="2" customWidth="1"/>
    <col min="13" max="14" width="23.44140625" style="2" customWidth="1"/>
    <col min="15" max="15" width="18.6640625" style="2" customWidth="1"/>
    <col min="16" max="16" width="18.5546875" style="2" customWidth="1"/>
    <col min="17" max="17" width="22.109375" style="2" customWidth="1"/>
    <col min="18" max="18" width="26.44140625" style="2" customWidth="1"/>
    <col min="19" max="19" width="26.109375" style="2" customWidth="1"/>
    <col min="20" max="20" width="26.88671875" style="2" customWidth="1"/>
    <col min="21" max="21" width="22.6640625" style="2" customWidth="1"/>
    <col min="22" max="22" width="42.33203125" style="2" customWidth="1"/>
    <col min="23" max="23" width="9.109375" style="2" customWidth="1"/>
    <col min="24" max="24" width="17.33203125" style="2" customWidth="1"/>
    <col min="25" max="25" width="9.109375" style="2"/>
    <col min="26" max="26" width="24.44140625" style="2" hidden="1" customWidth="1"/>
    <col min="27" max="29" width="12.6640625" style="2" hidden="1" customWidth="1"/>
    <col min="30" max="33" width="9.109375" style="2"/>
    <col min="34" max="34" width="18.33203125" style="2" bestFit="1" customWidth="1"/>
    <col min="35" max="35" width="9.109375" style="2"/>
    <col min="36" max="36" width="9.109375" style="2" customWidth="1"/>
    <col min="37" max="256" width="9.109375" style="2"/>
    <col min="257" max="257" width="24.109375" style="2" customWidth="1"/>
    <col min="258" max="265" width="19.5546875" style="2" customWidth="1"/>
    <col min="266" max="266" width="14.5546875" style="2" customWidth="1"/>
    <col min="267" max="267" width="17.5546875" style="2" customWidth="1"/>
    <col min="268" max="268" width="16" style="2" customWidth="1"/>
    <col min="269" max="270" width="23.44140625" style="2" bestFit="1" customWidth="1"/>
    <col min="271" max="289" width="9.109375" style="2"/>
    <col min="290" max="290" width="18.33203125" style="2" bestFit="1" customWidth="1"/>
    <col min="291" max="512" width="9.109375" style="2"/>
    <col min="513" max="513" width="24.109375" style="2" customWidth="1"/>
    <col min="514" max="521" width="19.5546875" style="2" customWidth="1"/>
    <col min="522" max="522" width="14.5546875" style="2" customWidth="1"/>
    <col min="523" max="523" width="17.5546875" style="2" customWidth="1"/>
    <col min="524" max="524" width="16" style="2" customWidth="1"/>
    <col min="525" max="526" width="23.44140625" style="2" bestFit="1" customWidth="1"/>
    <col min="527" max="545" width="9.109375" style="2"/>
    <col min="546" max="546" width="18.33203125" style="2" bestFit="1" customWidth="1"/>
    <col min="547" max="768" width="9.109375" style="2"/>
    <col min="769" max="769" width="24.109375" style="2" customWidth="1"/>
    <col min="770" max="777" width="19.5546875" style="2" customWidth="1"/>
    <col min="778" max="778" width="14.5546875" style="2" customWidth="1"/>
    <col min="779" max="779" width="17.5546875" style="2" customWidth="1"/>
    <col min="780" max="780" width="16" style="2" customWidth="1"/>
    <col min="781" max="782" width="23.44140625" style="2" bestFit="1" customWidth="1"/>
    <col min="783" max="801" width="9.109375" style="2"/>
    <col min="802" max="802" width="18.33203125" style="2" bestFit="1" customWidth="1"/>
    <col min="803" max="1024" width="9.109375" style="2"/>
    <col min="1025" max="1025" width="24.109375" style="2" customWidth="1"/>
    <col min="1026" max="1033" width="19.5546875" style="2" customWidth="1"/>
    <col min="1034" max="1034" width="14.5546875" style="2" customWidth="1"/>
    <col min="1035" max="1035" width="17.5546875" style="2" customWidth="1"/>
    <col min="1036" max="1036" width="16" style="2" customWidth="1"/>
    <col min="1037" max="1038" width="23.44140625" style="2" bestFit="1" customWidth="1"/>
    <col min="1039" max="1057" width="9.109375" style="2"/>
    <col min="1058" max="1058" width="18.33203125" style="2" bestFit="1" customWidth="1"/>
    <col min="1059" max="1280" width="9.109375" style="2"/>
    <col min="1281" max="1281" width="24.109375" style="2" customWidth="1"/>
    <col min="1282" max="1289" width="19.5546875" style="2" customWidth="1"/>
    <col min="1290" max="1290" width="14.5546875" style="2" customWidth="1"/>
    <col min="1291" max="1291" width="17.5546875" style="2" customWidth="1"/>
    <col min="1292" max="1292" width="16" style="2" customWidth="1"/>
    <col min="1293" max="1294" width="23.44140625" style="2" bestFit="1" customWidth="1"/>
    <col min="1295" max="1313" width="9.109375" style="2"/>
    <col min="1314" max="1314" width="18.33203125" style="2" bestFit="1" customWidth="1"/>
    <col min="1315" max="1536" width="9.109375" style="2"/>
    <col min="1537" max="1537" width="24.109375" style="2" customWidth="1"/>
    <col min="1538" max="1545" width="19.5546875" style="2" customWidth="1"/>
    <col min="1546" max="1546" width="14.5546875" style="2" customWidth="1"/>
    <col min="1547" max="1547" width="17.5546875" style="2" customWidth="1"/>
    <col min="1548" max="1548" width="16" style="2" customWidth="1"/>
    <col min="1549" max="1550" width="23.44140625" style="2" bestFit="1" customWidth="1"/>
    <col min="1551" max="1569" width="9.109375" style="2"/>
    <col min="1570" max="1570" width="18.33203125" style="2" bestFit="1" customWidth="1"/>
    <col min="1571" max="1792" width="9.109375" style="2"/>
    <col min="1793" max="1793" width="24.109375" style="2" customWidth="1"/>
    <col min="1794" max="1801" width="19.5546875" style="2" customWidth="1"/>
    <col min="1802" max="1802" width="14.5546875" style="2" customWidth="1"/>
    <col min="1803" max="1803" width="17.5546875" style="2" customWidth="1"/>
    <col min="1804" max="1804" width="16" style="2" customWidth="1"/>
    <col min="1805" max="1806" width="23.44140625" style="2" bestFit="1" customWidth="1"/>
    <col min="1807" max="1825" width="9.109375" style="2"/>
    <col min="1826" max="1826" width="18.33203125" style="2" bestFit="1" customWidth="1"/>
    <col min="1827" max="2048" width="9.109375" style="2"/>
    <col min="2049" max="2049" width="24.109375" style="2" customWidth="1"/>
    <col min="2050" max="2057" width="19.5546875" style="2" customWidth="1"/>
    <col min="2058" max="2058" width="14.5546875" style="2" customWidth="1"/>
    <col min="2059" max="2059" width="17.5546875" style="2" customWidth="1"/>
    <col min="2060" max="2060" width="16" style="2" customWidth="1"/>
    <col min="2061" max="2062" width="23.44140625" style="2" bestFit="1" customWidth="1"/>
    <col min="2063" max="2081" width="9.109375" style="2"/>
    <col min="2082" max="2082" width="18.33203125" style="2" bestFit="1" customWidth="1"/>
    <col min="2083" max="2304" width="9.109375" style="2"/>
    <col min="2305" max="2305" width="24.109375" style="2" customWidth="1"/>
    <col min="2306" max="2313" width="19.5546875" style="2" customWidth="1"/>
    <col min="2314" max="2314" width="14.5546875" style="2" customWidth="1"/>
    <col min="2315" max="2315" width="17.5546875" style="2" customWidth="1"/>
    <col min="2316" max="2316" width="16" style="2" customWidth="1"/>
    <col min="2317" max="2318" width="23.44140625" style="2" bestFit="1" customWidth="1"/>
    <col min="2319" max="2337" width="9.109375" style="2"/>
    <col min="2338" max="2338" width="18.33203125" style="2" bestFit="1" customWidth="1"/>
    <col min="2339" max="2560" width="9.109375" style="2"/>
    <col min="2561" max="2561" width="24.109375" style="2" customWidth="1"/>
    <col min="2562" max="2569" width="19.5546875" style="2" customWidth="1"/>
    <col min="2570" max="2570" width="14.5546875" style="2" customWidth="1"/>
    <col min="2571" max="2571" width="17.5546875" style="2" customWidth="1"/>
    <col min="2572" max="2572" width="16" style="2" customWidth="1"/>
    <col min="2573" max="2574" width="23.44140625" style="2" bestFit="1" customWidth="1"/>
    <col min="2575" max="2593" width="9.109375" style="2"/>
    <col min="2594" max="2594" width="18.33203125" style="2" bestFit="1" customWidth="1"/>
    <col min="2595" max="2816" width="9.109375" style="2"/>
    <col min="2817" max="2817" width="24.109375" style="2" customWidth="1"/>
    <col min="2818" max="2825" width="19.5546875" style="2" customWidth="1"/>
    <col min="2826" max="2826" width="14.5546875" style="2" customWidth="1"/>
    <col min="2827" max="2827" width="17.5546875" style="2" customWidth="1"/>
    <col min="2828" max="2828" width="16" style="2" customWidth="1"/>
    <col min="2829" max="2830" width="23.44140625" style="2" bestFit="1" customWidth="1"/>
    <col min="2831" max="2849" width="9.109375" style="2"/>
    <col min="2850" max="2850" width="18.33203125" style="2" bestFit="1" customWidth="1"/>
    <col min="2851" max="3072" width="9.109375" style="2"/>
    <col min="3073" max="3073" width="24.109375" style="2" customWidth="1"/>
    <col min="3074" max="3081" width="19.5546875" style="2" customWidth="1"/>
    <col min="3082" max="3082" width="14.5546875" style="2" customWidth="1"/>
    <col min="3083" max="3083" width="17.5546875" style="2" customWidth="1"/>
    <col min="3084" max="3084" width="16" style="2" customWidth="1"/>
    <col min="3085" max="3086" width="23.44140625" style="2" bestFit="1" customWidth="1"/>
    <col min="3087" max="3105" width="9.109375" style="2"/>
    <col min="3106" max="3106" width="18.33203125" style="2" bestFit="1" customWidth="1"/>
    <col min="3107" max="3328" width="9.109375" style="2"/>
    <col min="3329" max="3329" width="24.109375" style="2" customWidth="1"/>
    <col min="3330" max="3337" width="19.5546875" style="2" customWidth="1"/>
    <col min="3338" max="3338" width="14.5546875" style="2" customWidth="1"/>
    <col min="3339" max="3339" width="17.5546875" style="2" customWidth="1"/>
    <col min="3340" max="3340" width="16" style="2" customWidth="1"/>
    <col min="3341" max="3342" width="23.44140625" style="2" bestFit="1" customWidth="1"/>
    <col min="3343" max="3361" width="9.109375" style="2"/>
    <col min="3362" max="3362" width="18.33203125" style="2" bestFit="1" customWidth="1"/>
    <col min="3363" max="3584" width="9.109375" style="2"/>
    <col min="3585" max="3585" width="24.109375" style="2" customWidth="1"/>
    <col min="3586" max="3593" width="19.5546875" style="2" customWidth="1"/>
    <col min="3594" max="3594" width="14.5546875" style="2" customWidth="1"/>
    <col min="3595" max="3595" width="17.5546875" style="2" customWidth="1"/>
    <col min="3596" max="3596" width="16" style="2" customWidth="1"/>
    <col min="3597" max="3598" width="23.44140625" style="2" bestFit="1" customWidth="1"/>
    <col min="3599" max="3617" width="9.109375" style="2"/>
    <col min="3618" max="3618" width="18.33203125" style="2" bestFit="1" customWidth="1"/>
    <col min="3619" max="3840" width="9.109375" style="2"/>
    <col min="3841" max="3841" width="24.109375" style="2" customWidth="1"/>
    <col min="3842" max="3849" width="19.5546875" style="2" customWidth="1"/>
    <col min="3850" max="3850" width="14.5546875" style="2" customWidth="1"/>
    <col min="3851" max="3851" width="17.5546875" style="2" customWidth="1"/>
    <col min="3852" max="3852" width="16" style="2" customWidth="1"/>
    <col min="3853" max="3854" width="23.44140625" style="2" bestFit="1" customWidth="1"/>
    <col min="3855" max="3873" width="9.109375" style="2"/>
    <col min="3874" max="3874" width="18.33203125" style="2" bestFit="1" customWidth="1"/>
    <col min="3875" max="4096" width="9.109375" style="2"/>
    <col min="4097" max="4097" width="24.109375" style="2" customWidth="1"/>
    <col min="4098" max="4105" width="19.5546875" style="2" customWidth="1"/>
    <col min="4106" max="4106" width="14.5546875" style="2" customWidth="1"/>
    <col min="4107" max="4107" width="17.5546875" style="2" customWidth="1"/>
    <col min="4108" max="4108" width="16" style="2" customWidth="1"/>
    <col min="4109" max="4110" width="23.44140625" style="2" bestFit="1" customWidth="1"/>
    <col min="4111" max="4129" width="9.109375" style="2"/>
    <col min="4130" max="4130" width="18.33203125" style="2" bestFit="1" customWidth="1"/>
    <col min="4131" max="4352" width="9.109375" style="2"/>
    <col min="4353" max="4353" width="24.109375" style="2" customWidth="1"/>
    <col min="4354" max="4361" width="19.5546875" style="2" customWidth="1"/>
    <col min="4362" max="4362" width="14.5546875" style="2" customWidth="1"/>
    <col min="4363" max="4363" width="17.5546875" style="2" customWidth="1"/>
    <col min="4364" max="4364" width="16" style="2" customWidth="1"/>
    <col min="4365" max="4366" width="23.44140625" style="2" bestFit="1" customWidth="1"/>
    <col min="4367" max="4385" width="9.109375" style="2"/>
    <col min="4386" max="4386" width="18.33203125" style="2" bestFit="1" customWidth="1"/>
    <col min="4387" max="4608" width="9.109375" style="2"/>
    <col min="4609" max="4609" width="24.109375" style="2" customWidth="1"/>
    <col min="4610" max="4617" width="19.5546875" style="2" customWidth="1"/>
    <col min="4618" max="4618" width="14.5546875" style="2" customWidth="1"/>
    <col min="4619" max="4619" width="17.5546875" style="2" customWidth="1"/>
    <col min="4620" max="4620" width="16" style="2" customWidth="1"/>
    <col min="4621" max="4622" width="23.44140625" style="2" bestFit="1" customWidth="1"/>
    <col min="4623" max="4641" width="9.109375" style="2"/>
    <col min="4642" max="4642" width="18.33203125" style="2" bestFit="1" customWidth="1"/>
    <col min="4643" max="4864" width="9.109375" style="2"/>
    <col min="4865" max="4865" width="24.109375" style="2" customWidth="1"/>
    <col min="4866" max="4873" width="19.5546875" style="2" customWidth="1"/>
    <col min="4874" max="4874" width="14.5546875" style="2" customWidth="1"/>
    <col min="4875" max="4875" width="17.5546875" style="2" customWidth="1"/>
    <col min="4876" max="4876" width="16" style="2" customWidth="1"/>
    <col min="4877" max="4878" width="23.44140625" style="2" bestFit="1" customWidth="1"/>
    <col min="4879" max="4897" width="9.109375" style="2"/>
    <col min="4898" max="4898" width="18.33203125" style="2" bestFit="1" customWidth="1"/>
    <col min="4899" max="5120" width="9.109375" style="2"/>
    <col min="5121" max="5121" width="24.109375" style="2" customWidth="1"/>
    <col min="5122" max="5129" width="19.5546875" style="2" customWidth="1"/>
    <col min="5130" max="5130" width="14.5546875" style="2" customWidth="1"/>
    <col min="5131" max="5131" width="17.5546875" style="2" customWidth="1"/>
    <col min="5132" max="5132" width="16" style="2" customWidth="1"/>
    <col min="5133" max="5134" width="23.44140625" style="2" bestFit="1" customWidth="1"/>
    <col min="5135" max="5153" width="9.109375" style="2"/>
    <col min="5154" max="5154" width="18.33203125" style="2" bestFit="1" customWidth="1"/>
    <col min="5155" max="5376" width="9.109375" style="2"/>
    <col min="5377" max="5377" width="24.109375" style="2" customWidth="1"/>
    <col min="5378" max="5385" width="19.5546875" style="2" customWidth="1"/>
    <col min="5386" max="5386" width="14.5546875" style="2" customWidth="1"/>
    <col min="5387" max="5387" width="17.5546875" style="2" customWidth="1"/>
    <col min="5388" max="5388" width="16" style="2" customWidth="1"/>
    <col min="5389" max="5390" width="23.44140625" style="2" bestFit="1" customWidth="1"/>
    <col min="5391" max="5409" width="9.109375" style="2"/>
    <col min="5410" max="5410" width="18.33203125" style="2" bestFit="1" customWidth="1"/>
    <col min="5411" max="5632" width="9.109375" style="2"/>
    <col min="5633" max="5633" width="24.109375" style="2" customWidth="1"/>
    <col min="5634" max="5641" width="19.5546875" style="2" customWidth="1"/>
    <col min="5642" max="5642" width="14.5546875" style="2" customWidth="1"/>
    <col min="5643" max="5643" width="17.5546875" style="2" customWidth="1"/>
    <col min="5644" max="5644" width="16" style="2" customWidth="1"/>
    <col min="5645" max="5646" width="23.44140625" style="2" bestFit="1" customWidth="1"/>
    <col min="5647" max="5665" width="9.109375" style="2"/>
    <col min="5666" max="5666" width="18.33203125" style="2" bestFit="1" customWidth="1"/>
    <col min="5667" max="5888" width="9.109375" style="2"/>
    <col min="5889" max="5889" width="24.109375" style="2" customWidth="1"/>
    <col min="5890" max="5897" width="19.5546875" style="2" customWidth="1"/>
    <col min="5898" max="5898" width="14.5546875" style="2" customWidth="1"/>
    <col min="5899" max="5899" width="17.5546875" style="2" customWidth="1"/>
    <col min="5900" max="5900" width="16" style="2" customWidth="1"/>
    <col min="5901" max="5902" width="23.44140625" style="2" bestFit="1" customWidth="1"/>
    <col min="5903" max="5921" width="9.109375" style="2"/>
    <col min="5922" max="5922" width="18.33203125" style="2" bestFit="1" customWidth="1"/>
    <col min="5923" max="6144" width="9.109375" style="2"/>
    <col min="6145" max="6145" width="24.109375" style="2" customWidth="1"/>
    <col min="6146" max="6153" width="19.5546875" style="2" customWidth="1"/>
    <col min="6154" max="6154" width="14.5546875" style="2" customWidth="1"/>
    <col min="6155" max="6155" width="17.5546875" style="2" customWidth="1"/>
    <col min="6156" max="6156" width="16" style="2" customWidth="1"/>
    <col min="6157" max="6158" width="23.44140625" style="2" bestFit="1" customWidth="1"/>
    <col min="6159" max="6177" width="9.109375" style="2"/>
    <col min="6178" max="6178" width="18.33203125" style="2" bestFit="1" customWidth="1"/>
    <col min="6179" max="6400" width="9.109375" style="2"/>
    <col min="6401" max="6401" width="24.109375" style="2" customWidth="1"/>
    <col min="6402" max="6409" width="19.5546875" style="2" customWidth="1"/>
    <col min="6410" max="6410" width="14.5546875" style="2" customWidth="1"/>
    <col min="6411" max="6411" width="17.5546875" style="2" customWidth="1"/>
    <col min="6412" max="6412" width="16" style="2" customWidth="1"/>
    <col min="6413" max="6414" width="23.44140625" style="2" bestFit="1" customWidth="1"/>
    <col min="6415" max="6433" width="9.109375" style="2"/>
    <col min="6434" max="6434" width="18.33203125" style="2" bestFit="1" customWidth="1"/>
    <col min="6435" max="6656" width="9.109375" style="2"/>
    <col min="6657" max="6657" width="24.109375" style="2" customWidth="1"/>
    <col min="6658" max="6665" width="19.5546875" style="2" customWidth="1"/>
    <col min="6666" max="6666" width="14.5546875" style="2" customWidth="1"/>
    <col min="6667" max="6667" width="17.5546875" style="2" customWidth="1"/>
    <col min="6668" max="6668" width="16" style="2" customWidth="1"/>
    <col min="6669" max="6670" width="23.44140625" style="2" bestFit="1" customWidth="1"/>
    <col min="6671" max="6689" width="9.109375" style="2"/>
    <col min="6690" max="6690" width="18.33203125" style="2" bestFit="1" customWidth="1"/>
    <col min="6691" max="6912" width="9.109375" style="2"/>
    <col min="6913" max="6913" width="24.109375" style="2" customWidth="1"/>
    <col min="6914" max="6921" width="19.5546875" style="2" customWidth="1"/>
    <col min="6922" max="6922" width="14.5546875" style="2" customWidth="1"/>
    <col min="6923" max="6923" width="17.5546875" style="2" customWidth="1"/>
    <col min="6924" max="6924" width="16" style="2" customWidth="1"/>
    <col min="6925" max="6926" width="23.44140625" style="2" bestFit="1" customWidth="1"/>
    <col min="6927" max="6945" width="9.109375" style="2"/>
    <col min="6946" max="6946" width="18.33203125" style="2" bestFit="1" customWidth="1"/>
    <col min="6947" max="7168" width="9.109375" style="2"/>
    <col min="7169" max="7169" width="24.109375" style="2" customWidth="1"/>
    <col min="7170" max="7177" width="19.5546875" style="2" customWidth="1"/>
    <col min="7178" max="7178" width="14.5546875" style="2" customWidth="1"/>
    <col min="7179" max="7179" width="17.5546875" style="2" customWidth="1"/>
    <col min="7180" max="7180" width="16" style="2" customWidth="1"/>
    <col min="7181" max="7182" width="23.44140625" style="2" bestFit="1" customWidth="1"/>
    <col min="7183" max="7201" width="9.109375" style="2"/>
    <col min="7202" max="7202" width="18.33203125" style="2" bestFit="1" customWidth="1"/>
    <col min="7203" max="7424" width="9.109375" style="2"/>
    <col min="7425" max="7425" width="24.109375" style="2" customWidth="1"/>
    <col min="7426" max="7433" width="19.5546875" style="2" customWidth="1"/>
    <col min="7434" max="7434" width="14.5546875" style="2" customWidth="1"/>
    <col min="7435" max="7435" width="17.5546875" style="2" customWidth="1"/>
    <col min="7436" max="7436" width="16" style="2" customWidth="1"/>
    <col min="7437" max="7438" width="23.44140625" style="2" bestFit="1" customWidth="1"/>
    <col min="7439" max="7457" width="9.109375" style="2"/>
    <col min="7458" max="7458" width="18.33203125" style="2" bestFit="1" customWidth="1"/>
    <col min="7459" max="7680" width="9.109375" style="2"/>
    <col min="7681" max="7681" width="24.109375" style="2" customWidth="1"/>
    <col min="7682" max="7689" width="19.5546875" style="2" customWidth="1"/>
    <col min="7690" max="7690" width="14.5546875" style="2" customWidth="1"/>
    <col min="7691" max="7691" width="17.5546875" style="2" customWidth="1"/>
    <col min="7692" max="7692" width="16" style="2" customWidth="1"/>
    <col min="7693" max="7694" width="23.44140625" style="2" bestFit="1" customWidth="1"/>
    <col min="7695" max="7713" width="9.109375" style="2"/>
    <col min="7714" max="7714" width="18.33203125" style="2" bestFit="1" customWidth="1"/>
    <col min="7715" max="7936" width="9.109375" style="2"/>
    <col min="7937" max="7937" width="24.109375" style="2" customWidth="1"/>
    <col min="7938" max="7945" width="19.5546875" style="2" customWidth="1"/>
    <col min="7946" max="7946" width="14.5546875" style="2" customWidth="1"/>
    <col min="7947" max="7947" width="17.5546875" style="2" customWidth="1"/>
    <col min="7948" max="7948" width="16" style="2" customWidth="1"/>
    <col min="7949" max="7950" width="23.44140625" style="2" bestFit="1" customWidth="1"/>
    <col min="7951" max="7969" width="9.109375" style="2"/>
    <col min="7970" max="7970" width="18.33203125" style="2" bestFit="1" customWidth="1"/>
    <col min="7971" max="8192" width="9.109375" style="2"/>
    <col min="8193" max="8193" width="24.109375" style="2" customWidth="1"/>
    <col min="8194" max="8201" width="19.5546875" style="2" customWidth="1"/>
    <col min="8202" max="8202" width="14.5546875" style="2" customWidth="1"/>
    <col min="8203" max="8203" width="17.5546875" style="2" customWidth="1"/>
    <col min="8204" max="8204" width="16" style="2" customWidth="1"/>
    <col min="8205" max="8206" width="23.44140625" style="2" bestFit="1" customWidth="1"/>
    <col min="8207" max="8225" width="9.109375" style="2"/>
    <col min="8226" max="8226" width="18.33203125" style="2" bestFit="1" customWidth="1"/>
    <col min="8227" max="8448" width="9.109375" style="2"/>
    <col min="8449" max="8449" width="24.109375" style="2" customWidth="1"/>
    <col min="8450" max="8457" width="19.5546875" style="2" customWidth="1"/>
    <col min="8458" max="8458" width="14.5546875" style="2" customWidth="1"/>
    <col min="8459" max="8459" width="17.5546875" style="2" customWidth="1"/>
    <col min="8460" max="8460" width="16" style="2" customWidth="1"/>
    <col min="8461" max="8462" width="23.44140625" style="2" bestFit="1" customWidth="1"/>
    <col min="8463" max="8481" width="9.109375" style="2"/>
    <col min="8482" max="8482" width="18.33203125" style="2" bestFit="1" customWidth="1"/>
    <col min="8483" max="8704" width="9.109375" style="2"/>
    <col min="8705" max="8705" width="24.109375" style="2" customWidth="1"/>
    <col min="8706" max="8713" width="19.5546875" style="2" customWidth="1"/>
    <col min="8714" max="8714" width="14.5546875" style="2" customWidth="1"/>
    <col min="8715" max="8715" width="17.5546875" style="2" customWidth="1"/>
    <col min="8716" max="8716" width="16" style="2" customWidth="1"/>
    <col min="8717" max="8718" width="23.44140625" style="2" bestFit="1" customWidth="1"/>
    <col min="8719" max="8737" width="9.109375" style="2"/>
    <col min="8738" max="8738" width="18.33203125" style="2" bestFit="1" customWidth="1"/>
    <col min="8739" max="8960" width="9.109375" style="2"/>
    <col min="8961" max="8961" width="24.109375" style="2" customWidth="1"/>
    <col min="8962" max="8969" width="19.5546875" style="2" customWidth="1"/>
    <col min="8970" max="8970" width="14.5546875" style="2" customWidth="1"/>
    <col min="8971" max="8971" width="17.5546875" style="2" customWidth="1"/>
    <col min="8972" max="8972" width="16" style="2" customWidth="1"/>
    <col min="8973" max="8974" width="23.44140625" style="2" bestFit="1" customWidth="1"/>
    <col min="8975" max="8993" width="9.109375" style="2"/>
    <col min="8994" max="8994" width="18.33203125" style="2" bestFit="1" customWidth="1"/>
    <col min="8995" max="9216" width="9.109375" style="2"/>
    <col min="9217" max="9217" width="24.109375" style="2" customWidth="1"/>
    <col min="9218" max="9225" width="19.5546875" style="2" customWidth="1"/>
    <col min="9226" max="9226" width="14.5546875" style="2" customWidth="1"/>
    <col min="9227" max="9227" width="17.5546875" style="2" customWidth="1"/>
    <col min="9228" max="9228" width="16" style="2" customWidth="1"/>
    <col min="9229" max="9230" width="23.44140625" style="2" bestFit="1" customWidth="1"/>
    <col min="9231" max="9249" width="9.109375" style="2"/>
    <col min="9250" max="9250" width="18.33203125" style="2" bestFit="1" customWidth="1"/>
    <col min="9251" max="9472" width="9.109375" style="2"/>
    <col min="9473" max="9473" width="24.109375" style="2" customWidth="1"/>
    <col min="9474" max="9481" width="19.5546875" style="2" customWidth="1"/>
    <col min="9482" max="9482" width="14.5546875" style="2" customWidth="1"/>
    <col min="9483" max="9483" width="17.5546875" style="2" customWidth="1"/>
    <col min="9484" max="9484" width="16" style="2" customWidth="1"/>
    <col min="9485" max="9486" width="23.44140625" style="2" bestFit="1" customWidth="1"/>
    <col min="9487" max="9505" width="9.109375" style="2"/>
    <col min="9506" max="9506" width="18.33203125" style="2" bestFit="1" customWidth="1"/>
    <col min="9507" max="9728" width="9.109375" style="2"/>
    <col min="9729" max="9729" width="24.109375" style="2" customWidth="1"/>
    <col min="9730" max="9737" width="19.5546875" style="2" customWidth="1"/>
    <col min="9738" max="9738" width="14.5546875" style="2" customWidth="1"/>
    <col min="9739" max="9739" width="17.5546875" style="2" customWidth="1"/>
    <col min="9740" max="9740" width="16" style="2" customWidth="1"/>
    <col min="9741" max="9742" width="23.44140625" style="2" bestFit="1" customWidth="1"/>
    <col min="9743" max="9761" width="9.109375" style="2"/>
    <col min="9762" max="9762" width="18.33203125" style="2" bestFit="1" customWidth="1"/>
    <col min="9763" max="9984" width="9.109375" style="2"/>
    <col min="9985" max="9985" width="24.109375" style="2" customWidth="1"/>
    <col min="9986" max="9993" width="19.5546875" style="2" customWidth="1"/>
    <col min="9994" max="9994" width="14.5546875" style="2" customWidth="1"/>
    <col min="9995" max="9995" width="17.5546875" style="2" customWidth="1"/>
    <col min="9996" max="9996" width="16" style="2" customWidth="1"/>
    <col min="9997" max="9998" width="23.44140625" style="2" bestFit="1" customWidth="1"/>
    <col min="9999" max="10017" width="9.109375" style="2"/>
    <col min="10018" max="10018" width="18.33203125" style="2" bestFit="1" customWidth="1"/>
    <col min="10019" max="10240" width="9.109375" style="2"/>
    <col min="10241" max="10241" width="24.109375" style="2" customWidth="1"/>
    <col min="10242" max="10249" width="19.5546875" style="2" customWidth="1"/>
    <col min="10250" max="10250" width="14.5546875" style="2" customWidth="1"/>
    <col min="10251" max="10251" width="17.5546875" style="2" customWidth="1"/>
    <col min="10252" max="10252" width="16" style="2" customWidth="1"/>
    <col min="10253" max="10254" width="23.44140625" style="2" bestFit="1" customWidth="1"/>
    <col min="10255" max="10273" width="9.109375" style="2"/>
    <col min="10274" max="10274" width="18.33203125" style="2" bestFit="1" customWidth="1"/>
    <col min="10275" max="10496" width="9.109375" style="2"/>
    <col min="10497" max="10497" width="24.109375" style="2" customWidth="1"/>
    <col min="10498" max="10505" width="19.5546875" style="2" customWidth="1"/>
    <col min="10506" max="10506" width="14.5546875" style="2" customWidth="1"/>
    <col min="10507" max="10507" width="17.5546875" style="2" customWidth="1"/>
    <col min="10508" max="10508" width="16" style="2" customWidth="1"/>
    <col min="10509" max="10510" width="23.44140625" style="2" bestFit="1" customWidth="1"/>
    <col min="10511" max="10529" width="9.109375" style="2"/>
    <col min="10530" max="10530" width="18.33203125" style="2" bestFit="1" customWidth="1"/>
    <col min="10531" max="10752" width="9.109375" style="2"/>
    <col min="10753" max="10753" width="24.109375" style="2" customWidth="1"/>
    <col min="10754" max="10761" width="19.5546875" style="2" customWidth="1"/>
    <col min="10762" max="10762" width="14.5546875" style="2" customWidth="1"/>
    <col min="10763" max="10763" width="17.5546875" style="2" customWidth="1"/>
    <col min="10764" max="10764" width="16" style="2" customWidth="1"/>
    <col min="10765" max="10766" width="23.44140625" style="2" bestFit="1" customWidth="1"/>
    <col min="10767" max="10785" width="9.109375" style="2"/>
    <col min="10786" max="10786" width="18.33203125" style="2" bestFit="1" customWidth="1"/>
    <col min="10787" max="11008" width="9.109375" style="2"/>
    <col min="11009" max="11009" width="24.109375" style="2" customWidth="1"/>
    <col min="11010" max="11017" width="19.5546875" style="2" customWidth="1"/>
    <col min="11018" max="11018" width="14.5546875" style="2" customWidth="1"/>
    <col min="11019" max="11019" width="17.5546875" style="2" customWidth="1"/>
    <col min="11020" max="11020" width="16" style="2" customWidth="1"/>
    <col min="11021" max="11022" width="23.44140625" style="2" bestFit="1" customWidth="1"/>
    <col min="11023" max="11041" width="9.109375" style="2"/>
    <col min="11042" max="11042" width="18.33203125" style="2" bestFit="1" customWidth="1"/>
    <col min="11043" max="11264" width="9.109375" style="2"/>
    <col min="11265" max="11265" width="24.109375" style="2" customWidth="1"/>
    <col min="11266" max="11273" width="19.5546875" style="2" customWidth="1"/>
    <col min="11274" max="11274" width="14.5546875" style="2" customWidth="1"/>
    <col min="11275" max="11275" width="17.5546875" style="2" customWidth="1"/>
    <col min="11276" max="11276" width="16" style="2" customWidth="1"/>
    <col min="11277" max="11278" width="23.44140625" style="2" bestFit="1" customWidth="1"/>
    <col min="11279" max="11297" width="9.109375" style="2"/>
    <col min="11298" max="11298" width="18.33203125" style="2" bestFit="1" customWidth="1"/>
    <col min="11299" max="11520" width="9.109375" style="2"/>
    <col min="11521" max="11521" width="24.109375" style="2" customWidth="1"/>
    <col min="11522" max="11529" width="19.5546875" style="2" customWidth="1"/>
    <col min="11530" max="11530" width="14.5546875" style="2" customWidth="1"/>
    <col min="11531" max="11531" width="17.5546875" style="2" customWidth="1"/>
    <col min="11532" max="11532" width="16" style="2" customWidth="1"/>
    <col min="11533" max="11534" width="23.44140625" style="2" bestFit="1" customWidth="1"/>
    <col min="11535" max="11553" width="9.109375" style="2"/>
    <col min="11554" max="11554" width="18.33203125" style="2" bestFit="1" customWidth="1"/>
    <col min="11555" max="11776" width="9.109375" style="2"/>
    <col min="11777" max="11777" width="24.109375" style="2" customWidth="1"/>
    <col min="11778" max="11785" width="19.5546875" style="2" customWidth="1"/>
    <col min="11786" max="11786" width="14.5546875" style="2" customWidth="1"/>
    <col min="11787" max="11787" width="17.5546875" style="2" customWidth="1"/>
    <col min="11788" max="11788" width="16" style="2" customWidth="1"/>
    <col min="11789" max="11790" width="23.44140625" style="2" bestFit="1" customWidth="1"/>
    <col min="11791" max="11809" width="9.109375" style="2"/>
    <col min="11810" max="11810" width="18.33203125" style="2" bestFit="1" customWidth="1"/>
    <col min="11811" max="12032" width="9.109375" style="2"/>
    <col min="12033" max="12033" width="24.109375" style="2" customWidth="1"/>
    <col min="12034" max="12041" width="19.5546875" style="2" customWidth="1"/>
    <col min="12042" max="12042" width="14.5546875" style="2" customWidth="1"/>
    <col min="12043" max="12043" width="17.5546875" style="2" customWidth="1"/>
    <col min="12044" max="12044" width="16" style="2" customWidth="1"/>
    <col min="12045" max="12046" width="23.44140625" style="2" bestFit="1" customWidth="1"/>
    <col min="12047" max="12065" width="9.109375" style="2"/>
    <col min="12066" max="12066" width="18.33203125" style="2" bestFit="1" customWidth="1"/>
    <col min="12067" max="12288" width="9.109375" style="2"/>
    <col min="12289" max="12289" width="24.109375" style="2" customWidth="1"/>
    <col min="12290" max="12297" width="19.5546875" style="2" customWidth="1"/>
    <col min="12298" max="12298" width="14.5546875" style="2" customWidth="1"/>
    <col min="12299" max="12299" width="17.5546875" style="2" customWidth="1"/>
    <col min="12300" max="12300" width="16" style="2" customWidth="1"/>
    <col min="12301" max="12302" width="23.44140625" style="2" bestFit="1" customWidth="1"/>
    <col min="12303" max="12321" width="9.109375" style="2"/>
    <col min="12322" max="12322" width="18.33203125" style="2" bestFit="1" customWidth="1"/>
    <col min="12323" max="12544" width="9.109375" style="2"/>
    <col min="12545" max="12545" width="24.109375" style="2" customWidth="1"/>
    <col min="12546" max="12553" width="19.5546875" style="2" customWidth="1"/>
    <col min="12554" max="12554" width="14.5546875" style="2" customWidth="1"/>
    <col min="12555" max="12555" width="17.5546875" style="2" customWidth="1"/>
    <col min="12556" max="12556" width="16" style="2" customWidth="1"/>
    <col min="12557" max="12558" width="23.44140625" style="2" bestFit="1" customWidth="1"/>
    <col min="12559" max="12577" width="9.109375" style="2"/>
    <col min="12578" max="12578" width="18.33203125" style="2" bestFit="1" customWidth="1"/>
    <col min="12579" max="12800" width="9.109375" style="2"/>
    <col min="12801" max="12801" width="24.109375" style="2" customWidth="1"/>
    <col min="12802" max="12809" width="19.5546875" style="2" customWidth="1"/>
    <col min="12810" max="12810" width="14.5546875" style="2" customWidth="1"/>
    <col min="12811" max="12811" width="17.5546875" style="2" customWidth="1"/>
    <col min="12812" max="12812" width="16" style="2" customWidth="1"/>
    <col min="12813" max="12814" width="23.44140625" style="2" bestFit="1" customWidth="1"/>
    <col min="12815" max="12833" width="9.109375" style="2"/>
    <col min="12834" max="12834" width="18.33203125" style="2" bestFit="1" customWidth="1"/>
    <col min="12835" max="13056" width="9.109375" style="2"/>
    <col min="13057" max="13057" width="24.109375" style="2" customWidth="1"/>
    <col min="13058" max="13065" width="19.5546875" style="2" customWidth="1"/>
    <col min="13066" max="13066" width="14.5546875" style="2" customWidth="1"/>
    <col min="13067" max="13067" width="17.5546875" style="2" customWidth="1"/>
    <col min="13068" max="13068" width="16" style="2" customWidth="1"/>
    <col min="13069" max="13070" width="23.44140625" style="2" bestFit="1" customWidth="1"/>
    <col min="13071" max="13089" width="9.109375" style="2"/>
    <col min="13090" max="13090" width="18.33203125" style="2" bestFit="1" customWidth="1"/>
    <col min="13091" max="13312" width="9.109375" style="2"/>
    <col min="13313" max="13313" width="24.109375" style="2" customWidth="1"/>
    <col min="13314" max="13321" width="19.5546875" style="2" customWidth="1"/>
    <col min="13322" max="13322" width="14.5546875" style="2" customWidth="1"/>
    <col min="13323" max="13323" width="17.5546875" style="2" customWidth="1"/>
    <col min="13324" max="13324" width="16" style="2" customWidth="1"/>
    <col min="13325" max="13326" width="23.44140625" style="2" bestFit="1" customWidth="1"/>
    <col min="13327" max="13345" width="9.109375" style="2"/>
    <col min="13346" max="13346" width="18.33203125" style="2" bestFit="1" customWidth="1"/>
    <col min="13347" max="13568" width="9.109375" style="2"/>
    <col min="13569" max="13569" width="24.109375" style="2" customWidth="1"/>
    <col min="13570" max="13577" width="19.5546875" style="2" customWidth="1"/>
    <col min="13578" max="13578" width="14.5546875" style="2" customWidth="1"/>
    <col min="13579" max="13579" width="17.5546875" style="2" customWidth="1"/>
    <col min="13580" max="13580" width="16" style="2" customWidth="1"/>
    <col min="13581" max="13582" width="23.44140625" style="2" bestFit="1" customWidth="1"/>
    <col min="13583" max="13601" width="9.109375" style="2"/>
    <col min="13602" max="13602" width="18.33203125" style="2" bestFit="1" customWidth="1"/>
    <col min="13603" max="13824" width="9.109375" style="2"/>
    <col min="13825" max="13825" width="24.109375" style="2" customWidth="1"/>
    <col min="13826" max="13833" width="19.5546875" style="2" customWidth="1"/>
    <col min="13834" max="13834" width="14.5546875" style="2" customWidth="1"/>
    <col min="13835" max="13835" width="17.5546875" style="2" customWidth="1"/>
    <col min="13836" max="13836" width="16" style="2" customWidth="1"/>
    <col min="13837" max="13838" width="23.44140625" style="2" bestFit="1" customWidth="1"/>
    <col min="13839" max="13857" width="9.109375" style="2"/>
    <col min="13858" max="13858" width="18.33203125" style="2" bestFit="1" customWidth="1"/>
    <col min="13859" max="14080" width="9.109375" style="2"/>
    <col min="14081" max="14081" width="24.109375" style="2" customWidth="1"/>
    <col min="14082" max="14089" width="19.5546875" style="2" customWidth="1"/>
    <col min="14090" max="14090" width="14.5546875" style="2" customWidth="1"/>
    <col min="14091" max="14091" width="17.5546875" style="2" customWidth="1"/>
    <col min="14092" max="14092" width="16" style="2" customWidth="1"/>
    <col min="14093" max="14094" width="23.44140625" style="2" bestFit="1" customWidth="1"/>
    <col min="14095" max="14113" width="9.109375" style="2"/>
    <col min="14114" max="14114" width="18.33203125" style="2" bestFit="1" customWidth="1"/>
    <col min="14115" max="14336" width="9.109375" style="2"/>
    <col min="14337" max="14337" width="24.109375" style="2" customWidth="1"/>
    <col min="14338" max="14345" width="19.5546875" style="2" customWidth="1"/>
    <col min="14346" max="14346" width="14.5546875" style="2" customWidth="1"/>
    <col min="14347" max="14347" width="17.5546875" style="2" customWidth="1"/>
    <col min="14348" max="14348" width="16" style="2" customWidth="1"/>
    <col min="14349" max="14350" width="23.44140625" style="2" bestFit="1" customWidth="1"/>
    <col min="14351" max="14369" width="9.109375" style="2"/>
    <col min="14370" max="14370" width="18.33203125" style="2" bestFit="1" customWidth="1"/>
    <col min="14371" max="14592" width="9.109375" style="2"/>
    <col min="14593" max="14593" width="24.109375" style="2" customWidth="1"/>
    <col min="14594" max="14601" width="19.5546875" style="2" customWidth="1"/>
    <col min="14602" max="14602" width="14.5546875" style="2" customWidth="1"/>
    <col min="14603" max="14603" width="17.5546875" style="2" customWidth="1"/>
    <col min="14604" max="14604" width="16" style="2" customWidth="1"/>
    <col min="14605" max="14606" width="23.44140625" style="2" bestFit="1" customWidth="1"/>
    <col min="14607" max="14625" width="9.109375" style="2"/>
    <col min="14626" max="14626" width="18.33203125" style="2" bestFit="1" customWidth="1"/>
    <col min="14627" max="14848" width="9.109375" style="2"/>
    <col min="14849" max="14849" width="24.109375" style="2" customWidth="1"/>
    <col min="14850" max="14857" width="19.5546875" style="2" customWidth="1"/>
    <col min="14858" max="14858" width="14.5546875" style="2" customWidth="1"/>
    <col min="14859" max="14859" width="17.5546875" style="2" customWidth="1"/>
    <col min="14860" max="14860" width="16" style="2" customWidth="1"/>
    <col min="14861" max="14862" width="23.44140625" style="2" bestFit="1" customWidth="1"/>
    <col min="14863" max="14881" width="9.109375" style="2"/>
    <col min="14882" max="14882" width="18.33203125" style="2" bestFit="1" customWidth="1"/>
    <col min="14883" max="15104" width="9.109375" style="2"/>
    <col min="15105" max="15105" width="24.109375" style="2" customWidth="1"/>
    <col min="15106" max="15113" width="19.5546875" style="2" customWidth="1"/>
    <col min="15114" max="15114" width="14.5546875" style="2" customWidth="1"/>
    <col min="15115" max="15115" width="17.5546875" style="2" customWidth="1"/>
    <col min="15116" max="15116" width="16" style="2" customWidth="1"/>
    <col min="15117" max="15118" width="23.44140625" style="2" bestFit="1" customWidth="1"/>
    <col min="15119" max="15137" width="9.109375" style="2"/>
    <col min="15138" max="15138" width="18.33203125" style="2" bestFit="1" customWidth="1"/>
    <col min="15139" max="15360" width="9.109375" style="2"/>
    <col min="15361" max="15361" width="24.109375" style="2" customWidth="1"/>
    <col min="15362" max="15369" width="19.5546875" style="2" customWidth="1"/>
    <col min="15370" max="15370" width="14.5546875" style="2" customWidth="1"/>
    <col min="15371" max="15371" width="17.5546875" style="2" customWidth="1"/>
    <col min="15372" max="15372" width="16" style="2" customWidth="1"/>
    <col min="15373" max="15374" width="23.44140625" style="2" bestFit="1" customWidth="1"/>
    <col min="15375" max="15393" width="9.109375" style="2"/>
    <col min="15394" max="15394" width="18.33203125" style="2" bestFit="1" customWidth="1"/>
    <col min="15395" max="15616" width="9.109375" style="2"/>
    <col min="15617" max="15617" width="24.109375" style="2" customWidth="1"/>
    <col min="15618" max="15625" width="19.5546875" style="2" customWidth="1"/>
    <col min="15626" max="15626" width="14.5546875" style="2" customWidth="1"/>
    <col min="15627" max="15627" width="17.5546875" style="2" customWidth="1"/>
    <col min="15628" max="15628" width="16" style="2" customWidth="1"/>
    <col min="15629" max="15630" width="23.44140625" style="2" bestFit="1" customWidth="1"/>
    <col min="15631" max="15649" width="9.109375" style="2"/>
    <col min="15650" max="15650" width="18.33203125" style="2" bestFit="1" customWidth="1"/>
    <col min="15651" max="15872" width="9.109375" style="2"/>
    <col min="15873" max="15873" width="24.109375" style="2" customWidth="1"/>
    <col min="15874" max="15881" width="19.5546875" style="2" customWidth="1"/>
    <col min="15882" max="15882" width="14.5546875" style="2" customWidth="1"/>
    <col min="15883" max="15883" width="17.5546875" style="2" customWidth="1"/>
    <col min="15884" max="15884" width="16" style="2" customWidth="1"/>
    <col min="15885" max="15886" width="23.44140625" style="2" bestFit="1" customWidth="1"/>
    <col min="15887" max="15905" width="9.109375" style="2"/>
    <col min="15906" max="15906" width="18.33203125" style="2" bestFit="1" customWidth="1"/>
    <col min="15907" max="16128" width="9.109375" style="2"/>
    <col min="16129" max="16129" width="24.109375" style="2" customWidth="1"/>
    <col min="16130" max="16137" width="19.5546875" style="2" customWidth="1"/>
    <col min="16138" max="16138" width="14.5546875" style="2" customWidth="1"/>
    <col min="16139" max="16139" width="17.5546875" style="2" customWidth="1"/>
    <col min="16140" max="16140" width="16" style="2" customWidth="1"/>
    <col min="16141" max="16142" width="23.44140625" style="2" bestFit="1" customWidth="1"/>
    <col min="16143" max="16161" width="9.109375" style="2"/>
    <col min="16162" max="16162" width="18.33203125" style="2" bestFit="1" customWidth="1"/>
    <col min="16163" max="16384" width="9.109375" style="2"/>
  </cols>
  <sheetData>
    <row r="2" spans="1:19" x14ac:dyDescent="0.3">
      <c r="B2" s="187" t="s">
        <v>301</v>
      </c>
    </row>
    <row r="3" spans="1:19" x14ac:dyDescent="0.3">
      <c r="B3" s="233"/>
    </row>
    <row r="4" spans="1:19" x14ac:dyDescent="0.3">
      <c r="B4" s="674" t="s">
        <v>183</v>
      </c>
      <c r="C4" s="674" t="s">
        <v>77</v>
      </c>
      <c r="D4" s="675" t="s">
        <v>91</v>
      </c>
      <c r="E4" s="675"/>
      <c r="F4" s="675"/>
      <c r="G4" s="675"/>
      <c r="H4" s="675"/>
      <c r="I4" s="675"/>
      <c r="J4" s="675"/>
      <c r="K4" s="675"/>
      <c r="L4" s="675"/>
      <c r="M4" s="675"/>
      <c r="N4" s="675"/>
      <c r="O4" s="675"/>
      <c r="P4" s="675"/>
      <c r="Q4" s="675"/>
      <c r="R4" s="675"/>
      <c r="S4" s="675"/>
    </row>
    <row r="5" spans="1:19" s="234" customFormat="1" x14ac:dyDescent="0.3">
      <c r="B5" s="674"/>
      <c r="C5" s="674"/>
      <c r="D5" s="403" t="s">
        <v>238</v>
      </c>
      <c r="E5" s="403" t="s">
        <v>87</v>
      </c>
      <c r="F5" s="403" t="s">
        <v>88</v>
      </c>
      <c r="G5" s="403" t="s">
        <v>78</v>
      </c>
      <c r="H5" s="403" t="s">
        <v>79</v>
      </c>
      <c r="I5" s="403" t="s">
        <v>299</v>
      </c>
      <c r="J5" s="403" t="s">
        <v>81</v>
      </c>
      <c r="K5" s="403" t="s">
        <v>82</v>
      </c>
      <c r="L5" s="403" t="s">
        <v>83</v>
      </c>
      <c r="M5" s="403" t="s">
        <v>300</v>
      </c>
      <c r="N5" s="403" t="s">
        <v>89</v>
      </c>
      <c r="O5" s="403" t="s">
        <v>584</v>
      </c>
      <c r="P5" s="399" t="s">
        <v>585</v>
      </c>
      <c r="Q5" s="400" t="s">
        <v>846</v>
      </c>
      <c r="R5" s="400" t="s">
        <v>847</v>
      </c>
      <c r="S5" s="400" t="s">
        <v>848</v>
      </c>
    </row>
    <row r="6" spans="1:19" s="234" customFormat="1" x14ac:dyDescent="0.3">
      <c r="B6" s="251" t="s">
        <v>296</v>
      </c>
      <c r="C6" s="230" t="s">
        <v>85</v>
      </c>
      <c r="D6" s="252">
        <f t="shared" ref="D6:S6" si="0">SUM(D7:D21)</f>
        <v>10610.2</v>
      </c>
      <c r="E6" s="252">
        <f t="shared" si="0"/>
        <v>7426.61</v>
      </c>
      <c r="F6" s="252">
        <f t="shared" si="0"/>
        <v>11325.3</v>
      </c>
      <c r="G6" s="252">
        <f t="shared" si="0"/>
        <v>11555.900000000001</v>
      </c>
      <c r="H6" s="252">
        <f t="shared" si="0"/>
        <v>10877.300000000001</v>
      </c>
      <c r="I6" s="252">
        <f t="shared" si="0"/>
        <v>10846.9</v>
      </c>
      <c r="J6" s="252">
        <f t="shared" si="0"/>
        <v>11877.699999999999</v>
      </c>
      <c r="K6" s="252">
        <f t="shared" si="0"/>
        <v>12134.000000000002</v>
      </c>
      <c r="L6" s="252">
        <f t="shared" si="0"/>
        <v>12236.1</v>
      </c>
      <c r="M6" s="252">
        <f t="shared" si="0"/>
        <v>12388</v>
      </c>
      <c r="N6" s="252">
        <f t="shared" si="0"/>
        <v>12720.4</v>
      </c>
      <c r="O6" s="252">
        <f t="shared" si="0"/>
        <v>11979.340000000002</v>
      </c>
      <c r="P6" s="252">
        <f t="shared" si="0"/>
        <v>12107.922709729759</v>
      </c>
      <c r="Q6" s="252">
        <f t="shared" si="0"/>
        <v>12258.886136612711</v>
      </c>
      <c r="R6" s="252">
        <f t="shared" si="0"/>
        <v>12433.777796834198</v>
      </c>
      <c r="S6" s="252">
        <f t="shared" si="0"/>
        <v>12634.476895340671</v>
      </c>
    </row>
    <row r="7" spans="1:19" s="34" customFormat="1" x14ac:dyDescent="0.3">
      <c r="A7" s="234"/>
      <c r="B7" s="230" t="s">
        <v>133</v>
      </c>
      <c r="C7" s="230" t="s">
        <v>85</v>
      </c>
      <c r="D7" s="520">
        <f>SUM(E50:E53)</f>
        <v>825.80000000000007</v>
      </c>
      <c r="E7" s="520">
        <f>D7+(D7*0.11)</f>
        <v>916.63800000000003</v>
      </c>
      <c r="F7" s="520">
        <f t="shared" ref="F7:O7" si="1">SUM(G50:G53)</f>
        <v>1009.1000000000001</v>
      </c>
      <c r="G7" s="520">
        <f t="shared" si="1"/>
        <v>995.40000000000009</v>
      </c>
      <c r="H7" s="520">
        <f t="shared" si="1"/>
        <v>937.90000000000009</v>
      </c>
      <c r="I7" s="520">
        <f t="shared" si="1"/>
        <v>951.3</v>
      </c>
      <c r="J7" s="520">
        <f t="shared" si="1"/>
        <v>1089</v>
      </c>
      <c r="K7" s="520">
        <f t="shared" si="1"/>
        <v>1130.8</v>
      </c>
      <c r="L7" s="520">
        <f t="shared" si="1"/>
        <v>1094.7</v>
      </c>
      <c r="M7" s="520">
        <f t="shared" si="1"/>
        <v>1095</v>
      </c>
      <c r="N7" s="520">
        <f t="shared" si="1"/>
        <v>1096.0999999999999</v>
      </c>
      <c r="O7" s="520">
        <f t="shared" si="1"/>
        <v>868.8</v>
      </c>
      <c r="P7" s="367">
        <f>(((O7-J7)/J7/5)*O7)+O7</f>
        <v>833.66505785123957</v>
      </c>
      <c r="Q7" s="367">
        <f>(((O7-J7)/J7/5)*P7)+P7</f>
        <v>799.95099986430785</v>
      </c>
      <c r="R7" s="367">
        <f>(((O7-J7)/J7/5)*Q7)+Q7</f>
        <v>767.60036438770169</v>
      </c>
      <c r="S7" s="367">
        <f>(((O7-J7)/J7/5)*R7)+R7</f>
        <v>736.55801356342772</v>
      </c>
    </row>
    <row r="8" spans="1:19" s="34" customFormat="1" x14ac:dyDescent="0.3">
      <c r="A8" s="234"/>
      <c r="B8" s="230" t="s">
        <v>135</v>
      </c>
      <c r="C8" s="230" t="s">
        <v>85</v>
      </c>
      <c r="D8" s="520">
        <f>SUM(E54:E55)</f>
        <v>110.7</v>
      </c>
      <c r="E8" s="520">
        <f t="shared" ref="E8:O8" si="2">SUM(F54:F55)</f>
        <v>94.8</v>
      </c>
      <c r="F8" s="520">
        <f t="shared" si="2"/>
        <v>115.80000000000001</v>
      </c>
      <c r="G8" s="520">
        <f t="shared" si="2"/>
        <v>141.4</v>
      </c>
      <c r="H8" s="520">
        <f t="shared" si="2"/>
        <v>151.5</v>
      </c>
      <c r="I8" s="520">
        <f t="shared" si="2"/>
        <v>87</v>
      </c>
      <c r="J8" s="520">
        <f t="shared" si="2"/>
        <v>142.4</v>
      </c>
      <c r="K8" s="520">
        <f t="shared" si="2"/>
        <v>131.1</v>
      </c>
      <c r="L8" s="520">
        <f t="shared" si="2"/>
        <v>128.19999999999999</v>
      </c>
      <c r="M8" s="520">
        <f t="shared" si="2"/>
        <v>181.5</v>
      </c>
      <c r="N8" s="520">
        <f t="shared" si="2"/>
        <v>234.60000000000002</v>
      </c>
      <c r="O8" s="520">
        <f t="shared" si="2"/>
        <v>166.7</v>
      </c>
      <c r="P8" s="367">
        <f t="shared" ref="P8:P21" si="3">(((O8-J8)/J8/5)*O8)+O8</f>
        <v>172.38933988764043</v>
      </c>
      <c r="Q8" s="367">
        <f t="shared" ref="Q8:Q21" si="4">(((O8-J8)/J8/5)*P8)+P8</f>
        <v>178.27285247088435</v>
      </c>
      <c r="R8" s="367">
        <f t="shared" ref="R8:R21" si="5">(((O8-J8)/J8/5)*Q8)+Q8</f>
        <v>184.35716471111255</v>
      </c>
      <c r="S8" s="367">
        <f t="shared" ref="S8:S21" si="6">(((O8-J8)/J8/5)*R8)+R8</f>
        <v>190.64912974268563</v>
      </c>
    </row>
    <row r="9" spans="1:19" s="34" customFormat="1" x14ac:dyDescent="0.3">
      <c r="A9" s="234"/>
      <c r="B9" s="230" t="s">
        <v>142</v>
      </c>
      <c r="C9" s="230" t="s">
        <v>85</v>
      </c>
      <c r="D9" s="520">
        <f>SUM(E56)</f>
        <v>278.10000000000002</v>
      </c>
      <c r="E9" s="520">
        <f>D9+(D9*0.04)</f>
        <v>289.22400000000005</v>
      </c>
      <c r="F9" s="520">
        <f t="shared" ref="F9:O9" si="7">SUM(G56)</f>
        <v>301.10000000000002</v>
      </c>
      <c r="G9" s="520">
        <f t="shared" si="7"/>
        <v>302.5</v>
      </c>
      <c r="H9" s="520">
        <f t="shared" si="7"/>
        <v>291.5</v>
      </c>
      <c r="I9" s="520">
        <f t="shared" si="7"/>
        <v>268.5</v>
      </c>
      <c r="J9" s="520">
        <f t="shared" si="7"/>
        <v>283.2</v>
      </c>
      <c r="K9" s="520">
        <f t="shared" si="7"/>
        <v>264.3</v>
      </c>
      <c r="L9" s="520">
        <f t="shared" si="7"/>
        <v>242.8</v>
      </c>
      <c r="M9" s="520">
        <f t="shared" si="7"/>
        <v>230.2</v>
      </c>
      <c r="N9" s="520">
        <f t="shared" si="7"/>
        <v>305.8</v>
      </c>
      <c r="O9" s="520">
        <f t="shared" si="7"/>
        <v>246.8</v>
      </c>
      <c r="P9" s="367">
        <f t="shared" si="3"/>
        <v>240.45570621468929</v>
      </c>
      <c r="Q9" s="367">
        <f t="shared" si="4"/>
        <v>234.27450020747551</v>
      </c>
      <c r="R9" s="367">
        <f t="shared" si="5"/>
        <v>228.25218960892175</v>
      </c>
      <c r="S9" s="367">
        <f t="shared" si="6"/>
        <v>222.38468981953986</v>
      </c>
    </row>
    <row r="10" spans="1:19" s="34" customFormat="1" x14ac:dyDescent="0.3">
      <c r="A10" s="234"/>
      <c r="B10" s="230" t="s">
        <v>143</v>
      </c>
      <c r="C10" s="230" t="s">
        <v>85</v>
      </c>
      <c r="D10" s="520">
        <f>SUM(E57:E64)</f>
        <v>2049.3000000000002</v>
      </c>
      <c r="E10" s="520">
        <f t="shared" ref="E10:O10" si="8">SUM(F57:F64)</f>
        <v>617.6</v>
      </c>
      <c r="F10" s="520">
        <f t="shared" si="8"/>
        <v>2226.6000000000004</v>
      </c>
      <c r="G10" s="520">
        <f t="shared" si="8"/>
        <v>2173.1999999999998</v>
      </c>
      <c r="H10" s="520">
        <f t="shared" si="8"/>
        <v>2053.1000000000004</v>
      </c>
      <c r="I10" s="520">
        <f t="shared" si="8"/>
        <v>1944.4</v>
      </c>
      <c r="J10" s="520">
        <f t="shared" si="8"/>
        <v>2174.1999999999998</v>
      </c>
      <c r="K10" s="520">
        <f t="shared" si="8"/>
        <v>2142.6999999999998</v>
      </c>
      <c r="L10" s="520">
        <f t="shared" si="8"/>
        <v>1996.5</v>
      </c>
      <c r="M10" s="520">
        <f t="shared" si="8"/>
        <v>2328</v>
      </c>
      <c r="N10" s="520">
        <f t="shared" si="8"/>
        <v>2244.2000000000003</v>
      </c>
      <c r="O10" s="520">
        <f t="shared" si="8"/>
        <v>2224.5</v>
      </c>
      <c r="P10" s="367">
        <f t="shared" si="3"/>
        <v>2234.7927375586423</v>
      </c>
      <c r="Q10" s="367">
        <f t="shared" si="4"/>
        <v>2245.1330995031922</v>
      </c>
      <c r="R10" s="367">
        <f t="shared" si="5"/>
        <v>2255.5213061911704</v>
      </c>
      <c r="S10" s="367">
        <f t="shared" si="6"/>
        <v>2265.9575789996902</v>
      </c>
    </row>
    <row r="11" spans="1:19" s="34" customFormat="1" x14ac:dyDescent="0.3">
      <c r="A11" s="234"/>
      <c r="B11" s="230" t="s">
        <v>144</v>
      </c>
      <c r="C11" s="230" t="s">
        <v>85</v>
      </c>
      <c r="D11" s="520">
        <f>SUM(E65)</f>
        <v>235.3</v>
      </c>
      <c r="E11" s="520">
        <f t="shared" ref="E11:O11" si="9">SUM(F65)</f>
        <v>244.4</v>
      </c>
      <c r="F11" s="520">
        <f t="shared" si="9"/>
        <v>231.7</v>
      </c>
      <c r="G11" s="520">
        <f t="shared" si="9"/>
        <v>234</v>
      </c>
      <c r="H11" s="520">
        <f t="shared" si="9"/>
        <v>235.3</v>
      </c>
      <c r="I11" s="520">
        <f t="shared" si="9"/>
        <v>224.7</v>
      </c>
      <c r="J11" s="520">
        <f t="shared" si="9"/>
        <v>235.9</v>
      </c>
      <c r="K11" s="520">
        <f t="shared" si="9"/>
        <v>216.2</v>
      </c>
      <c r="L11" s="520">
        <f t="shared" si="9"/>
        <v>230.1</v>
      </c>
      <c r="M11" s="520">
        <f t="shared" si="9"/>
        <v>203.1</v>
      </c>
      <c r="N11" s="520">
        <f t="shared" si="9"/>
        <v>235.3</v>
      </c>
      <c r="O11" s="520">
        <f t="shared" si="9"/>
        <v>253.6</v>
      </c>
      <c r="P11" s="367">
        <f t="shared" si="3"/>
        <v>257.40561254768971</v>
      </c>
      <c r="Q11" s="367">
        <f t="shared" si="4"/>
        <v>261.26833348206367</v>
      </c>
      <c r="R11" s="367">
        <f t="shared" si="5"/>
        <v>265.1890197920531</v>
      </c>
      <c r="S11" s="367">
        <f t="shared" si="6"/>
        <v>269.1685413268724</v>
      </c>
    </row>
    <row r="12" spans="1:19" s="34" customFormat="1" x14ac:dyDescent="0.3">
      <c r="A12" s="234"/>
      <c r="B12" s="230" t="s">
        <v>148</v>
      </c>
      <c r="C12" s="230" t="s">
        <v>85</v>
      </c>
      <c r="D12" s="520">
        <f>SUM(E66)</f>
        <v>170.9</v>
      </c>
      <c r="E12" s="520">
        <f>D12+(D12*0.14)</f>
        <v>194.82600000000002</v>
      </c>
      <c r="F12" s="520">
        <f t="shared" ref="F12:O12" si="10">SUM(G66)</f>
        <v>219.5</v>
      </c>
      <c r="G12" s="520">
        <f t="shared" si="10"/>
        <v>217.5</v>
      </c>
      <c r="H12" s="520">
        <f t="shared" si="10"/>
        <v>219.4</v>
      </c>
      <c r="I12" s="520">
        <f t="shared" si="10"/>
        <v>217.8</v>
      </c>
      <c r="J12" s="520">
        <f t="shared" si="10"/>
        <v>227</v>
      </c>
      <c r="K12" s="520">
        <f t="shared" si="10"/>
        <v>215.7</v>
      </c>
      <c r="L12" s="520">
        <f t="shared" si="10"/>
        <v>206</v>
      </c>
      <c r="M12" s="520">
        <f t="shared" si="10"/>
        <v>204.5</v>
      </c>
      <c r="N12" s="520">
        <f t="shared" si="10"/>
        <v>222.4</v>
      </c>
      <c r="O12" s="520">
        <f t="shared" si="10"/>
        <v>151.19999999999999</v>
      </c>
      <c r="P12" s="367">
        <f t="shared" si="3"/>
        <v>141.10223788546256</v>
      </c>
      <c r="Q12" s="367">
        <f t="shared" si="4"/>
        <v>131.67884613945546</v>
      </c>
      <c r="R12" s="367">
        <f t="shared" si="5"/>
        <v>122.88478751622134</v>
      </c>
      <c r="S12" s="367">
        <f t="shared" si="6"/>
        <v>114.67803254377237</v>
      </c>
    </row>
    <row r="13" spans="1:19" s="34" customFormat="1" x14ac:dyDescent="0.3">
      <c r="A13" s="234"/>
      <c r="B13" s="230" t="s">
        <v>149</v>
      </c>
      <c r="C13" s="230" t="s">
        <v>85</v>
      </c>
      <c r="D13" s="520">
        <f>SUM(E67:E68)</f>
        <v>153.39999999999998</v>
      </c>
      <c r="E13" s="520">
        <f t="shared" ref="E13:O13" si="11">SUM(F67:F68)</f>
        <v>157</v>
      </c>
      <c r="F13" s="520">
        <f t="shared" si="11"/>
        <v>185.5</v>
      </c>
      <c r="G13" s="520">
        <f>SUM(H67:H68)</f>
        <v>181.6</v>
      </c>
      <c r="H13" s="520">
        <f t="shared" si="11"/>
        <v>91.5</v>
      </c>
      <c r="I13" s="520">
        <f t="shared" si="11"/>
        <v>148.10000000000002</v>
      </c>
      <c r="J13" s="520">
        <f t="shared" si="11"/>
        <v>187.60000000000002</v>
      </c>
      <c r="K13" s="520">
        <f t="shared" si="11"/>
        <v>166.5</v>
      </c>
      <c r="L13" s="520">
        <f t="shared" si="11"/>
        <v>157.5</v>
      </c>
      <c r="M13" s="520">
        <f t="shared" si="11"/>
        <v>159.30000000000001</v>
      </c>
      <c r="N13" s="520">
        <f t="shared" si="11"/>
        <v>174</v>
      </c>
      <c r="O13" s="520">
        <f t="shared" si="11"/>
        <v>152</v>
      </c>
      <c r="P13" s="367">
        <f t="shared" si="3"/>
        <v>146.23113006396588</v>
      </c>
      <c r="Q13" s="367">
        <f t="shared" si="4"/>
        <v>140.68120657752965</v>
      </c>
      <c r="R13" s="367">
        <f t="shared" si="5"/>
        <v>135.34191984601574</v>
      </c>
      <c r="S13" s="367">
        <f t="shared" si="6"/>
        <v>130.20527555335246</v>
      </c>
    </row>
    <row r="14" spans="1:19" s="34" customFormat="1" x14ac:dyDescent="0.3">
      <c r="A14" s="234"/>
      <c r="B14" s="230" t="s">
        <v>152</v>
      </c>
      <c r="C14" s="230" t="s">
        <v>85</v>
      </c>
      <c r="D14" s="520">
        <f t="shared" ref="D14:O14" si="12">SUM(E69:E73)</f>
        <v>932.4</v>
      </c>
      <c r="E14" s="520">
        <f t="shared" si="12"/>
        <v>922.3</v>
      </c>
      <c r="F14" s="520">
        <f t="shared" si="12"/>
        <v>898.3</v>
      </c>
      <c r="G14" s="520">
        <f t="shared" si="12"/>
        <v>950.2</v>
      </c>
      <c r="H14" s="520">
        <f t="shared" si="12"/>
        <v>924.99999999999989</v>
      </c>
      <c r="I14" s="520">
        <f t="shared" si="12"/>
        <v>959.6</v>
      </c>
      <c r="J14" s="520">
        <f t="shared" si="12"/>
        <v>1060.2999999999997</v>
      </c>
      <c r="K14" s="520">
        <f t="shared" si="12"/>
        <v>1104.2</v>
      </c>
      <c r="L14" s="520">
        <f t="shared" si="12"/>
        <v>1117.2</v>
      </c>
      <c r="M14" s="520">
        <f t="shared" si="12"/>
        <v>1230.3999999999999</v>
      </c>
      <c r="N14" s="520">
        <f t="shared" si="12"/>
        <v>1106.8000000000002</v>
      </c>
      <c r="O14" s="520">
        <f t="shared" si="12"/>
        <v>1339.8999999999999</v>
      </c>
      <c r="P14" s="367">
        <f t="shared" si="3"/>
        <v>1410.5660454588324</v>
      </c>
      <c r="Q14" s="367">
        <f t="shared" si="4"/>
        <v>1484.9590033594811</v>
      </c>
      <c r="R14" s="367">
        <f t="shared" si="5"/>
        <v>1563.2754302838066</v>
      </c>
      <c r="S14" s="367">
        <f t="shared" si="6"/>
        <v>1645.7222491666421</v>
      </c>
    </row>
    <row r="15" spans="1:19" s="34" customFormat="1" x14ac:dyDescent="0.3">
      <c r="A15" s="234"/>
      <c r="B15" s="230" t="s">
        <v>151</v>
      </c>
      <c r="C15" s="230" t="s">
        <v>85</v>
      </c>
      <c r="D15" s="520">
        <f t="shared" ref="D15:O15" si="13">SUM(E74:E75)</f>
        <v>806.7</v>
      </c>
      <c r="E15" s="520">
        <f t="shared" si="13"/>
        <v>858.4</v>
      </c>
      <c r="F15" s="520">
        <f t="shared" si="13"/>
        <v>847.5</v>
      </c>
      <c r="G15" s="520">
        <f t="shared" si="13"/>
        <v>850.8</v>
      </c>
      <c r="H15" s="520">
        <f t="shared" si="13"/>
        <v>812.6</v>
      </c>
      <c r="I15" s="520">
        <f t="shared" si="13"/>
        <v>829.7</v>
      </c>
      <c r="J15" s="520">
        <f t="shared" si="13"/>
        <v>840.90000000000009</v>
      </c>
      <c r="K15" s="520">
        <f t="shared" si="13"/>
        <v>863.90000000000009</v>
      </c>
      <c r="L15" s="520">
        <f t="shared" si="13"/>
        <v>880.4</v>
      </c>
      <c r="M15" s="520">
        <f t="shared" si="13"/>
        <v>857.90000000000009</v>
      </c>
      <c r="N15" s="520">
        <f t="shared" si="13"/>
        <v>950.5</v>
      </c>
      <c r="O15" s="520">
        <f t="shared" si="13"/>
        <v>999.9</v>
      </c>
      <c r="P15" s="367">
        <f t="shared" si="3"/>
        <v>1037.7128433820906</v>
      </c>
      <c r="Q15" s="367">
        <f t="shared" si="4"/>
        <v>1076.9556408842316</v>
      </c>
      <c r="R15" s="367">
        <f t="shared" si="5"/>
        <v>1117.682468545212</v>
      </c>
      <c r="S15" s="367">
        <f t="shared" si="6"/>
        <v>1159.9494473771038</v>
      </c>
    </row>
    <row r="16" spans="1:19" s="34" customFormat="1" x14ac:dyDescent="0.3">
      <c r="A16" s="234"/>
      <c r="B16" s="230" t="s">
        <v>157</v>
      </c>
      <c r="C16" s="230" t="s">
        <v>85</v>
      </c>
      <c r="D16" s="520">
        <f>SUM(E76:E78)</f>
        <v>230</v>
      </c>
      <c r="E16" s="520">
        <f>D16+(D16*0.08)</f>
        <v>248.4</v>
      </c>
      <c r="F16" s="520">
        <f t="shared" ref="F16:O16" si="14">SUM(G76:G78)</f>
        <v>268.89999999999998</v>
      </c>
      <c r="G16" s="520">
        <f t="shared" si="14"/>
        <v>373.6</v>
      </c>
      <c r="H16" s="520">
        <f t="shared" si="14"/>
        <v>380.1</v>
      </c>
      <c r="I16" s="520">
        <f t="shared" si="14"/>
        <v>411.9</v>
      </c>
      <c r="J16" s="520">
        <f t="shared" si="14"/>
        <v>499</v>
      </c>
      <c r="K16" s="520">
        <f t="shared" si="14"/>
        <v>518.6</v>
      </c>
      <c r="L16" s="520">
        <f t="shared" si="14"/>
        <v>526.9</v>
      </c>
      <c r="M16" s="520">
        <f t="shared" si="14"/>
        <v>457.5</v>
      </c>
      <c r="N16" s="520">
        <f t="shared" si="14"/>
        <v>571.6</v>
      </c>
      <c r="O16" s="520">
        <f t="shared" si="14"/>
        <v>195.3</v>
      </c>
      <c r="P16" s="367">
        <f t="shared" si="3"/>
        <v>171.52741082164329</v>
      </c>
      <c r="Q16" s="367">
        <f t="shared" si="4"/>
        <v>150.6485031396661</v>
      </c>
      <c r="R16" s="367">
        <f t="shared" si="5"/>
        <v>132.31104806811635</v>
      </c>
      <c r="S16" s="367">
        <f t="shared" si="6"/>
        <v>116.20569123513562</v>
      </c>
    </row>
    <row r="17" spans="1:20" s="34" customFormat="1" x14ac:dyDescent="0.3">
      <c r="A17" s="234"/>
      <c r="B17" s="230" t="s">
        <v>159</v>
      </c>
      <c r="C17" s="230" t="s">
        <v>85</v>
      </c>
      <c r="D17" s="520">
        <f t="shared" ref="D17:O17" si="15">SUM(E79:E82)</f>
        <v>471.5</v>
      </c>
      <c r="E17" s="520">
        <f t="shared" si="15"/>
        <v>474</v>
      </c>
      <c r="F17" s="520">
        <f t="shared" si="15"/>
        <v>459.20000000000005</v>
      </c>
      <c r="G17" s="520">
        <f t="shared" si="15"/>
        <v>456.7</v>
      </c>
      <c r="H17" s="520">
        <f t="shared" si="15"/>
        <v>455.4</v>
      </c>
      <c r="I17" s="520">
        <f t="shared" si="15"/>
        <v>483.79999999999995</v>
      </c>
      <c r="J17" s="520">
        <f t="shared" si="15"/>
        <v>454.8</v>
      </c>
      <c r="K17" s="520">
        <f t="shared" si="15"/>
        <v>474.5</v>
      </c>
      <c r="L17" s="520">
        <f t="shared" si="15"/>
        <v>453.6</v>
      </c>
      <c r="M17" s="520">
        <f t="shared" si="15"/>
        <v>432.1</v>
      </c>
      <c r="N17" s="520">
        <f t="shared" si="15"/>
        <v>455.4</v>
      </c>
      <c r="O17" s="520">
        <f t="shared" si="15"/>
        <v>483.3</v>
      </c>
      <c r="P17" s="367">
        <f t="shared" si="3"/>
        <v>489.35718997361477</v>
      </c>
      <c r="Q17" s="367">
        <f t="shared" si="4"/>
        <v>495.49029459729462</v>
      </c>
      <c r="R17" s="367">
        <f t="shared" si="5"/>
        <v>501.70026530794672</v>
      </c>
      <c r="S17" s="367">
        <f t="shared" si="6"/>
        <v>507.98806546681942</v>
      </c>
    </row>
    <row r="18" spans="1:20" s="34" customFormat="1" x14ac:dyDescent="0.3">
      <c r="A18" s="234"/>
      <c r="B18" s="230" t="s">
        <v>160</v>
      </c>
      <c r="C18" s="230" t="s">
        <v>85</v>
      </c>
      <c r="D18" s="520">
        <f>SUM(E83:E85)</f>
        <v>978.1</v>
      </c>
      <c r="E18" s="520">
        <f>D18+(D18*0.04)</f>
        <v>1017.224</v>
      </c>
      <c r="F18" s="520">
        <f t="shared" ref="F18:O18" si="16">SUM(G83:G85)</f>
        <v>1049</v>
      </c>
      <c r="G18" s="520">
        <f t="shared" si="16"/>
        <v>1051.9000000000001</v>
      </c>
      <c r="H18" s="520">
        <f t="shared" si="16"/>
        <v>1095.2</v>
      </c>
      <c r="I18" s="520">
        <f t="shared" si="16"/>
        <v>1064.2</v>
      </c>
      <c r="J18" s="520">
        <f>SUM(K83:K85)</f>
        <v>1110</v>
      </c>
      <c r="K18" s="520">
        <f t="shared" si="16"/>
        <v>1151.7</v>
      </c>
      <c r="L18" s="520">
        <f t="shared" si="16"/>
        <v>1164.7</v>
      </c>
      <c r="M18" s="520">
        <f t="shared" si="16"/>
        <v>1106.0999999999999</v>
      </c>
      <c r="N18" s="520">
        <f t="shared" si="16"/>
        <v>969.7</v>
      </c>
      <c r="O18" s="520">
        <f t="shared" si="16"/>
        <v>1129</v>
      </c>
      <c r="P18" s="367">
        <f t="shared" si="3"/>
        <v>1132.865045045045</v>
      </c>
      <c r="Q18" s="367">
        <f t="shared" si="4"/>
        <v>1136.7433217758298</v>
      </c>
      <c r="R18" s="367">
        <f t="shared" si="5"/>
        <v>1140.6348754900173</v>
      </c>
      <c r="S18" s="367">
        <f t="shared" si="6"/>
        <v>1144.5397516403434</v>
      </c>
    </row>
    <row r="19" spans="1:20" s="34" customFormat="1" x14ac:dyDescent="0.3">
      <c r="A19" s="234"/>
      <c r="B19" s="230" t="s">
        <v>162</v>
      </c>
      <c r="C19" s="230" t="s">
        <v>85</v>
      </c>
      <c r="D19" s="520">
        <f>SUM(E86:E89)</f>
        <v>652.29999999999995</v>
      </c>
      <c r="E19" s="520">
        <f>D19-(D19*0.02)</f>
        <v>639.25399999999991</v>
      </c>
      <c r="F19" s="520">
        <f t="shared" ref="F19:O19" si="17">SUM(G86:G89)</f>
        <v>625.1</v>
      </c>
      <c r="G19" s="520">
        <f t="shared" si="17"/>
        <v>651.40000000000009</v>
      </c>
      <c r="H19" s="520">
        <f t="shared" si="17"/>
        <v>253.2</v>
      </c>
      <c r="I19" s="520">
        <f t="shared" si="17"/>
        <v>212</v>
      </c>
      <c r="J19" s="520">
        <f t="shared" si="17"/>
        <v>269.39999999999998</v>
      </c>
      <c r="K19" s="520">
        <f t="shared" si="17"/>
        <v>441.09999999999997</v>
      </c>
      <c r="L19" s="520">
        <f t="shared" si="17"/>
        <v>632.40000000000009</v>
      </c>
      <c r="M19" s="520">
        <f t="shared" si="17"/>
        <v>590.09999999999991</v>
      </c>
      <c r="N19" s="520">
        <f t="shared" si="17"/>
        <v>806.19999999999993</v>
      </c>
      <c r="O19" s="520">
        <f t="shared" si="17"/>
        <v>477.2</v>
      </c>
      <c r="P19" s="367">
        <f t="shared" si="3"/>
        <v>550.81704528582031</v>
      </c>
      <c r="Q19" s="367">
        <f t="shared" si="4"/>
        <v>635.79089978499883</v>
      </c>
      <c r="R19" s="367">
        <f t="shared" si="5"/>
        <v>733.87356420617391</v>
      </c>
      <c r="S19" s="367">
        <f t="shared" si="6"/>
        <v>847.08731820917535</v>
      </c>
    </row>
    <row r="20" spans="1:20" s="34" customFormat="1" x14ac:dyDescent="0.3">
      <c r="A20" s="234"/>
      <c r="B20" s="230" t="s">
        <v>164</v>
      </c>
      <c r="C20" s="230" t="s">
        <v>85</v>
      </c>
      <c r="D20" s="520">
        <f t="shared" ref="D20:O20" si="18">SUM(E90:E97)</f>
        <v>2624.6</v>
      </c>
      <c r="E20" s="520">
        <f t="shared" si="18"/>
        <v>657.8</v>
      </c>
      <c r="F20" s="520">
        <f t="shared" si="18"/>
        <v>2789</v>
      </c>
      <c r="G20" s="520">
        <f t="shared" si="18"/>
        <v>2821.2</v>
      </c>
      <c r="H20" s="520">
        <f t="shared" si="18"/>
        <v>2890</v>
      </c>
      <c r="I20" s="520">
        <f t="shared" si="18"/>
        <v>2973.9</v>
      </c>
      <c r="J20" s="520">
        <f t="shared" si="18"/>
        <v>3230.8999999999996</v>
      </c>
      <c r="K20" s="520">
        <f t="shared" si="18"/>
        <v>3242.1000000000004</v>
      </c>
      <c r="L20" s="520">
        <f t="shared" si="18"/>
        <v>3325.3999999999996</v>
      </c>
      <c r="M20" s="520">
        <f t="shared" si="18"/>
        <v>3247.2999999999997</v>
      </c>
      <c r="N20" s="520">
        <f t="shared" si="18"/>
        <v>3226.2999999999993</v>
      </c>
      <c r="O20" s="520">
        <f t="shared" si="18"/>
        <v>3205.54</v>
      </c>
      <c r="P20" s="367">
        <f t="shared" si="3"/>
        <v>3200.5078111733574</v>
      </c>
      <c r="Q20" s="367">
        <f t="shared" si="4"/>
        <v>3195.4835220841651</v>
      </c>
      <c r="R20" s="367">
        <f t="shared" si="5"/>
        <v>3190.46712033109</v>
      </c>
      <c r="S20" s="367">
        <f t="shared" si="6"/>
        <v>3185.4585935322666</v>
      </c>
    </row>
    <row r="21" spans="1:20" s="34" customFormat="1" x14ac:dyDescent="0.3">
      <c r="A21" s="234"/>
      <c r="B21" s="230" t="s">
        <v>166</v>
      </c>
      <c r="C21" s="230" t="s">
        <v>85</v>
      </c>
      <c r="D21" s="520">
        <f>SUM(E98)</f>
        <v>91.1</v>
      </c>
      <c r="E21" s="520">
        <f>D21+(D21*0.04)</f>
        <v>94.744</v>
      </c>
      <c r="F21" s="520">
        <f t="shared" ref="F21:O21" si="19">SUM(G98)</f>
        <v>99</v>
      </c>
      <c r="G21" s="520">
        <f t="shared" si="19"/>
        <v>154.5</v>
      </c>
      <c r="H21" s="520">
        <f t="shared" si="19"/>
        <v>85.6</v>
      </c>
      <c r="I21" s="520">
        <f t="shared" si="19"/>
        <v>70</v>
      </c>
      <c r="J21" s="520">
        <f t="shared" si="19"/>
        <v>73.099999999999994</v>
      </c>
      <c r="K21" s="520">
        <f t="shared" si="19"/>
        <v>70.599999999999994</v>
      </c>
      <c r="L21" s="520">
        <f t="shared" si="19"/>
        <v>79.7</v>
      </c>
      <c r="M21" s="520">
        <f t="shared" si="19"/>
        <v>65</v>
      </c>
      <c r="N21" s="520">
        <f t="shared" si="19"/>
        <v>121.5</v>
      </c>
      <c r="O21" s="520">
        <f t="shared" si="19"/>
        <v>85.6</v>
      </c>
      <c r="P21" s="367">
        <f t="shared" si="3"/>
        <v>88.527496580027361</v>
      </c>
      <c r="Q21" s="367">
        <f t="shared" si="4"/>
        <v>91.555112742134995</v>
      </c>
      <c r="R21" s="367">
        <f t="shared" si="5"/>
        <v>94.686272548637561</v>
      </c>
      <c r="S21" s="367">
        <f t="shared" si="6"/>
        <v>97.924517163844044</v>
      </c>
    </row>
    <row r="22" spans="1:20" x14ac:dyDescent="0.3">
      <c r="A22" s="1"/>
      <c r="B22" s="11"/>
      <c r="C22" s="11"/>
      <c r="D22" s="521"/>
      <c r="E22" s="521"/>
      <c r="F22" s="521"/>
      <c r="G22" s="521"/>
      <c r="H22" s="521"/>
      <c r="I22" s="521"/>
      <c r="J22" s="521"/>
      <c r="K22" s="521"/>
      <c r="L22" s="521"/>
      <c r="M22" s="521"/>
      <c r="N22" s="521"/>
    </row>
    <row r="23" spans="1:20" ht="15.75" customHeight="1" x14ac:dyDescent="0.3">
      <c r="A23" s="1"/>
      <c r="B23" s="231" t="s">
        <v>474</v>
      </c>
      <c r="C23" s="231"/>
      <c r="D23" s="231"/>
      <c r="E23" s="231"/>
      <c r="F23" s="231"/>
      <c r="G23" s="231"/>
      <c r="H23" s="231"/>
      <c r="I23" s="231"/>
      <c r="J23" s="231"/>
      <c r="K23" s="231"/>
      <c r="L23" s="231"/>
      <c r="M23" s="231"/>
      <c r="N23" s="521"/>
      <c r="T23" s="522"/>
    </row>
    <row r="24" spans="1:20" x14ac:dyDescent="0.3">
      <c r="A24" s="1"/>
      <c r="B24" s="231" t="s">
        <v>892</v>
      </c>
      <c r="C24" s="231"/>
      <c r="D24" s="231"/>
      <c r="E24" s="231"/>
      <c r="F24" s="231"/>
      <c r="G24" s="231"/>
      <c r="H24" s="231"/>
      <c r="I24" s="231"/>
      <c r="J24" s="231"/>
      <c r="K24" s="231"/>
      <c r="L24" s="231"/>
      <c r="M24" s="231"/>
      <c r="N24" s="521"/>
    </row>
    <row r="25" spans="1:20" x14ac:dyDescent="0.3">
      <c r="B25" s="231" t="s">
        <v>893</v>
      </c>
      <c r="J25" s="236"/>
      <c r="K25" s="236"/>
      <c r="L25" s="236"/>
      <c r="M25" s="236"/>
    </row>
    <row r="26" spans="1:20" x14ac:dyDescent="0.3">
      <c r="B26" s="231"/>
      <c r="J26" s="236"/>
      <c r="K26" s="236"/>
      <c r="L26" s="236"/>
      <c r="M26" s="236"/>
    </row>
    <row r="27" spans="1:20" s="11" customFormat="1" x14ac:dyDescent="0.3">
      <c r="B27" s="244" t="s">
        <v>302</v>
      </c>
    </row>
    <row r="28" spans="1:20" x14ac:dyDescent="0.3">
      <c r="B28" s="237"/>
    </row>
    <row r="29" spans="1:20" x14ac:dyDescent="0.3">
      <c r="B29" s="676" t="s">
        <v>291</v>
      </c>
      <c r="C29" s="676" t="s">
        <v>77</v>
      </c>
      <c r="D29" s="675" t="s">
        <v>91</v>
      </c>
      <c r="E29" s="675"/>
      <c r="F29" s="675"/>
      <c r="G29" s="675"/>
      <c r="H29" s="675"/>
      <c r="I29" s="675"/>
      <c r="J29" s="675"/>
      <c r="K29" s="675"/>
      <c r="L29" s="675"/>
      <c r="M29" s="675"/>
      <c r="N29" s="675"/>
      <c r="O29" s="675"/>
      <c r="P29" s="675"/>
      <c r="Q29" s="675"/>
      <c r="R29" s="675"/>
      <c r="S29" s="675"/>
    </row>
    <row r="30" spans="1:20" s="234" customFormat="1" x14ac:dyDescent="0.3">
      <c r="B30" s="677"/>
      <c r="C30" s="677"/>
      <c r="D30" s="399" t="s">
        <v>238</v>
      </c>
      <c r="E30" s="269" t="s">
        <v>87</v>
      </c>
      <c r="F30" s="269" t="s">
        <v>88</v>
      </c>
      <c r="G30" s="269" t="s">
        <v>297</v>
      </c>
      <c r="H30" s="399" t="s">
        <v>79</v>
      </c>
      <c r="I30" s="399" t="s">
        <v>80</v>
      </c>
      <c r="J30" s="399" t="s">
        <v>81</v>
      </c>
      <c r="K30" s="399" t="s">
        <v>82</v>
      </c>
      <c r="L30" s="399" t="s">
        <v>83</v>
      </c>
      <c r="M30" s="399" t="s">
        <v>84</v>
      </c>
      <c r="N30" s="399" t="s">
        <v>89</v>
      </c>
      <c r="O30" s="399" t="s">
        <v>584</v>
      </c>
      <c r="P30" s="399" t="s">
        <v>585</v>
      </c>
      <c r="Q30" s="400" t="s">
        <v>846</v>
      </c>
      <c r="R30" s="400" t="s">
        <v>847</v>
      </c>
      <c r="S30" s="400" t="s">
        <v>848</v>
      </c>
    </row>
    <row r="31" spans="1:20" s="1" customFormat="1" x14ac:dyDescent="0.3">
      <c r="B31" s="253" t="s">
        <v>296</v>
      </c>
      <c r="C31" s="95" t="s">
        <v>85</v>
      </c>
      <c r="D31" s="235">
        <f>SUM(D32:D40)</f>
        <v>3233.9</v>
      </c>
      <c r="E31" s="235">
        <f t="shared" ref="E31:S31" si="20">SUM(E32:E40)</f>
        <v>3017.5520000000001</v>
      </c>
      <c r="F31" s="235">
        <f t="shared" si="20"/>
        <v>3812.2999999999997</v>
      </c>
      <c r="G31" s="235">
        <f t="shared" si="20"/>
        <v>4097</v>
      </c>
      <c r="H31" s="235">
        <f t="shared" si="20"/>
        <v>3375.2999999999997</v>
      </c>
      <c r="I31" s="235">
        <f t="shared" si="20"/>
        <v>3032.5999999999995</v>
      </c>
      <c r="J31" s="235">
        <f t="shared" si="20"/>
        <v>3889.1</v>
      </c>
      <c r="K31" s="235">
        <f t="shared" si="20"/>
        <v>3876.8000000000011</v>
      </c>
      <c r="L31" s="235">
        <f t="shared" si="20"/>
        <v>3669.4</v>
      </c>
      <c r="M31" s="235">
        <f t="shared" si="20"/>
        <v>3444.2</v>
      </c>
      <c r="N31" s="235">
        <f t="shared" si="20"/>
        <v>3281.7000000000003</v>
      </c>
      <c r="O31" s="235">
        <f t="shared" si="20"/>
        <v>3100.4999999999995</v>
      </c>
      <c r="P31" s="235">
        <f t="shared" si="20"/>
        <v>3126.7007314705047</v>
      </c>
      <c r="Q31" s="235">
        <f t="shared" si="20"/>
        <v>3209.3165251638839</v>
      </c>
      <c r="R31" s="235">
        <f t="shared" si="20"/>
        <v>3362.5930716906428</v>
      </c>
      <c r="S31" s="235">
        <f t="shared" si="20"/>
        <v>3605.6466853505867</v>
      </c>
    </row>
    <row r="32" spans="1:20" x14ac:dyDescent="0.3">
      <c r="A32" s="1"/>
      <c r="B32" s="95" t="s">
        <v>133</v>
      </c>
      <c r="C32" s="95" t="s">
        <v>85</v>
      </c>
      <c r="D32" s="523">
        <f t="shared" ref="D32:O32" si="21">SUM(E118:E119)</f>
        <v>537.9</v>
      </c>
      <c r="E32" s="523">
        <f t="shared" si="21"/>
        <v>216.2</v>
      </c>
      <c r="F32" s="523">
        <f t="shared" si="21"/>
        <v>664</v>
      </c>
      <c r="G32" s="523">
        <f t="shared" si="21"/>
        <v>683.3</v>
      </c>
      <c r="H32" s="523">
        <f t="shared" si="21"/>
        <v>572.40000000000009</v>
      </c>
      <c r="I32" s="523">
        <f t="shared" si="21"/>
        <v>571.6</v>
      </c>
      <c r="J32" s="523">
        <f t="shared" si="21"/>
        <v>736.3</v>
      </c>
      <c r="K32" s="523">
        <f t="shared" si="21"/>
        <v>652.20000000000005</v>
      </c>
      <c r="L32" s="523">
        <f t="shared" si="21"/>
        <v>612.29999999999995</v>
      </c>
      <c r="M32" s="523">
        <f t="shared" si="21"/>
        <v>566.70000000000005</v>
      </c>
      <c r="N32" s="523">
        <f t="shared" si="21"/>
        <v>635.1</v>
      </c>
      <c r="O32" s="523">
        <f t="shared" si="21"/>
        <v>259.89999999999998</v>
      </c>
      <c r="P32" s="367">
        <f>(((O32-J32)/J32/5)*O32)+O32</f>
        <v>226.26795871248132</v>
      </c>
      <c r="Q32" s="367">
        <f>(((O32-J32)/J32/5)*P32)+P32</f>
        <v>196.98803054987746</v>
      </c>
      <c r="R32" s="367">
        <f>(((O32-J32)/J32/5)*Q32)+Q32</f>
        <v>171.49703564183412</v>
      </c>
      <c r="S32" s="367">
        <f>(((O32-J32)/J32/5)*R32)+R32</f>
        <v>149.30467171958239</v>
      </c>
    </row>
    <row r="33" spans="1:23" x14ac:dyDescent="0.3">
      <c r="A33" s="1"/>
      <c r="B33" s="95" t="s">
        <v>142</v>
      </c>
      <c r="C33" s="95" t="s">
        <v>85</v>
      </c>
      <c r="D33" s="523">
        <f t="shared" ref="D33:O33" si="22">SUM(E120)</f>
        <v>166.1</v>
      </c>
      <c r="E33" s="523">
        <f t="shared" si="22"/>
        <v>178</v>
      </c>
      <c r="F33" s="523">
        <f t="shared" si="22"/>
        <v>202.3</v>
      </c>
      <c r="G33" s="523">
        <f t="shared" si="22"/>
        <v>210.6</v>
      </c>
      <c r="H33" s="523">
        <f t="shared" si="22"/>
        <v>207.2</v>
      </c>
      <c r="I33" s="523">
        <f t="shared" si="22"/>
        <v>193</v>
      </c>
      <c r="J33" s="523">
        <f t="shared" si="22"/>
        <v>263.8</v>
      </c>
      <c r="K33" s="523">
        <f t="shared" si="22"/>
        <v>205.5</v>
      </c>
      <c r="L33" s="523">
        <f t="shared" si="22"/>
        <v>188.7</v>
      </c>
      <c r="M33" s="523">
        <f t="shared" si="22"/>
        <v>122.5</v>
      </c>
      <c r="N33" s="523">
        <f t="shared" si="22"/>
        <v>133.4</v>
      </c>
      <c r="O33" s="523">
        <f t="shared" si="22"/>
        <v>214.5</v>
      </c>
      <c r="P33" s="367">
        <f t="shared" ref="P33:P40" si="23">(((O33-J33)/J33/5)*O33)+O33</f>
        <v>206.48267626990145</v>
      </c>
      <c r="Q33" s="367">
        <f t="shared" ref="Q33:Q40" si="24">(((O33-J33)/J33/5)*P33)+P33</f>
        <v>198.76501445026071</v>
      </c>
      <c r="R33" s="367">
        <f t="shared" ref="R33:R40" si="25">(((O33-J33)/J33/5)*Q33)+Q33</f>
        <v>191.33581413760123</v>
      </c>
      <c r="S33" s="367">
        <f t="shared" ref="S33:S40" si="26">(((O33-J33)/J33/5)*R33)+R33</f>
        <v>184.18429356369393</v>
      </c>
    </row>
    <row r="34" spans="1:23" x14ac:dyDescent="0.3">
      <c r="A34" s="1"/>
      <c r="B34" s="95" t="s">
        <v>143</v>
      </c>
      <c r="C34" s="95" t="s">
        <v>85</v>
      </c>
      <c r="D34" s="523">
        <f t="shared" ref="D34:O34" si="27">SUM(E121:E126)</f>
        <v>1256.5999999999999</v>
      </c>
      <c r="E34" s="523">
        <f t="shared" si="27"/>
        <v>1260.8999999999999</v>
      </c>
      <c r="F34" s="523">
        <f t="shared" si="27"/>
        <v>1483.7000000000003</v>
      </c>
      <c r="G34" s="523">
        <f t="shared" si="27"/>
        <v>1476.8</v>
      </c>
      <c r="H34" s="523">
        <f t="shared" si="27"/>
        <v>1182.8999999999999</v>
      </c>
      <c r="I34" s="523">
        <f t="shared" si="27"/>
        <v>1011.4999999999999</v>
      </c>
      <c r="J34" s="523">
        <f t="shared" si="27"/>
        <v>1389.1</v>
      </c>
      <c r="K34" s="523">
        <f t="shared" si="27"/>
        <v>1233.4000000000001</v>
      </c>
      <c r="L34" s="523">
        <f t="shared" si="27"/>
        <v>1144.8999999999999</v>
      </c>
      <c r="M34" s="523">
        <f t="shared" si="27"/>
        <v>1102.5</v>
      </c>
      <c r="N34" s="523">
        <f t="shared" si="27"/>
        <v>951.1</v>
      </c>
      <c r="O34" s="523">
        <f t="shared" si="27"/>
        <v>1028.6999999999998</v>
      </c>
      <c r="P34" s="367">
        <f t="shared" si="23"/>
        <v>975.3210524800229</v>
      </c>
      <c r="Q34" s="367">
        <f t="shared" si="24"/>
        <v>924.71192321448405</v>
      </c>
      <c r="R34" s="367">
        <f t="shared" si="25"/>
        <v>876.72888712975293</v>
      </c>
      <c r="S34" s="367">
        <f t="shared" si="26"/>
        <v>831.23567700498677</v>
      </c>
    </row>
    <row r="35" spans="1:23" x14ac:dyDescent="0.3">
      <c r="A35" s="1"/>
      <c r="B35" s="95" t="s">
        <v>148</v>
      </c>
      <c r="C35" s="95" t="s">
        <v>85</v>
      </c>
      <c r="D35" s="523">
        <f t="shared" ref="D35:O35" si="28">SUM(E127)</f>
        <v>40.200000000000003</v>
      </c>
      <c r="E35" s="523">
        <f t="shared" si="28"/>
        <v>84.3</v>
      </c>
      <c r="F35" s="523">
        <f t="shared" si="28"/>
        <v>82.3</v>
      </c>
      <c r="G35" s="523">
        <f t="shared" si="28"/>
        <v>104.4</v>
      </c>
      <c r="H35" s="523">
        <f t="shared" si="28"/>
        <v>104.4</v>
      </c>
      <c r="I35" s="523">
        <f t="shared" si="28"/>
        <v>87.7</v>
      </c>
      <c r="J35" s="523">
        <f t="shared" si="28"/>
        <v>107.9</v>
      </c>
      <c r="K35" s="523">
        <f t="shared" si="28"/>
        <v>89.3</v>
      </c>
      <c r="L35" s="523">
        <f t="shared" si="28"/>
        <v>68</v>
      </c>
      <c r="M35" s="523">
        <f t="shared" si="28"/>
        <v>78</v>
      </c>
      <c r="N35" s="523">
        <f t="shared" si="28"/>
        <v>61.7</v>
      </c>
      <c r="O35" s="523">
        <f t="shared" si="28"/>
        <v>147.6</v>
      </c>
      <c r="P35" s="367">
        <f t="shared" si="23"/>
        <v>158.46139017608897</v>
      </c>
      <c r="Q35" s="367">
        <f t="shared" si="24"/>
        <v>170.12203371638688</v>
      </c>
      <c r="R35" s="367">
        <f t="shared" si="25"/>
        <v>182.64074500191154</v>
      </c>
      <c r="S35" s="367">
        <f t="shared" si="26"/>
        <v>196.08066636720511</v>
      </c>
    </row>
    <row r="36" spans="1:23" x14ac:dyDescent="0.3">
      <c r="A36" s="1"/>
      <c r="B36" s="95" t="s">
        <v>149</v>
      </c>
      <c r="C36" s="95" t="s">
        <v>85</v>
      </c>
      <c r="D36" s="523">
        <f t="shared" ref="D36:O36" si="29">SUM(E128:E129)</f>
        <v>113.5</v>
      </c>
      <c r="E36" s="523">
        <f t="shared" si="29"/>
        <v>114.9</v>
      </c>
      <c r="F36" s="523">
        <f t="shared" si="29"/>
        <v>149.1</v>
      </c>
      <c r="G36" s="523">
        <f t="shared" si="29"/>
        <v>143.1</v>
      </c>
      <c r="H36" s="523">
        <f t="shared" si="29"/>
        <v>85.100000000000009</v>
      </c>
      <c r="I36" s="523">
        <f t="shared" si="29"/>
        <v>121.10000000000001</v>
      </c>
      <c r="J36" s="523">
        <f t="shared" si="29"/>
        <v>151.69999999999999</v>
      </c>
      <c r="K36" s="523">
        <f t="shared" si="29"/>
        <v>128.80000000000001</v>
      </c>
      <c r="L36" s="523">
        <f t="shared" si="29"/>
        <v>123.3</v>
      </c>
      <c r="M36" s="523">
        <f t="shared" si="29"/>
        <v>127.3</v>
      </c>
      <c r="N36" s="523">
        <f t="shared" si="29"/>
        <v>132</v>
      </c>
      <c r="O36" s="523">
        <f t="shared" si="29"/>
        <v>128.80000000000001</v>
      </c>
      <c r="P36" s="367">
        <f t="shared" si="23"/>
        <v>124.91137771918261</v>
      </c>
      <c r="Q36" s="367">
        <f t="shared" si="24"/>
        <v>121.14015748217631</v>
      </c>
      <c r="R36" s="367">
        <f t="shared" si="25"/>
        <v>117.4827947842965</v>
      </c>
      <c r="S36" s="367">
        <f t="shared" si="26"/>
        <v>113.93585213359066</v>
      </c>
    </row>
    <row r="37" spans="1:23" x14ac:dyDescent="0.3">
      <c r="A37" s="1"/>
      <c r="B37" s="95" t="s">
        <v>152</v>
      </c>
      <c r="C37" s="95" t="s">
        <v>85</v>
      </c>
      <c r="D37" s="523">
        <f t="shared" ref="D37:O37" si="30">SUM(E130:E132)</f>
        <v>127.79999999999998</v>
      </c>
      <c r="E37" s="523">
        <f t="shared" si="30"/>
        <v>98.9</v>
      </c>
      <c r="F37" s="523">
        <f t="shared" si="30"/>
        <v>123.39999999999999</v>
      </c>
      <c r="G37" s="523">
        <f t="shared" si="30"/>
        <v>94.100000000000009</v>
      </c>
      <c r="H37" s="523">
        <f t="shared" si="30"/>
        <v>82.1</v>
      </c>
      <c r="I37" s="523">
        <f t="shared" si="30"/>
        <v>84</v>
      </c>
      <c r="J37" s="523">
        <f t="shared" si="30"/>
        <v>99.299999999999983</v>
      </c>
      <c r="K37" s="523">
        <f t="shared" si="30"/>
        <v>143.4</v>
      </c>
      <c r="L37" s="523">
        <f t="shared" si="30"/>
        <v>147.30000000000001</v>
      </c>
      <c r="M37" s="523">
        <f t="shared" si="30"/>
        <v>156.80000000000001</v>
      </c>
      <c r="N37" s="523">
        <f t="shared" si="30"/>
        <v>144.1</v>
      </c>
      <c r="O37" s="523">
        <f t="shared" si="30"/>
        <v>255.2</v>
      </c>
      <c r="P37" s="367">
        <f t="shared" si="23"/>
        <v>335.33228600201409</v>
      </c>
      <c r="Q37" s="367">
        <f t="shared" si="24"/>
        <v>440.62594841432832</v>
      </c>
      <c r="R37" s="367">
        <f t="shared" si="25"/>
        <v>578.98160875228155</v>
      </c>
      <c r="S37" s="367">
        <f t="shared" si="26"/>
        <v>760.78066777439778</v>
      </c>
    </row>
    <row r="38" spans="1:23" x14ac:dyDescent="0.3">
      <c r="A38" s="1"/>
      <c r="B38" s="95" t="s">
        <v>157</v>
      </c>
      <c r="C38" s="95" t="s">
        <v>85</v>
      </c>
      <c r="D38" s="523">
        <f>SUM(E133:E134)</f>
        <v>495.6</v>
      </c>
      <c r="E38" s="523">
        <f>D38+(D38*0.07)</f>
        <v>530.29200000000003</v>
      </c>
      <c r="F38" s="523">
        <f t="shared" ref="F38:O38" si="31">SUM(G133:G134)</f>
        <v>568.1</v>
      </c>
      <c r="G38" s="523">
        <f t="shared" si="31"/>
        <v>750.40000000000009</v>
      </c>
      <c r="H38" s="523">
        <f t="shared" si="31"/>
        <v>828.3</v>
      </c>
      <c r="I38" s="523">
        <f t="shared" si="31"/>
        <v>729.8</v>
      </c>
      <c r="J38" s="523">
        <f t="shared" si="31"/>
        <v>859.6</v>
      </c>
      <c r="K38" s="523">
        <f t="shared" si="31"/>
        <v>978.30000000000007</v>
      </c>
      <c r="L38" s="523">
        <f t="shared" si="31"/>
        <v>995</v>
      </c>
      <c r="M38" s="523">
        <f t="shared" si="31"/>
        <v>901.6</v>
      </c>
      <c r="N38" s="523">
        <f t="shared" si="31"/>
        <v>905.90000000000009</v>
      </c>
      <c r="O38" s="523">
        <f t="shared" si="31"/>
        <v>714.6</v>
      </c>
      <c r="P38" s="367">
        <f t="shared" si="23"/>
        <v>690.49181014425312</v>
      </c>
      <c r="Q38" s="367">
        <f t="shared" si="24"/>
        <v>667.19694916916785</v>
      </c>
      <c r="R38" s="367">
        <f t="shared" si="25"/>
        <v>644.6879781059921</v>
      </c>
      <c r="S38" s="367">
        <f t="shared" si="26"/>
        <v>622.93838368408217</v>
      </c>
    </row>
    <row r="39" spans="1:23" x14ac:dyDescent="0.3">
      <c r="A39" s="1"/>
      <c r="B39" s="95" t="s">
        <v>162</v>
      </c>
      <c r="C39" s="95" t="s">
        <v>85</v>
      </c>
      <c r="D39" s="523">
        <f t="shared" ref="D39:O39" si="32">SUM(E136:E138)</f>
        <v>262.2</v>
      </c>
      <c r="E39" s="523">
        <f t="shared" si="32"/>
        <v>279</v>
      </c>
      <c r="F39" s="523">
        <f t="shared" si="32"/>
        <v>263.7</v>
      </c>
      <c r="G39" s="523">
        <f t="shared" si="32"/>
        <v>208.1</v>
      </c>
      <c r="H39" s="523">
        <f t="shared" si="32"/>
        <v>76.400000000000006</v>
      </c>
      <c r="I39" s="523">
        <f t="shared" si="32"/>
        <v>31.7</v>
      </c>
      <c r="J39" s="523">
        <f t="shared" si="32"/>
        <v>77.400000000000006</v>
      </c>
      <c r="K39" s="523">
        <f t="shared" si="32"/>
        <v>207.1</v>
      </c>
      <c r="L39" s="523">
        <f t="shared" si="32"/>
        <v>180.5</v>
      </c>
      <c r="M39" s="523">
        <f t="shared" si="32"/>
        <v>214.2</v>
      </c>
      <c r="N39" s="523">
        <f t="shared" si="32"/>
        <v>142.4</v>
      </c>
      <c r="O39" s="523">
        <f t="shared" si="32"/>
        <v>203.60000000000002</v>
      </c>
      <c r="P39" s="367">
        <f t="shared" si="23"/>
        <v>269.99359173126618</v>
      </c>
      <c r="Q39" s="367">
        <f t="shared" si="24"/>
        <v>358.03801363433024</v>
      </c>
      <c r="R39" s="367">
        <f t="shared" si="25"/>
        <v>474.79356226650719</v>
      </c>
      <c r="S39" s="367">
        <f t="shared" si="26"/>
        <v>629.62288412189014</v>
      </c>
    </row>
    <row r="40" spans="1:23" x14ac:dyDescent="0.3">
      <c r="A40" s="1"/>
      <c r="B40" s="95" t="s">
        <v>166</v>
      </c>
      <c r="C40" s="95" t="s">
        <v>85</v>
      </c>
      <c r="D40" s="523">
        <f>SUM(E139)</f>
        <v>234</v>
      </c>
      <c r="E40" s="523">
        <f>D40+(D40*0.09)</f>
        <v>255.06</v>
      </c>
      <c r="F40" s="523">
        <f t="shared" ref="F40:O40" si="33">SUM(G139)</f>
        <v>275.7</v>
      </c>
      <c r="G40" s="523">
        <f t="shared" si="33"/>
        <v>426.2</v>
      </c>
      <c r="H40" s="523">
        <f t="shared" si="33"/>
        <v>236.5</v>
      </c>
      <c r="I40" s="523">
        <f t="shared" si="33"/>
        <v>202.2</v>
      </c>
      <c r="J40" s="523">
        <f t="shared" si="33"/>
        <v>204</v>
      </c>
      <c r="K40" s="523">
        <f t="shared" si="33"/>
        <v>238.8</v>
      </c>
      <c r="L40" s="523">
        <f t="shared" si="33"/>
        <v>209.4</v>
      </c>
      <c r="M40" s="523">
        <f t="shared" si="33"/>
        <v>174.6</v>
      </c>
      <c r="N40" s="523">
        <f t="shared" si="33"/>
        <v>176</v>
      </c>
      <c r="O40" s="523">
        <f t="shared" si="33"/>
        <v>147.6</v>
      </c>
      <c r="P40" s="367">
        <f t="shared" si="23"/>
        <v>139.43858823529411</v>
      </c>
      <c r="Q40" s="367">
        <f t="shared" si="24"/>
        <v>131.72845453287195</v>
      </c>
      <c r="R40" s="367">
        <f t="shared" si="25"/>
        <v>124.44464587046609</v>
      </c>
      <c r="S40" s="367">
        <f t="shared" si="26"/>
        <v>117.56358898115796</v>
      </c>
    </row>
    <row r="41" spans="1:23" x14ac:dyDescent="0.3">
      <c r="A41" s="1"/>
      <c r="B41" s="11"/>
      <c r="C41" s="524"/>
      <c r="D41" s="524"/>
      <c r="E41" s="524"/>
      <c r="F41" s="524"/>
      <c r="G41" s="524"/>
      <c r="H41" s="524"/>
      <c r="I41" s="524"/>
      <c r="J41" s="524"/>
      <c r="K41" s="524"/>
      <c r="L41" s="524"/>
      <c r="M41" s="524"/>
    </row>
    <row r="42" spans="1:23" x14ac:dyDescent="0.3">
      <c r="A42" s="1"/>
      <c r="B42" s="201" t="s">
        <v>185</v>
      </c>
      <c r="C42" s="524"/>
      <c r="D42" s="524"/>
      <c r="E42" s="524"/>
      <c r="F42" s="524"/>
      <c r="G42" s="524"/>
      <c r="H42" s="524"/>
      <c r="I42" s="524"/>
      <c r="J42" s="524"/>
      <c r="K42" s="524"/>
      <c r="L42" s="524"/>
      <c r="M42" s="524"/>
    </row>
    <row r="43" spans="1:23" ht="15.75" customHeight="1" x14ac:dyDescent="0.3">
      <c r="A43" s="1"/>
      <c r="B43" s="231" t="s">
        <v>894</v>
      </c>
      <c r="C43" s="231"/>
      <c r="D43" s="231"/>
      <c r="E43" s="231"/>
      <c r="F43" s="231"/>
      <c r="G43" s="231"/>
      <c r="H43" s="231"/>
      <c r="I43" s="231"/>
      <c r="J43" s="278"/>
      <c r="K43" s="278"/>
      <c r="L43" s="278"/>
      <c r="M43" s="278"/>
    </row>
    <row r="44" spans="1:23" ht="15.75" customHeight="1" x14ac:dyDescent="0.3">
      <c r="A44" s="1"/>
      <c r="B44" s="231" t="s">
        <v>895</v>
      </c>
      <c r="C44" s="231"/>
      <c r="D44" s="231"/>
      <c r="E44" s="231"/>
      <c r="F44" s="231"/>
      <c r="G44" s="231"/>
      <c r="H44" s="231"/>
      <c r="I44" s="231"/>
      <c r="J44" s="278"/>
      <c r="K44" s="278"/>
      <c r="L44" s="278"/>
      <c r="M44" s="278"/>
    </row>
    <row r="45" spans="1:23" x14ac:dyDescent="0.3">
      <c r="A45" s="1"/>
      <c r="B45" s="11"/>
      <c r="C45" s="524"/>
      <c r="D45" s="524"/>
      <c r="E45" s="524"/>
      <c r="F45" s="524"/>
      <c r="G45" s="524"/>
      <c r="H45" s="524"/>
      <c r="I45" s="524"/>
      <c r="J45" s="524"/>
      <c r="K45" s="524"/>
      <c r="L45" s="524"/>
      <c r="M45" s="524"/>
    </row>
    <row r="46" spans="1:23" s="201" customFormat="1" x14ac:dyDescent="0.3">
      <c r="B46" s="254" t="s">
        <v>456</v>
      </c>
      <c r="C46" s="238"/>
      <c r="D46" s="238"/>
      <c r="E46" s="238"/>
      <c r="F46" s="238"/>
      <c r="G46" s="238"/>
      <c r="H46" s="238"/>
      <c r="I46" s="238"/>
      <c r="J46" s="238"/>
    </row>
    <row r="47" spans="1:23" s="201" customFormat="1" x14ac:dyDescent="0.3">
      <c r="B47" s="238"/>
      <c r="C47" s="238"/>
      <c r="D47" s="238"/>
      <c r="E47" s="238"/>
      <c r="F47" s="238"/>
      <c r="G47" s="238"/>
      <c r="H47" s="238"/>
      <c r="I47" s="238"/>
      <c r="J47" s="238"/>
    </row>
    <row r="48" spans="1:23" s="201" customFormat="1" ht="17.399999999999999" x14ac:dyDescent="0.3">
      <c r="B48" s="676" t="s">
        <v>303</v>
      </c>
      <c r="C48" s="676" t="s">
        <v>291</v>
      </c>
      <c r="D48" s="676" t="s">
        <v>298</v>
      </c>
      <c r="E48" s="675" t="s">
        <v>91</v>
      </c>
      <c r="F48" s="675"/>
      <c r="G48" s="675"/>
      <c r="H48" s="675"/>
      <c r="I48" s="675"/>
      <c r="J48" s="675"/>
      <c r="K48" s="675"/>
      <c r="L48" s="675"/>
      <c r="M48" s="675"/>
      <c r="N48" s="675"/>
      <c r="O48" s="675"/>
      <c r="P48" s="692"/>
      <c r="Q48" s="525"/>
      <c r="R48" s="496"/>
      <c r="S48" s="496"/>
      <c r="T48" s="496"/>
      <c r="W48" s="362"/>
    </row>
    <row r="49" spans="2:29" ht="18" x14ac:dyDescent="0.35">
      <c r="B49" s="677"/>
      <c r="C49" s="677"/>
      <c r="D49" s="677"/>
      <c r="E49" s="399" t="s">
        <v>238</v>
      </c>
      <c r="F49" s="269" t="s">
        <v>87</v>
      </c>
      <c r="G49" s="269" t="s">
        <v>88</v>
      </c>
      <c r="H49" s="269" t="s">
        <v>297</v>
      </c>
      <c r="I49" s="399" t="s">
        <v>79</v>
      </c>
      <c r="J49" s="399" t="s">
        <v>80</v>
      </c>
      <c r="K49" s="399" t="s">
        <v>81</v>
      </c>
      <c r="L49" s="399" t="s">
        <v>82</v>
      </c>
      <c r="M49" s="399" t="s">
        <v>83</v>
      </c>
      <c r="N49" s="399" t="s">
        <v>84</v>
      </c>
      <c r="O49" s="399" t="s">
        <v>89</v>
      </c>
      <c r="P49" s="410" t="s">
        <v>584</v>
      </c>
      <c r="Q49" s="526"/>
      <c r="R49" s="27"/>
      <c r="S49" s="27"/>
      <c r="T49" s="27"/>
      <c r="W49" s="356"/>
      <c r="Z49" s="355"/>
      <c r="AA49" s="355"/>
      <c r="AB49" s="355"/>
      <c r="AC49" s="355"/>
    </row>
    <row r="50" spans="2:29" ht="18" x14ac:dyDescent="0.35">
      <c r="B50" s="230" t="s">
        <v>736</v>
      </c>
      <c r="C50" s="230" t="s">
        <v>133</v>
      </c>
      <c r="D50" s="95" t="s">
        <v>85</v>
      </c>
      <c r="E50" s="239">
        <v>133.80000000000001</v>
      </c>
      <c r="F50" s="527">
        <v>0</v>
      </c>
      <c r="G50" s="239">
        <v>209.8</v>
      </c>
      <c r="H50" s="240">
        <v>217.5</v>
      </c>
      <c r="I50" s="230">
        <v>161</v>
      </c>
      <c r="J50" s="230">
        <v>157.30000000000001</v>
      </c>
      <c r="K50" s="241">
        <v>221</v>
      </c>
      <c r="L50" s="242">
        <v>179.6</v>
      </c>
      <c r="M50" s="230">
        <v>215.1</v>
      </c>
      <c r="N50" s="230">
        <v>210.4</v>
      </c>
      <c r="O50" s="243">
        <v>200</v>
      </c>
      <c r="P50" s="528">
        <v>205.2</v>
      </c>
      <c r="Q50" s="529"/>
      <c r="R50" s="530"/>
      <c r="S50" s="13"/>
      <c r="T50" s="13"/>
      <c r="W50" s="356"/>
      <c r="Z50" s="355"/>
      <c r="AA50" s="355"/>
      <c r="AB50" s="355"/>
      <c r="AC50" s="363"/>
    </row>
    <row r="51" spans="2:29" ht="31.2" x14ac:dyDescent="0.35">
      <c r="B51" s="232" t="s">
        <v>242</v>
      </c>
      <c r="C51" s="230" t="s">
        <v>133</v>
      </c>
      <c r="D51" s="95" t="s">
        <v>85</v>
      </c>
      <c r="E51" s="239">
        <v>142.80000000000001</v>
      </c>
      <c r="F51" s="527">
        <v>0</v>
      </c>
      <c r="G51" s="239">
        <v>164.9</v>
      </c>
      <c r="H51" s="240">
        <v>168.9</v>
      </c>
      <c r="I51" s="230">
        <v>153.9</v>
      </c>
      <c r="J51" s="230">
        <v>160.1</v>
      </c>
      <c r="K51" s="241">
        <v>187.2</v>
      </c>
      <c r="L51" s="242">
        <v>189.7</v>
      </c>
      <c r="M51" s="230">
        <v>161.19999999999999</v>
      </c>
      <c r="N51" s="230">
        <v>166.3</v>
      </c>
      <c r="O51" s="243">
        <v>346.5</v>
      </c>
      <c r="P51" s="531">
        <v>200.7</v>
      </c>
      <c r="Q51" s="532"/>
      <c r="R51" s="530"/>
      <c r="S51" s="13"/>
      <c r="T51" s="13"/>
      <c r="W51" s="356"/>
      <c r="Z51" s="355"/>
      <c r="AA51" s="363"/>
      <c r="AB51" s="363"/>
      <c r="AC51" s="363"/>
    </row>
    <row r="52" spans="2:29" ht="18" x14ac:dyDescent="0.35">
      <c r="B52" s="230" t="s">
        <v>243</v>
      </c>
      <c r="C52" s="230" t="s">
        <v>133</v>
      </c>
      <c r="D52" s="95" t="s">
        <v>85</v>
      </c>
      <c r="E52" s="239">
        <v>275.3</v>
      </c>
      <c r="F52" s="527">
        <v>0</v>
      </c>
      <c r="G52" s="239">
        <v>323.7</v>
      </c>
      <c r="H52" s="240">
        <v>334.3</v>
      </c>
      <c r="I52" s="230">
        <v>348.3</v>
      </c>
      <c r="J52" s="230">
        <v>353.7</v>
      </c>
      <c r="K52" s="241">
        <v>348.2</v>
      </c>
      <c r="L52" s="242">
        <v>382.5</v>
      </c>
      <c r="M52" s="230">
        <v>364.6</v>
      </c>
      <c r="N52" s="230">
        <v>357.2</v>
      </c>
      <c r="O52" s="243">
        <v>274.8</v>
      </c>
      <c r="P52" s="528">
        <v>182.6</v>
      </c>
      <c r="Q52" s="529"/>
      <c r="R52" s="530"/>
      <c r="S52" s="13"/>
      <c r="T52" s="13"/>
      <c r="W52" s="356"/>
      <c r="Z52" s="355"/>
      <c r="AA52" s="355"/>
      <c r="AB52" s="355"/>
      <c r="AC52" s="355"/>
    </row>
    <row r="53" spans="2:29" ht="18" x14ac:dyDescent="0.35">
      <c r="B53" s="230" t="s">
        <v>244</v>
      </c>
      <c r="C53" s="230" t="s">
        <v>133</v>
      </c>
      <c r="D53" s="95" t="s">
        <v>85</v>
      </c>
      <c r="E53" s="239">
        <v>273.89999999999998</v>
      </c>
      <c r="F53" s="527">
        <v>0</v>
      </c>
      <c r="G53" s="239">
        <v>310.7</v>
      </c>
      <c r="H53" s="240">
        <v>274.7</v>
      </c>
      <c r="I53" s="230">
        <v>274.7</v>
      </c>
      <c r="J53" s="230">
        <v>280.2</v>
      </c>
      <c r="K53" s="241">
        <v>332.6</v>
      </c>
      <c r="L53" s="242">
        <v>379</v>
      </c>
      <c r="M53" s="230">
        <v>353.8</v>
      </c>
      <c r="N53" s="230">
        <v>361.1</v>
      </c>
      <c r="O53" s="243">
        <v>274.8</v>
      </c>
      <c r="P53" s="528">
        <v>280.3</v>
      </c>
      <c r="Q53" s="529"/>
      <c r="R53" s="530"/>
      <c r="S53" s="13"/>
      <c r="T53" s="13"/>
      <c r="W53" s="356"/>
      <c r="Z53" s="355"/>
      <c r="AA53" s="355"/>
      <c r="AB53" s="355"/>
      <c r="AC53" s="355"/>
    </row>
    <row r="54" spans="2:29" ht="18" x14ac:dyDescent="0.35">
      <c r="B54" s="230" t="s">
        <v>245</v>
      </c>
      <c r="C54" s="230" t="s">
        <v>135</v>
      </c>
      <c r="D54" s="95" t="s">
        <v>85</v>
      </c>
      <c r="E54" s="239">
        <v>0</v>
      </c>
      <c r="F54" s="239">
        <v>0</v>
      </c>
      <c r="G54" s="239">
        <v>14.9</v>
      </c>
      <c r="H54" s="240">
        <v>27.8</v>
      </c>
      <c r="I54" s="230">
        <v>35.700000000000003</v>
      </c>
      <c r="J54" s="230">
        <v>27.9</v>
      </c>
      <c r="K54" s="241">
        <v>36.4</v>
      </c>
      <c r="L54" s="242">
        <v>39.6</v>
      </c>
      <c r="M54" s="230">
        <v>47</v>
      </c>
      <c r="N54" s="230">
        <v>51.8</v>
      </c>
      <c r="O54" s="243">
        <v>110.4</v>
      </c>
      <c r="P54" s="528">
        <v>48.4</v>
      </c>
      <c r="Q54" s="529"/>
      <c r="R54" s="530"/>
      <c r="S54" s="13"/>
      <c r="T54" s="13"/>
      <c r="W54" s="356"/>
      <c r="Z54" s="355"/>
      <c r="AA54" s="355"/>
      <c r="AB54" s="355"/>
      <c r="AC54" s="355"/>
    </row>
    <row r="55" spans="2:29" ht="18" x14ac:dyDescent="0.35">
      <c r="B55" s="230" t="s">
        <v>246</v>
      </c>
      <c r="C55" s="230" t="s">
        <v>135</v>
      </c>
      <c r="D55" s="95" t="s">
        <v>85</v>
      </c>
      <c r="E55" s="239">
        <v>110.7</v>
      </c>
      <c r="F55" s="239">
        <v>94.8</v>
      </c>
      <c r="G55" s="239">
        <v>100.9</v>
      </c>
      <c r="H55" s="240">
        <v>113.6</v>
      </c>
      <c r="I55" s="230">
        <v>115.8</v>
      </c>
      <c r="J55" s="230">
        <v>59.1</v>
      </c>
      <c r="K55" s="241">
        <v>106</v>
      </c>
      <c r="L55" s="242">
        <v>91.5</v>
      </c>
      <c r="M55" s="230">
        <v>81.2</v>
      </c>
      <c r="N55" s="230">
        <v>129.69999999999999</v>
      </c>
      <c r="O55" s="243">
        <v>124.2</v>
      </c>
      <c r="P55" s="528">
        <v>118.3</v>
      </c>
      <c r="Q55" s="529"/>
      <c r="R55" s="530"/>
      <c r="S55" s="13"/>
      <c r="T55" s="13"/>
      <c r="W55" s="356"/>
      <c r="Z55" s="355"/>
      <c r="AA55" s="355"/>
      <c r="AB55" s="355"/>
      <c r="AC55" s="355"/>
    </row>
    <row r="56" spans="2:29" ht="18" x14ac:dyDescent="0.35">
      <c r="B56" s="230" t="s">
        <v>247</v>
      </c>
      <c r="C56" s="230" t="s">
        <v>142</v>
      </c>
      <c r="D56" s="95" t="s">
        <v>85</v>
      </c>
      <c r="E56" s="239">
        <v>278.10000000000002</v>
      </c>
      <c r="F56" s="527">
        <v>0</v>
      </c>
      <c r="G56" s="239">
        <v>301.10000000000002</v>
      </c>
      <c r="H56" s="240">
        <v>302.5</v>
      </c>
      <c r="I56" s="230">
        <v>291.5</v>
      </c>
      <c r="J56" s="230">
        <v>268.5</v>
      </c>
      <c r="K56" s="241">
        <v>283.2</v>
      </c>
      <c r="L56" s="242">
        <v>264.3</v>
      </c>
      <c r="M56" s="230">
        <v>242.8</v>
      </c>
      <c r="N56" s="230">
        <v>230.2</v>
      </c>
      <c r="O56" s="243">
        <v>305.8</v>
      </c>
      <c r="P56" s="528">
        <v>246.8</v>
      </c>
      <c r="Q56" s="529"/>
      <c r="R56" s="530"/>
      <c r="S56" s="13"/>
      <c r="T56" s="13"/>
      <c r="W56" s="356"/>
      <c r="Z56" s="355"/>
      <c r="AA56" s="355"/>
      <c r="AB56" s="355"/>
      <c r="AC56" s="355"/>
    </row>
    <row r="57" spans="2:29" ht="18" x14ac:dyDescent="0.35">
      <c r="B57" s="230" t="s">
        <v>248</v>
      </c>
      <c r="C57" s="230" t="s">
        <v>143</v>
      </c>
      <c r="D57" s="95" t="s">
        <v>85</v>
      </c>
      <c r="E57" s="239">
        <v>322.10000000000002</v>
      </c>
      <c r="F57" s="239">
        <v>362.5</v>
      </c>
      <c r="G57" s="239">
        <v>369.6</v>
      </c>
      <c r="H57" s="240">
        <v>334</v>
      </c>
      <c r="I57" s="230">
        <v>246</v>
      </c>
      <c r="J57" s="230">
        <v>207.3</v>
      </c>
      <c r="K57" s="241">
        <v>304.5</v>
      </c>
      <c r="L57" s="242">
        <v>273.3</v>
      </c>
      <c r="M57" s="230">
        <v>281.89999999999998</v>
      </c>
      <c r="N57" s="230">
        <v>253.9</v>
      </c>
      <c r="O57" s="243">
        <v>351.5</v>
      </c>
      <c r="P57" s="528">
        <v>216.5</v>
      </c>
      <c r="Q57" s="529"/>
      <c r="R57" s="530"/>
      <c r="S57" s="13"/>
      <c r="T57" s="13"/>
      <c r="W57" s="356"/>
      <c r="Z57" s="355"/>
      <c r="AA57" s="355"/>
      <c r="AB57" s="355"/>
      <c r="AC57" s="355"/>
    </row>
    <row r="58" spans="2:29" ht="18" x14ac:dyDescent="0.35">
      <c r="B58" s="230" t="s">
        <v>249</v>
      </c>
      <c r="C58" s="230" t="s">
        <v>143</v>
      </c>
      <c r="D58" s="95" t="s">
        <v>85</v>
      </c>
      <c r="E58" s="239">
        <v>220.6</v>
      </c>
      <c r="F58" s="239">
        <v>255.1</v>
      </c>
      <c r="G58" s="239">
        <v>250.6</v>
      </c>
      <c r="H58" s="240">
        <v>257.60000000000002</v>
      </c>
      <c r="I58" s="230">
        <v>250.5</v>
      </c>
      <c r="J58" s="230">
        <v>257.5</v>
      </c>
      <c r="K58" s="241">
        <v>276.60000000000002</v>
      </c>
      <c r="L58" s="242">
        <v>276</v>
      </c>
      <c r="M58" s="230">
        <v>276</v>
      </c>
      <c r="N58" s="230">
        <v>270.60000000000002</v>
      </c>
      <c r="O58" s="243">
        <v>250.5</v>
      </c>
      <c r="P58" s="528">
        <v>271.7</v>
      </c>
      <c r="Q58" s="529"/>
      <c r="R58" s="530"/>
      <c r="S58" s="13"/>
      <c r="T58" s="13"/>
      <c r="W58" s="364"/>
      <c r="Z58" s="355"/>
      <c r="AA58" s="355"/>
      <c r="AB58" s="355"/>
      <c r="AC58" s="355"/>
    </row>
    <row r="59" spans="2:29" ht="18" x14ac:dyDescent="0.35">
      <c r="B59" s="230" t="s">
        <v>250</v>
      </c>
      <c r="C59" s="230" t="s">
        <v>143</v>
      </c>
      <c r="D59" s="95" t="s">
        <v>85</v>
      </c>
      <c r="E59" s="239">
        <v>815.6</v>
      </c>
      <c r="F59" s="527">
        <v>0</v>
      </c>
      <c r="G59" s="239">
        <v>830.5</v>
      </c>
      <c r="H59" s="240">
        <v>788.7</v>
      </c>
      <c r="I59" s="230">
        <v>800.3</v>
      </c>
      <c r="J59" s="230">
        <v>801.8</v>
      </c>
      <c r="K59" s="241">
        <v>818.6</v>
      </c>
      <c r="L59" s="242">
        <v>846.5</v>
      </c>
      <c r="M59" s="230">
        <v>658.9</v>
      </c>
      <c r="N59" s="230">
        <v>1004.4</v>
      </c>
      <c r="O59" s="243">
        <v>795.4</v>
      </c>
      <c r="P59" s="528">
        <v>1009.4</v>
      </c>
      <c r="Q59" s="529"/>
      <c r="R59" s="530"/>
      <c r="S59" s="13"/>
      <c r="T59" s="13"/>
      <c r="W59" s="356"/>
      <c r="Z59" s="355"/>
      <c r="AA59" s="355"/>
      <c r="AB59" s="355"/>
      <c r="AC59" s="355"/>
    </row>
    <row r="60" spans="2:29" ht="18" x14ac:dyDescent="0.35">
      <c r="B60" s="230" t="s">
        <v>251</v>
      </c>
      <c r="C60" s="230" t="s">
        <v>143</v>
      </c>
      <c r="D60" s="95" t="s">
        <v>85</v>
      </c>
      <c r="E60" s="239">
        <v>223.1</v>
      </c>
      <c r="F60" s="527">
        <v>0</v>
      </c>
      <c r="G60" s="239">
        <v>241.9</v>
      </c>
      <c r="H60" s="240">
        <v>228.8</v>
      </c>
      <c r="I60" s="230">
        <v>204.4</v>
      </c>
      <c r="J60" s="230">
        <v>194</v>
      </c>
      <c r="K60" s="241">
        <v>240.1</v>
      </c>
      <c r="L60" s="242">
        <v>227.4</v>
      </c>
      <c r="M60" s="230">
        <v>254.9</v>
      </c>
      <c r="N60" s="230">
        <v>279.39999999999998</v>
      </c>
      <c r="O60" s="243">
        <v>288.10000000000002</v>
      </c>
      <c r="P60" s="528">
        <v>287.7</v>
      </c>
      <c r="Q60" s="529"/>
      <c r="R60" s="530"/>
      <c r="S60" s="13"/>
      <c r="T60" s="13"/>
      <c r="W60" s="356"/>
      <c r="Z60" s="355"/>
      <c r="AA60" s="355"/>
      <c r="AB60" s="355"/>
      <c r="AC60" s="355"/>
    </row>
    <row r="61" spans="2:29" ht="18" x14ac:dyDescent="0.35">
      <c r="B61" s="230" t="s">
        <v>252</v>
      </c>
      <c r="C61" s="230" t="s">
        <v>143</v>
      </c>
      <c r="D61" s="95" t="s">
        <v>85</v>
      </c>
      <c r="E61" s="239">
        <v>336.5</v>
      </c>
      <c r="F61" s="527">
        <v>0</v>
      </c>
      <c r="G61" s="239">
        <v>58.4</v>
      </c>
      <c r="H61" s="240">
        <v>86.5</v>
      </c>
      <c r="I61" s="230">
        <v>380.7</v>
      </c>
      <c r="J61" s="230">
        <v>333.9</v>
      </c>
      <c r="K61" s="241">
        <v>335.7</v>
      </c>
      <c r="L61" s="242">
        <v>353.8</v>
      </c>
      <c r="M61" s="230">
        <v>390.8</v>
      </c>
      <c r="N61" s="230">
        <v>385.2</v>
      </c>
      <c r="O61" s="243">
        <v>356.7</v>
      </c>
      <c r="P61" s="528">
        <v>345.1</v>
      </c>
      <c r="Q61" s="529"/>
      <c r="R61" s="530"/>
      <c r="S61" s="13"/>
      <c r="T61" s="13"/>
      <c r="W61" s="356"/>
      <c r="Z61" s="355"/>
      <c r="AA61" s="355"/>
      <c r="AB61" s="355"/>
      <c r="AC61" s="355"/>
    </row>
    <row r="62" spans="2:29" ht="18" x14ac:dyDescent="0.35">
      <c r="B62" s="230" t="s">
        <v>253</v>
      </c>
      <c r="C62" s="230" t="s">
        <v>143</v>
      </c>
      <c r="D62" s="95" t="s">
        <v>85</v>
      </c>
      <c r="E62" s="239">
        <v>81</v>
      </c>
      <c r="F62" s="527">
        <v>0</v>
      </c>
      <c r="G62" s="239">
        <v>58.2</v>
      </c>
      <c r="H62" s="240">
        <v>75.599999999999994</v>
      </c>
      <c r="I62" s="230">
        <v>76.400000000000006</v>
      </c>
      <c r="J62" s="230">
        <v>48</v>
      </c>
      <c r="K62" s="241">
        <v>72.3</v>
      </c>
      <c r="L62" s="242">
        <v>52.4</v>
      </c>
      <c r="M62" s="230">
        <v>45</v>
      </c>
      <c r="N62" s="230">
        <v>57.4</v>
      </c>
      <c r="O62" s="243">
        <v>58.7</v>
      </c>
      <c r="P62" s="528">
        <v>38.5</v>
      </c>
      <c r="Q62" s="529"/>
      <c r="R62" s="530"/>
      <c r="S62" s="13"/>
      <c r="T62" s="13"/>
      <c r="W62" s="356"/>
      <c r="Z62" s="355"/>
      <c r="AA62" s="355"/>
      <c r="AB62" s="355"/>
      <c r="AC62" s="355"/>
    </row>
    <row r="63" spans="2:29" ht="18" x14ac:dyDescent="0.35">
      <c r="B63" s="230" t="s">
        <v>254</v>
      </c>
      <c r="C63" s="230" t="s">
        <v>143</v>
      </c>
      <c r="D63" s="95" t="s">
        <v>85</v>
      </c>
      <c r="E63" s="239">
        <v>9.5</v>
      </c>
      <c r="F63" s="527">
        <v>0</v>
      </c>
      <c r="G63" s="239">
        <v>379.6</v>
      </c>
      <c r="H63" s="240">
        <v>363.8</v>
      </c>
      <c r="I63" s="230">
        <v>69.2</v>
      </c>
      <c r="J63" s="230">
        <v>71.5</v>
      </c>
      <c r="K63" s="241">
        <v>93.7</v>
      </c>
      <c r="L63" s="242">
        <v>74.7</v>
      </c>
      <c r="M63" s="230">
        <v>51.2</v>
      </c>
      <c r="N63" s="230">
        <v>38.200000000000003</v>
      </c>
      <c r="O63" s="243">
        <v>71.3</v>
      </c>
      <c r="P63" s="528">
        <v>55.6</v>
      </c>
      <c r="Q63" s="529"/>
      <c r="R63" s="530"/>
      <c r="S63" s="13"/>
      <c r="T63" s="13"/>
      <c r="W63" s="356"/>
      <c r="Z63" s="355"/>
      <c r="AA63" s="355"/>
      <c r="AB63" s="355"/>
      <c r="AC63" s="355"/>
    </row>
    <row r="64" spans="2:29" ht="18" x14ac:dyDescent="0.35">
      <c r="B64" s="230" t="s">
        <v>255</v>
      </c>
      <c r="C64" s="230" t="s">
        <v>143</v>
      </c>
      <c r="D64" s="95" t="s">
        <v>85</v>
      </c>
      <c r="E64" s="239">
        <v>40.9</v>
      </c>
      <c r="F64" s="527">
        <v>0</v>
      </c>
      <c r="G64" s="239">
        <v>37.799999999999997</v>
      </c>
      <c r="H64" s="240">
        <v>38.200000000000003</v>
      </c>
      <c r="I64" s="230">
        <v>25.6</v>
      </c>
      <c r="J64" s="230">
        <v>30.4</v>
      </c>
      <c r="K64" s="241">
        <v>32.700000000000003</v>
      </c>
      <c r="L64" s="242">
        <v>38.6</v>
      </c>
      <c r="M64" s="230">
        <v>37.799999999999997</v>
      </c>
      <c r="N64" s="230">
        <v>38.9</v>
      </c>
      <c r="O64" s="243">
        <v>72</v>
      </c>
      <c r="P64" s="531"/>
      <c r="Q64" s="532"/>
      <c r="R64" s="530"/>
      <c r="S64" s="13"/>
      <c r="T64" s="13"/>
      <c r="W64" s="356"/>
      <c r="Z64" s="355"/>
      <c r="AA64" s="355"/>
      <c r="AB64" s="355"/>
      <c r="AC64" s="355"/>
    </row>
    <row r="65" spans="2:29" ht="18" x14ac:dyDescent="0.35">
      <c r="B65" s="230" t="s">
        <v>256</v>
      </c>
      <c r="C65" s="230" t="s">
        <v>144</v>
      </c>
      <c r="D65" s="95" t="s">
        <v>85</v>
      </c>
      <c r="E65" s="239">
        <v>235.3</v>
      </c>
      <c r="F65" s="239">
        <v>244.4</v>
      </c>
      <c r="G65" s="239">
        <v>231.7</v>
      </c>
      <c r="H65" s="240">
        <v>234</v>
      </c>
      <c r="I65" s="230">
        <v>235.3</v>
      </c>
      <c r="J65" s="230">
        <v>224.7</v>
      </c>
      <c r="K65" s="241">
        <v>235.9</v>
      </c>
      <c r="L65" s="242">
        <v>216.2</v>
      </c>
      <c r="M65" s="230">
        <v>230.1</v>
      </c>
      <c r="N65" s="230">
        <v>203.1</v>
      </c>
      <c r="O65" s="243">
        <v>235.3</v>
      </c>
      <c r="P65" s="531">
        <v>253.6</v>
      </c>
      <c r="Q65" s="532"/>
      <c r="R65" s="530"/>
      <c r="S65" s="13"/>
      <c r="T65" s="13"/>
      <c r="W65" s="356"/>
      <c r="Z65" s="355"/>
      <c r="AA65" s="355"/>
      <c r="AB65" s="355"/>
      <c r="AC65" s="355"/>
    </row>
    <row r="66" spans="2:29" ht="18" x14ac:dyDescent="0.35">
      <c r="B66" s="230" t="s">
        <v>257</v>
      </c>
      <c r="C66" s="230" t="s">
        <v>148</v>
      </c>
      <c r="D66" s="95" t="s">
        <v>85</v>
      </c>
      <c r="E66" s="239">
        <v>170.9</v>
      </c>
      <c r="F66" s="527">
        <v>0</v>
      </c>
      <c r="G66" s="239">
        <v>219.5</v>
      </c>
      <c r="H66" s="240">
        <v>217.5</v>
      </c>
      <c r="I66" s="230">
        <v>219.4</v>
      </c>
      <c r="J66" s="230">
        <v>217.8</v>
      </c>
      <c r="K66" s="241">
        <v>227</v>
      </c>
      <c r="L66" s="242">
        <v>215.7</v>
      </c>
      <c r="M66" s="230">
        <v>206</v>
      </c>
      <c r="N66" s="230">
        <v>204.5</v>
      </c>
      <c r="O66" s="243">
        <v>222.4</v>
      </c>
      <c r="P66" s="528">
        <v>151.19999999999999</v>
      </c>
      <c r="Q66" s="529"/>
      <c r="R66" s="530"/>
      <c r="S66" s="13"/>
      <c r="T66" s="13"/>
      <c r="W66" s="356"/>
      <c r="Z66" s="355"/>
      <c r="AA66" s="355"/>
      <c r="AB66" s="355"/>
      <c r="AC66" s="355"/>
    </row>
    <row r="67" spans="2:29" ht="18" x14ac:dyDescent="0.35">
      <c r="B67" s="230" t="s">
        <v>258</v>
      </c>
      <c r="C67" s="230" t="s">
        <v>239</v>
      </c>
      <c r="D67" s="95" t="s">
        <v>85</v>
      </c>
      <c r="E67" s="239">
        <v>68.099999999999994</v>
      </c>
      <c r="F67" s="239">
        <v>62.3</v>
      </c>
      <c r="G67" s="239">
        <v>65</v>
      </c>
      <c r="H67" s="240">
        <v>66.8</v>
      </c>
      <c r="I67" s="230">
        <v>24.6</v>
      </c>
      <c r="J67" s="230">
        <v>50.2</v>
      </c>
      <c r="K67" s="241">
        <v>72.2</v>
      </c>
      <c r="L67" s="242">
        <v>67.3</v>
      </c>
      <c r="M67" s="230">
        <v>67.7</v>
      </c>
      <c r="N67" s="230">
        <v>56</v>
      </c>
      <c r="O67" s="243">
        <v>77</v>
      </c>
      <c r="P67" s="528">
        <v>53.2</v>
      </c>
      <c r="Q67" s="529"/>
      <c r="R67" s="530"/>
      <c r="S67" s="13"/>
      <c r="T67" s="13"/>
      <c r="W67" s="356"/>
      <c r="Z67" s="355"/>
      <c r="AA67" s="355"/>
      <c r="AB67" s="355"/>
      <c r="AC67" s="355"/>
    </row>
    <row r="68" spans="2:29" ht="18" x14ac:dyDescent="0.35">
      <c r="B68" s="230" t="s">
        <v>259</v>
      </c>
      <c r="C68" s="230" t="s">
        <v>239</v>
      </c>
      <c r="D68" s="95" t="s">
        <v>85</v>
      </c>
      <c r="E68" s="239">
        <v>85.3</v>
      </c>
      <c r="F68" s="239">
        <v>94.7</v>
      </c>
      <c r="G68" s="239">
        <v>120.5</v>
      </c>
      <c r="H68" s="240">
        <v>114.8</v>
      </c>
      <c r="I68" s="230">
        <v>66.900000000000006</v>
      </c>
      <c r="J68" s="230">
        <v>97.9</v>
      </c>
      <c r="K68" s="241">
        <v>115.4</v>
      </c>
      <c r="L68" s="242">
        <v>99.2</v>
      </c>
      <c r="M68" s="230">
        <v>89.8</v>
      </c>
      <c r="N68" s="230">
        <v>103.3</v>
      </c>
      <c r="O68" s="243">
        <v>97</v>
      </c>
      <c r="P68" s="528">
        <v>98.8</v>
      </c>
      <c r="Q68" s="529"/>
      <c r="R68" s="530"/>
      <c r="S68" s="13"/>
      <c r="T68" s="13"/>
      <c r="W68" s="356"/>
      <c r="Z68" s="355"/>
      <c r="AA68" s="355"/>
      <c r="AB68" s="355"/>
      <c r="AC68" s="355"/>
    </row>
    <row r="69" spans="2:29" ht="18" x14ac:dyDescent="0.35">
      <c r="B69" s="230" t="s">
        <v>260</v>
      </c>
      <c r="C69" s="230" t="s">
        <v>152</v>
      </c>
      <c r="D69" s="95" t="s">
        <v>85</v>
      </c>
      <c r="E69" s="239">
        <v>44.4</v>
      </c>
      <c r="F69" s="239">
        <v>52.5</v>
      </c>
      <c r="G69" s="239">
        <v>64.599999999999994</v>
      </c>
      <c r="H69" s="240">
        <v>72.400000000000006</v>
      </c>
      <c r="I69" s="230">
        <v>70.3</v>
      </c>
      <c r="J69" s="230">
        <v>70.7</v>
      </c>
      <c r="K69" s="241">
        <v>73.599999999999994</v>
      </c>
      <c r="L69" s="242">
        <v>66.900000000000006</v>
      </c>
      <c r="M69" s="230">
        <v>68.7</v>
      </c>
      <c r="N69" s="230">
        <v>73.599999999999994</v>
      </c>
      <c r="O69" s="243">
        <v>63</v>
      </c>
      <c r="P69" s="528">
        <v>58</v>
      </c>
      <c r="Q69" s="529"/>
      <c r="R69" s="530"/>
      <c r="S69" s="13"/>
      <c r="T69" s="13"/>
      <c r="W69" s="356"/>
      <c r="Z69" s="355"/>
      <c r="AA69" s="355"/>
      <c r="AB69" s="355"/>
      <c r="AC69" s="355"/>
    </row>
    <row r="70" spans="2:29" ht="18" x14ac:dyDescent="0.35">
      <c r="B70" s="230" t="s">
        <v>261</v>
      </c>
      <c r="C70" s="230" t="s">
        <v>152</v>
      </c>
      <c r="D70" s="95" t="s">
        <v>85</v>
      </c>
      <c r="E70" s="239">
        <v>48.8</v>
      </c>
      <c r="F70" s="239">
        <v>46.4</v>
      </c>
      <c r="G70" s="239">
        <v>46.3</v>
      </c>
      <c r="H70" s="240">
        <v>7.3</v>
      </c>
      <c r="I70" s="230">
        <v>0</v>
      </c>
      <c r="J70" s="230">
        <v>0</v>
      </c>
      <c r="K70" s="241">
        <v>2.6</v>
      </c>
      <c r="L70" s="242">
        <v>31.6</v>
      </c>
      <c r="M70" s="230">
        <v>38.299999999999997</v>
      </c>
      <c r="N70" s="230">
        <v>41.4</v>
      </c>
      <c r="O70" s="243">
        <v>54</v>
      </c>
      <c r="P70" s="528">
        <v>49.6</v>
      </c>
      <c r="Q70" s="529"/>
      <c r="R70" s="530"/>
      <c r="S70" s="13"/>
      <c r="T70" s="13"/>
      <c r="W70" s="356"/>
      <c r="Z70" s="355"/>
      <c r="AA70" s="355"/>
      <c r="AB70" s="355"/>
      <c r="AC70" s="355"/>
    </row>
    <row r="71" spans="2:29" ht="18" x14ac:dyDescent="0.35">
      <c r="B71" s="230" t="s">
        <v>262</v>
      </c>
      <c r="C71" s="230" t="s">
        <v>152</v>
      </c>
      <c r="D71" s="95" t="s">
        <v>85</v>
      </c>
      <c r="E71" s="239">
        <v>8.1</v>
      </c>
      <c r="F71" s="239">
        <v>0</v>
      </c>
      <c r="G71" s="239">
        <v>0</v>
      </c>
      <c r="H71" s="240">
        <v>0</v>
      </c>
      <c r="I71" s="230">
        <v>0</v>
      </c>
      <c r="J71" s="230">
        <v>0</v>
      </c>
      <c r="K71" s="241">
        <v>141.19999999999999</v>
      </c>
      <c r="L71" s="242">
        <v>156.9</v>
      </c>
      <c r="M71" s="230">
        <v>154.5</v>
      </c>
      <c r="N71" s="230">
        <v>175.7</v>
      </c>
      <c r="O71" s="243">
        <v>151.80000000000001</v>
      </c>
      <c r="P71" s="528">
        <v>193.6</v>
      </c>
      <c r="Q71" s="529"/>
      <c r="R71" s="530"/>
      <c r="S71" s="13"/>
      <c r="T71" s="13"/>
      <c r="W71" s="356"/>
      <c r="Z71" s="355"/>
      <c r="AA71" s="355"/>
      <c r="AB71" s="355"/>
      <c r="AC71" s="355"/>
    </row>
    <row r="72" spans="2:29" ht="18" x14ac:dyDescent="0.35">
      <c r="B72" s="230" t="s">
        <v>263</v>
      </c>
      <c r="C72" s="230" t="s">
        <v>152</v>
      </c>
      <c r="D72" s="95" t="s">
        <v>85</v>
      </c>
      <c r="E72" s="239">
        <v>796.5</v>
      </c>
      <c r="F72" s="239">
        <v>823.4</v>
      </c>
      <c r="G72" s="239">
        <v>774.9</v>
      </c>
      <c r="H72" s="240">
        <v>856.1</v>
      </c>
      <c r="I72" s="230">
        <v>842.9</v>
      </c>
      <c r="J72" s="230">
        <v>875.6</v>
      </c>
      <c r="K72" s="241">
        <v>819.8</v>
      </c>
      <c r="L72" s="242">
        <v>820.4</v>
      </c>
      <c r="M72" s="230">
        <v>815.4</v>
      </c>
      <c r="N72" s="230">
        <v>897.9</v>
      </c>
      <c r="O72" s="243">
        <v>785.1</v>
      </c>
      <c r="P72" s="528">
        <v>1011.1</v>
      </c>
      <c r="Q72" s="529"/>
      <c r="R72" s="530"/>
      <c r="S72" s="13"/>
      <c r="T72" s="13"/>
      <c r="W72" s="356"/>
      <c r="Z72" s="355"/>
      <c r="AA72" s="355"/>
      <c r="AB72" s="355"/>
      <c r="AC72" s="355"/>
    </row>
    <row r="73" spans="2:29" ht="18" x14ac:dyDescent="0.35">
      <c r="B73" s="230" t="s">
        <v>264</v>
      </c>
      <c r="C73" s="230" t="s">
        <v>152</v>
      </c>
      <c r="D73" s="95" t="s">
        <v>85</v>
      </c>
      <c r="E73" s="239">
        <v>34.6</v>
      </c>
      <c r="F73" s="527">
        <v>0</v>
      </c>
      <c r="G73" s="239">
        <v>12.5</v>
      </c>
      <c r="H73" s="240">
        <v>14.4</v>
      </c>
      <c r="I73" s="230">
        <v>11.8</v>
      </c>
      <c r="J73" s="230">
        <v>13.3</v>
      </c>
      <c r="K73" s="241">
        <v>23.1</v>
      </c>
      <c r="L73" s="242">
        <v>28.4</v>
      </c>
      <c r="M73" s="230">
        <v>40.299999999999997</v>
      </c>
      <c r="N73" s="230">
        <v>41.8</v>
      </c>
      <c r="O73" s="243">
        <v>52.9</v>
      </c>
      <c r="P73" s="528">
        <v>27.6</v>
      </c>
      <c r="Q73" s="529"/>
      <c r="R73" s="530"/>
      <c r="S73" s="13"/>
      <c r="T73" s="13"/>
      <c r="W73" s="356"/>
      <c r="Z73" s="355"/>
      <c r="AA73" s="363"/>
      <c r="AB73" s="363"/>
      <c r="AC73" s="363"/>
    </row>
    <row r="74" spans="2:29" ht="18" x14ac:dyDescent="0.35">
      <c r="B74" s="230" t="s">
        <v>265</v>
      </c>
      <c r="C74" s="230" t="s">
        <v>151</v>
      </c>
      <c r="D74" s="95" t="s">
        <v>85</v>
      </c>
      <c r="E74" s="239">
        <v>406.4</v>
      </c>
      <c r="F74" s="239">
        <v>426.2</v>
      </c>
      <c r="G74" s="239">
        <v>421.4</v>
      </c>
      <c r="H74" s="240">
        <v>402.3</v>
      </c>
      <c r="I74" s="230">
        <v>414</v>
      </c>
      <c r="J74" s="230">
        <v>398.2</v>
      </c>
      <c r="K74" s="241">
        <v>404.1</v>
      </c>
      <c r="L74" s="242">
        <v>421.6</v>
      </c>
      <c r="M74" s="230">
        <v>415</v>
      </c>
      <c r="N74" s="230">
        <v>423.6</v>
      </c>
      <c r="O74" s="243">
        <v>460</v>
      </c>
      <c r="P74" s="531">
        <v>475.6</v>
      </c>
      <c r="Q74" s="532"/>
      <c r="R74" s="530"/>
      <c r="S74" s="13"/>
      <c r="T74" s="13"/>
      <c r="W74" s="356"/>
      <c r="Z74" s="355"/>
      <c r="AA74" s="355"/>
      <c r="AB74" s="355"/>
      <c r="AC74" s="355"/>
    </row>
    <row r="75" spans="2:29" ht="18" x14ac:dyDescent="0.35">
      <c r="B75" s="230" t="s">
        <v>266</v>
      </c>
      <c r="C75" s="230" t="s">
        <v>151</v>
      </c>
      <c r="D75" s="95" t="s">
        <v>85</v>
      </c>
      <c r="E75" s="239">
        <v>400.3</v>
      </c>
      <c r="F75" s="239">
        <v>432.2</v>
      </c>
      <c r="G75" s="239">
        <v>426.1</v>
      </c>
      <c r="H75" s="240">
        <v>448.5</v>
      </c>
      <c r="I75" s="230">
        <v>398.6</v>
      </c>
      <c r="J75" s="230">
        <v>431.5</v>
      </c>
      <c r="K75" s="241">
        <v>436.8</v>
      </c>
      <c r="L75" s="242">
        <v>442.3</v>
      </c>
      <c r="M75" s="230">
        <v>465.4</v>
      </c>
      <c r="N75" s="230">
        <v>434.3</v>
      </c>
      <c r="O75" s="243">
        <v>490.5</v>
      </c>
      <c r="P75" s="531">
        <v>524.29999999999995</v>
      </c>
      <c r="Q75" s="532"/>
      <c r="R75" s="530"/>
      <c r="S75" s="13"/>
      <c r="T75" s="13"/>
      <c r="W75" s="356"/>
      <c r="Z75" s="355"/>
      <c r="AA75" s="355"/>
      <c r="AB75" s="355"/>
      <c r="AC75" s="355"/>
    </row>
    <row r="76" spans="2:29" ht="18" x14ac:dyDescent="0.35">
      <c r="B76" s="230" t="s">
        <v>267</v>
      </c>
      <c r="C76" s="230" t="s">
        <v>157</v>
      </c>
      <c r="D76" s="95" t="s">
        <v>85</v>
      </c>
      <c r="E76" s="239">
        <v>0</v>
      </c>
      <c r="F76" s="527">
        <v>0</v>
      </c>
      <c r="G76" s="239">
        <v>0</v>
      </c>
      <c r="H76" s="240">
        <v>0</v>
      </c>
      <c r="I76" s="230">
        <v>0</v>
      </c>
      <c r="J76" s="230">
        <v>0</v>
      </c>
      <c r="K76" s="241">
        <v>0</v>
      </c>
      <c r="L76" s="242">
        <v>0</v>
      </c>
      <c r="M76" s="230">
        <v>0</v>
      </c>
      <c r="N76" s="230">
        <v>0</v>
      </c>
      <c r="O76" s="243">
        <v>120</v>
      </c>
      <c r="P76" s="531">
        <v>0</v>
      </c>
      <c r="Q76" s="532"/>
      <c r="R76" s="530"/>
      <c r="S76" s="13"/>
      <c r="T76" s="13"/>
      <c r="W76" s="356"/>
      <c r="Z76" s="355"/>
      <c r="AA76" s="355"/>
      <c r="AB76" s="355"/>
      <c r="AC76" s="355"/>
    </row>
    <row r="77" spans="2:29" ht="18" x14ac:dyDescent="0.35">
      <c r="B77" s="230" t="s">
        <v>268</v>
      </c>
      <c r="C77" s="230" t="s">
        <v>157</v>
      </c>
      <c r="D77" s="95" t="s">
        <v>85</v>
      </c>
      <c r="E77" s="239">
        <v>65.099999999999994</v>
      </c>
      <c r="F77" s="527">
        <v>0</v>
      </c>
      <c r="G77" s="239">
        <v>47.9</v>
      </c>
      <c r="H77" s="240">
        <v>141.69999999999999</v>
      </c>
      <c r="I77" s="230">
        <v>161.30000000000001</v>
      </c>
      <c r="J77" s="230">
        <v>252.5</v>
      </c>
      <c r="K77" s="241">
        <v>291.89999999999998</v>
      </c>
      <c r="L77" s="242">
        <v>314.10000000000002</v>
      </c>
      <c r="M77" s="230">
        <v>348.3</v>
      </c>
      <c r="N77" s="230">
        <v>275.5</v>
      </c>
      <c r="O77" s="243">
        <v>322</v>
      </c>
      <c r="P77" s="531">
        <v>0</v>
      </c>
      <c r="Q77" s="532"/>
      <c r="R77" s="530"/>
      <c r="S77" s="13"/>
      <c r="T77" s="13"/>
      <c r="W77" s="356"/>
      <c r="Z77" s="355"/>
      <c r="AA77" s="355"/>
      <c r="AB77" s="355"/>
      <c r="AC77" s="355"/>
    </row>
    <row r="78" spans="2:29" ht="18" x14ac:dyDescent="0.35">
      <c r="B78" s="230" t="s">
        <v>269</v>
      </c>
      <c r="C78" s="230" t="s">
        <v>157</v>
      </c>
      <c r="D78" s="95" t="s">
        <v>85</v>
      </c>
      <c r="E78" s="239">
        <v>164.9</v>
      </c>
      <c r="F78" s="527">
        <v>0</v>
      </c>
      <c r="G78" s="239">
        <v>221</v>
      </c>
      <c r="H78" s="240">
        <v>231.9</v>
      </c>
      <c r="I78" s="230">
        <v>218.8</v>
      </c>
      <c r="J78" s="230">
        <v>159.4</v>
      </c>
      <c r="K78" s="241">
        <v>207.1</v>
      </c>
      <c r="L78" s="242">
        <v>204.5</v>
      </c>
      <c r="M78" s="230">
        <v>178.6</v>
      </c>
      <c r="N78" s="230">
        <v>182</v>
      </c>
      <c r="O78" s="243">
        <v>129.6</v>
      </c>
      <c r="P78" s="528">
        <v>195.3</v>
      </c>
      <c r="Q78" s="529"/>
      <c r="R78" s="530"/>
      <c r="S78" s="13"/>
      <c r="T78" s="13"/>
      <c r="W78" s="356"/>
      <c r="Z78" s="355"/>
      <c r="AA78" s="355"/>
      <c r="AB78" s="355"/>
      <c r="AC78" s="355"/>
    </row>
    <row r="79" spans="2:29" ht="31.2" x14ac:dyDescent="0.35">
      <c r="B79" s="341" t="s">
        <v>270</v>
      </c>
      <c r="C79" s="230" t="s">
        <v>159</v>
      </c>
      <c r="D79" s="95" t="s">
        <v>85</v>
      </c>
      <c r="E79" s="239">
        <v>16</v>
      </c>
      <c r="F79" s="527">
        <v>0</v>
      </c>
      <c r="G79" s="527">
        <v>0</v>
      </c>
      <c r="H79" s="527">
        <v>0</v>
      </c>
      <c r="I79" s="527">
        <v>0</v>
      </c>
      <c r="J79" s="527">
        <v>0</v>
      </c>
      <c r="K79" s="527">
        <v>0</v>
      </c>
      <c r="L79" s="527">
        <v>0</v>
      </c>
      <c r="M79" s="527">
        <v>0</v>
      </c>
      <c r="N79" s="527">
        <v>0</v>
      </c>
      <c r="O79" s="527">
        <v>0</v>
      </c>
      <c r="P79" s="533">
        <v>0</v>
      </c>
      <c r="Q79" s="534"/>
      <c r="R79" s="535"/>
      <c r="S79" s="535"/>
      <c r="T79" s="13"/>
      <c r="W79" s="356"/>
      <c r="Z79" s="355"/>
      <c r="AA79" s="355"/>
      <c r="AB79" s="355"/>
      <c r="AC79" s="355"/>
    </row>
    <row r="80" spans="2:29" ht="18" x14ac:dyDescent="0.35">
      <c r="B80" s="230" t="s">
        <v>271</v>
      </c>
      <c r="C80" s="230" t="s">
        <v>159</v>
      </c>
      <c r="D80" s="95" t="s">
        <v>85</v>
      </c>
      <c r="E80" s="239">
        <v>220.1</v>
      </c>
      <c r="F80" s="239">
        <v>227.2</v>
      </c>
      <c r="G80" s="239">
        <v>220.9</v>
      </c>
      <c r="H80" s="240">
        <v>221.5</v>
      </c>
      <c r="I80" s="230">
        <v>220.2</v>
      </c>
      <c r="J80" s="230">
        <v>236.6</v>
      </c>
      <c r="K80" s="241">
        <v>218</v>
      </c>
      <c r="L80" s="242">
        <v>220.1</v>
      </c>
      <c r="M80" s="230">
        <v>231.5</v>
      </c>
      <c r="N80" s="230">
        <v>234.7</v>
      </c>
      <c r="O80" s="243">
        <v>220.1</v>
      </c>
      <c r="P80" s="531">
        <v>238.3</v>
      </c>
      <c r="Q80" s="532"/>
      <c r="R80" s="530"/>
      <c r="S80" s="13"/>
      <c r="T80" s="13"/>
      <c r="W80" s="356"/>
      <c r="Z80" s="355"/>
      <c r="AA80" s="355"/>
      <c r="AB80" s="355"/>
      <c r="AC80" s="355"/>
    </row>
    <row r="81" spans="2:29" ht="18" x14ac:dyDescent="0.35">
      <c r="B81" s="230" t="s">
        <v>272</v>
      </c>
      <c r="C81" s="230" t="s">
        <v>159</v>
      </c>
      <c r="D81" s="95" t="s">
        <v>85</v>
      </c>
      <c r="E81" s="239">
        <v>235.4</v>
      </c>
      <c r="F81" s="239">
        <v>246.8</v>
      </c>
      <c r="G81" s="239">
        <v>238.3</v>
      </c>
      <c r="H81" s="240">
        <v>235.2</v>
      </c>
      <c r="I81" s="230">
        <v>235.2</v>
      </c>
      <c r="J81" s="230">
        <v>247.2</v>
      </c>
      <c r="K81" s="241">
        <v>236.8</v>
      </c>
      <c r="L81" s="242">
        <v>254.4</v>
      </c>
      <c r="M81" s="230">
        <v>222.1</v>
      </c>
      <c r="N81" s="230">
        <v>197.4</v>
      </c>
      <c r="O81" s="243">
        <v>235.3</v>
      </c>
      <c r="P81" s="531">
        <v>245</v>
      </c>
      <c r="Q81" s="532"/>
      <c r="R81" s="530"/>
      <c r="S81" s="13"/>
      <c r="T81" s="13"/>
      <c r="W81" s="356"/>
      <c r="Z81" s="355"/>
      <c r="AA81" s="355"/>
      <c r="AB81" s="355"/>
      <c r="AC81" s="355"/>
    </row>
    <row r="82" spans="2:29" ht="18" x14ac:dyDescent="0.35">
      <c r="B82" s="230" t="s">
        <v>273</v>
      </c>
      <c r="C82" s="230" t="s">
        <v>159</v>
      </c>
      <c r="D82" s="95" t="s">
        <v>85</v>
      </c>
      <c r="E82" s="239">
        <v>0</v>
      </c>
      <c r="F82" s="527">
        <v>0</v>
      </c>
      <c r="G82" s="239">
        <v>0</v>
      </c>
      <c r="H82" s="240">
        <v>0</v>
      </c>
      <c r="I82" s="527">
        <v>0</v>
      </c>
      <c r="J82" s="527">
        <v>0</v>
      </c>
      <c r="K82" s="527">
        <v>0</v>
      </c>
      <c r="L82" s="527">
        <v>0</v>
      </c>
      <c r="M82" s="527">
        <v>0</v>
      </c>
      <c r="N82" s="527">
        <v>0</v>
      </c>
      <c r="O82" s="527">
        <v>0</v>
      </c>
      <c r="P82" s="531"/>
      <c r="Q82" s="532"/>
      <c r="R82" s="530"/>
      <c r="S82" s="13"/>
      <c r="T82" s="13"/>
      <c r="W82" s="356"/>
      <c r="Z82" s="355"/>
      <c r="AA82" s="355"/>
      <c r="AB82" s="355"/>
      <c r="AC82" s="355"/>
    </row>
    <row r="83" spans="2:29" ht="18" x14ac:dyDescent="0.35">
      <c r="B83" s="230" t="s">
        <v>274</v>
      </c>
      <c r="C83" s="230" t="s">
        <v>160</v>
      </c>
      <c r="D83" s="95" t="s">
        <v>85</v>
      </c>
      <c r="E83" s="239">
        <v>167.4</v>
      </c>
      <c r="F83" s="527">
        <v>0</v>
      </c>
      <c r="G83" s="239">
        <v>174.3</v>
      </c>
      <c r="H83" s="240">
        <v>166.1</v>
      </c>
      <c r="I83" s="230">
        <v>175.2</v>
      </c>
      <c r="J83" s="230">
        <v>181.9</v>
      </c>
      <c r="K83" s="241">
        <v>175.8</v>
      </c>
      <c r="L83" s="242">
        <v>185.6</v>
      </c>
      <c r="M83" s="230">
        <v>177.5</v>
      </c>
      <c r="N83" s="230">
        <v>172.9</v>
      </c>
      <c r="O83" s="243">
        <v>174.3</v>
      </c>
      <c r="P83" s="528">
        <v>188</v>
      </c>
      <c r="Q83" s="529"/>
      <c r="R83" s="530"/>
      <c r="S83" s="13"/>
      <c r="T83" s="13"/>
      <c r="W83" s="356"/>
      <c r="Z83" s="355"/>
      <c r="AA83" s="355"/>
      <c r="AB83" s="355"/>
      <c r="AC83" s="355"/>
    </row>
    <row r="84" spans="2:29" ht="18" x14ac:dyDescent="0.35">
      <c r="B84" s="230" t="s">
        <v>275</v>
      </c>
      <c r="C84" s="230" t="s">
        <v>160</v>
      </c>
      <c r="D84" s="95" t="s">
        <v>85</v>
      </c>
      <c r="E84" s="239">
        <v>417.6</v>
      </c>
      <c r="F84" s="527">
        <v>0</v>
      </c>
      <c r="G84" s="239">
        <v>446.2</v>
      </c>
      <c r="H84" s="240">
        <v>447.9</v>
      </c>
      <c r="I84" s="230">
        <v>462</v>
      </c>
      <c r="J84" s="230">
        <v>418.5</v>
      </c>
      <c r="K84" s="241">
        <v>469</v>
      </c>
      <c r="L84" s="242">
        <v>474.8</v>
      </c>
      <c r="M84" s="230">
        <v>509</v>
      </c>
      <c r="N84" s="230">
        <v>449.9</v>
      </c>
      <c r="O84" s="243">
        <v>397.7</v>
      </c>
      <c r="P84" s="528">
        <v>469.2</v>
      </c>
      <c r="Q84" s="529"/>
      <c r="R84" s="530"/>
      <c r="S84" s="13"/>
      <c r="T84" s="13"/>
      <c r="W84" s="356"/>
      <c r="Z84" s="355"/>
      <c r="AA84" s="355"/>
      <c r="AB84" s="355"/>
      <c r="AC84" s="355"/>
    </row>
    <row r="85" spans="2:29" ht="18" x14ac:dyDescent="0.35">
      <c r="B85" s="230" t="s">
        <v>276</v>
      </c>
      <c r="C85" s="230" t="s">
        <v>160</v>
      </c>
      <c r="D85" s="95" t="s">
        <v>85</v>
      </c>
      <c r="E85" s="239">
        <v>393.1</v>
      </c>
      <c r="F85" s="527">
        <v>0</v>
      </c>
      <c r="G85" s="239">
        <v>428.5</v>
      </c>
      <c r="H85" s="240">
        <v>437.9</v>
      </c>
      <c r="I85" s="230">
        <v>458</v>
      </c>
      <c r="J85" s="230">
        <v>463.8</v>
      </c>
      <c r="K85" s="241">
        <v>465.2</v>
      </c>
      <c r="L85" s="242">
        <v>491.3</v>
      </c>
      <c r="M85" s="230">
        <v>478.2</v>
      </c>
      <c r="N85" s="230">
        <v>483.3</v>
      </c>
      <c r="O85" s="243">
        <v>397.7</v>
      </c>
      <c r="P85" s="528">
        <v>471.8</v>
      </c>
      <c r="Q85" s="529"/>
      <c r="R85" s="530"/>
      <c r="S85" s="13"/>
      <c r="T85" s="13"/>
      <c r="W85" s="356"/>
      <c r="Z85" s="355"/>
      <c r="AA85" s="355"/>
      <c r="AB85" s="355"/>
      <c r="AC85" s="355"/>
    </row>
    <row r="86" spans="2:29" ht="18" x14ac:dyDescent="0.35">
      <c r="B86" s="230" t="s">
        <v>277</v>
      </c>
      <c r="C86" s="230" t="s">
        <v>162</v>
      </c>
      <c r="D86" s="95" t="s">
        <v>85</v>
      </c>
      <c r="E86" s="239">
        <v>253.5</v>
      </c>
      <c r="F86" s="527">
        <v>0</v>
      </c>
      <c r="G86" s="239">
        <v>204.4</v>
      </c>
      <c r="H86" s="240">
        <v>227.4</v>
      </c>
      <c r="I86" s="230">
        <v>208.6</v>
      </c>
      <c r="J86" s="230">
        <v>186.7</v>
      </c>
      <c r="K86" s="241">
        <v>200.5</v>
      </c>
      <c r="L86" s="242">
        <v>219.9</v>
      </c>
      <c r="M86" s="230">
        <v>230.8</v>
      </c>
      <c r="N86" s="230">
        <v>244.1</v>
      </c>
      <c r="O86" s="243">
        <v>366.7</v>
      </c>
      <c r="P86" s="528">
        <v>145.9</v>
      </c>
      <c r="Q86" s="529"/>
      <c r="R86" s="530"/>
      <c r="S86" s="13"/>
      <c r="T86" s="13"/>
      <c r="W86" s="356"/>
      <c r="Z86" s="355"/>
      <c r="AA86" s="355"/>
      <c r="AB86" s="355"/>
      <c r="AC86" s="355"/>
    </row>
    <row r="87" spans="2:29" ht="18" x14ac:dyDescent="0.35">
      <c r="B87" s="230" t="s">
        <v>278</v>
      </c>
      <c r="C87" s="230" t="s">
        <v>162</v>
      </c>
      <c r="D87" s="95" t="s">
        <v>85</v>
      </c>
      <c r="E87" s="239">
        <v>344.3</v>
      </c>
      <c r="F87" s="527">
        <v>0</v>
      </c>
      <c r="G87" s="239">
        <v>357.8</v>
      </c>
      <c r="H87" s="240">
        <v>356.2</v>
      </c>
      <c r="I87" s="230">
        <v>13.1</v>
      </c>
      <c r="J87" s="230">
        <v>0</v>
      </c>
      <c r="K87" s="241">
        <v>34.9</v>
      </c>
      <c r="L87" s="242">
        <v>179</v>
      </c>
      <c r="M87" s="230">
        <v>360.4</v>
      </c>
      <c r="N87" s="230">
        <v>304.7</v>
      </c>
      <c r="O87" s="243">
        <v>370.7</v>
      </c>
      <c r="P87" s="528">
        <v>289.60000000000002</v>
      </c>
      <c r="Q87" s="529"/>
      <c r="R87" s="530"/>
      <c r="S87" s="13"/>
      <c r="T87" s="13"/>
      <c r="W87" s="356"/>
      <c r="Z87" s="355"/>
      <c r="AA87" s="355"/>
      <c r="AB87" s="355"/>
      <c r="AC87" s="355"/>
    </row>
    <row r="88" spans="2:29" ht="18" x14ac:dyDescent="0.35">
      <c r="B88" s="230" t="s">
        <v>738</v>
      </c>
      <c r="C88" s="230" t="s">
        <v>162</v>
      </c>
      <c r="D88" s="95" t="s">
        <v>85</v>
      </c>
      <c r="E88" s="239">
        <v>34</v>
      </c>
      <c r="F88" s="527">
        <v>0</v>
      </c>
      <c r="G88" s="239">
        <v>42.9</v>
      </c>
      <c r="H88" s="240">
        <v>51.6</v>
      </c>
      <c r="I88" s="230">
        <v>31.5</v>
      </c>
      <c r="J88" s="230">
        <v>25.3</v>
      </c>
      <c r="K88" s="241">
        <v>34</v>
      </c>
      <c r="L88" s="242">
        <v>42.2</v>
      </c>
      <c r="M88" s="230">
        <v>41.2</v>
      </c>
      <c r="N88" s="230">
        <v>41.3</v>
      </c>
      <c r="O88" s="243">
        <v>52.8</v>
      </c>
      <c r="P88" s="528">
        <v>41.7</v>
      </c>
      <c r="Q88" s="529"/>
      <c r="R88" s="530"/>
      <c r="S88" s="13"/>
      <c r="T88" s="13"/>
      <c r="W88" s="356"/>
      <c r="Z88" s="355"/>
      <c r="AA88" s="355"/>
      <c r="AB88" s="355"/>
      <c r="AC88" s="355"/>
    </row>
    <row r="89" spans="2:29" ht="18" x14ac:dyDescent="0.35">
      <c r="B89" s="230" t="s">
        <v>280</v>
      </c>
      <c r="C89" s="230" t="s">
        <v>162</v>
      </c>
      <c r="D89" s="95" t="s">
        <v>85</v>
      </c>
      <c r="E89" s="239">
        <v>20.5</v>
      </c>
      <c r="F89" s="527">
        <v>0</v>
      </c>
      <c r="G89" s="239">
        <v>20</v>
      </c>
      <c r="H89" s="240">
        <v>16.2</v>
      </c>
      <c r="I89" s="230">
        <v>0</v>
      </c>
      <c r="J89" s="230">
        <v>0</v>
      </c>
      <c r="K89" s="241">
        <v>0</v>
      </c>
      <c r="L89" s="242">
        <v>0</v>
      </c>
      <c r="M89" s="230">
        <v>0</v>
      </c>
      <c r="N89" s="230">
        <v>0</v>
      </c>
      <c r="O89" s="243">
        <v>16</v>
      </c>
      <c r="P89" s="528">
        <v>0</v>
      </c>
      <c r="Q89" s="529"/>
      <c r="R89" s="530"/>
      <c r="S89" s="13"/>
      <c r="T89" s="13"/>
      <c r="W89" s="356"/>
      <c r="Z89" s="355"/>
      <c r="AA89" s="355"/>
      <c r="AB89" s="355"/>
      <c r="AC89" s="355"/>
    </row>
    <row r="90" spans="2:29" ht="18" x14ac:dyDescent="0.35">
      <c r="B90" s="230" t="s">
        <v>281</v>
      </c>
      <c r="C90" s="230" t="s">
        <v>164</v>
      </c>
      <c r="D90" s="95" t="s">
        <v>85</v>
      </c>
      <c r="E90" s="239">
        <v>248.7</v>
      </c>
      <c r="F90" s="239">
        <v>260</v>
      </c>
      <c r="G90" s="239">
        <v>253.5</v>
      </c>
      <c r="H90" s="240">
        <v>263.89999999999998</v>
      </c>
      <c r="I90" s="230">
        <v>289.8</v>
      </c>
      <c r="J90" s="230">
        <v>304.8</v>
      </c>
      <c r="K90" s="241">
        <v>332.4</v>
      </c>
      <c r="L90" s="242">
        <v>342.8</v>
      </c>
      <c r="M90" s="230">
        <v>322.60000000000002</v>
      </c>
      <c r="N90" s="230">
        <v>328.5</v>
      </c>
      <c r="O90" s="243">
        <v>321.10000000000002</v>
      </c>
      <c r="P90" s="528">
        <v>479.8</v>
      </c>
      <c r="Q90" s="529"/>
      <c r="R90" s="530"/>
      <c r="S90" s="13"/>
      <c r="T90" s="13"/>
      <c r="W90" s="356"/>
      <c r="Z90" s="355"/>
      <c r="AA90" s="355"/>
      <c r="AB90" s="355"/>
      <c r="AC90" s="355"/>
    </row>
    <row r="91" spans="2:29" ht="18" x14ac:dyDescent="0.35">
      <c r="B91" s="230" t="s">
        <v>282</v>
      </c>
      <c r="C91" s="230" t="s">
        <v>164</v>
      </c>
      <c r="D91" s="95" t="s">
        <v>85</v>
      </c>
      <c r="E91" s="239">
        <v>391.5</v>
      </c>
      <c r="F91" s="239">
        <v>397.8</v>
      </c>
      <c r="G91" s="239">
        <v>407</v>
      </c>
      <c r="H91" s="240">
        <v>406.1</v>
      </c>
      <c r="I91" s="230">
        <v>425.2</v>
      </c>
      <c r="J91" s="230">
        <v>386.7</v>
      </c>
      <c r="K91" s="241">
        <v>460</v>
      </c>
      <c r="L91" s="242">
        <v>472</v>
      </c>
      <c r="M91" s="230">
        <v>521.1</v>
      </c>
      <c r="N91" s="230">
        <v>455.6</v>
      </c>
      <c r="O91" s="243">
        <v>460</v>
      </c>
      <c r="P91" s="528">
        <v>468</v>
      </c>
      <c r="Q91" s="529"/>
      <c r="R91" s="530"/>
      <c r="S91" s="13"/>
      <c r="T91" s="13"/>
      <c r="W91" s="356"/>
      <c r="Z91" s="355"/>
      <c r="AA91" s="355"/>
      <c r="AB91" s="355"/>
      <c r="AC91" s="355"/>
    </row>
    <row r="92" spans="2:29" ht="18" x14ac:dyDescent="0.35">
      <c r="B92" s="230" t="s">
        <v>283</v>
      </c>
      <c r="C92" s="230" t="s">
        <v>164</v>
      </c>
      <c r="D92" s="95" t="s">
        <v>85</v>
      </c>
      <c r="E92" s="239">
        <v>397.8</v>
      </c>
      <c r="F92" s="527">
        <v>0</v>
      </c>
      <c r="G92" s="239">
        <v>396.9</v>
      </c>
      <c r="H92" s="240">
        <v>407.2</v>
      </c>
      <c r="I92" s="230">
        <v>402.8</v>
      </c>
      <c r="J92" s="230">
        <v>454</v>
      </c>
      <c r="K92" s="241">
        <v>460.1</v>
      </c>
      <c r="L92" s="242">
        <v>454.7</v>
      </c>
      <c r="M92" s="230">
        <v>490.3</v>
      </c>
      <c r="N92" s="230">
        <v>486.5</v>
      </c>
      <c r="O92" s="243">
        <v>460</v>
      </c>
      <c r="P92" s="528">
        <v>289.2</v>
      </c>
      <c r="Q92" s="529"/>
      <c r="R92" s="530"/>
      <c r="S92" s="13"/>
      <c r="T92" s="13"/>
      <c r="W92" s="356"/>
      <c r="Z92" s="355"/>
      <c r="AA92" s="355"/>
      <c r="AB92" s="355"/>
      <c r="AC92" s="355"/>
    </row>
    <row r="93" spans="2:29" ht="18" x14ac:dyDescent="0.35">
      <c r="B93" s="230" t="s">
        <v>284</v>
      </c>
      <c r="C93" s="230" t="s">
        <v>164</v>
      </c>
      <c r="D93" s="95" t="s">
        <v>85</v>
      </c>
      <c r="E93" s="239">
        <v>397.8</v>
      </c>
      <c r="F93" s="527">
        <v>0</v>
      </c>
      <c r="G93" s="239">
        <v>402.3</v>
      </c>
      <c r="H93" s="240">
        <v>405</v>
      </c>
      <c r="I93" s="230">
        <v>455.1</v>
      </c>
      <c r="J93" s="230">
        <v>468.4</v>
      </c>
      <c r="K93" s="241">
        <v>460.1</v>
      </c>
      <c r="L93" s="242">
        <v>479.6</v>
      </c>
      <c r="M93" s="230">
        <v>453.9</v>
      </c>
      <c r="N93" s="230">
        <v>507.5</v>
      </c>
      <c r="O93" s="243">
        <v>460</v>
      </c>
      <c r="P93" s="528">
        <v>93.94</v>
      </c>
      <c r="Q93" s="529"/>
      <c r="R93" s="530"/>
      <c r="S93" s="13"/>
      <c r="T93" s="13"/>
      <c r="W93" s="356"/>
      <c r="Z93" s="355"/>
      <c r="AA93" s="355"/>
      <c r="AB93" s="355"/>
      <c r="AC93" s="355"/>
    </row>
    <row r="94" spans="2:29" ht="18" x14ac:dyDescent="0.35">
      <c r="B94" s="230" t="s">
        <v>285</v>
      </c>
      <c r="C94" s="230" t="s">
        <v>164</v>
      </c>
      <c r="D94" s="95" t="s">
        <v>85</v>
      </c>
      <c r="E94" s="239">
        <v>0</v>
      </c>
      <c r="F94" s="527">
        <v>0</v>
      </c>
      <c r="G94" s="239">
        <v>17.100000000000001</v>
      </c>
      <c r="H94" s="240">
        <v>0</v>
      </c>
      <c r="I94" s="230">
        <v>0</v>
      </c>
      <c r="J94" s="230">
        <v>0</v>
      </c>
      <c r="K94" s="241">
        <v>0</v>
      </c>
      <c r="L94" s="242">
        <v>0</v>
      </c>
      <c r="M94" s="230">
        <v>0</v>
      </c>
      <c r="N94" s="230">
        <v>0</v>
      </c>
      <c r="O94" s="243">
        <v>332.1</v>
      </c>
      <c r="P94" s="528">
        <v>303.89999999999998</v>
      </c>
      <c r="Q94" s="529"/>
      <c r="R94" s="530"/>
      <c r="S94" s="13"/>
      <c r="T94" s="13"/>
      <c r="W94" s="356"/>
      <c r="Z94" s="355"/>
      <c r="AA94" s="355"/>
      <c r="AB94" s="355"/>
      <c r="AC94" s="355"/>
    </row>
    <row r="95" spans="2:29" ht="18" x14ac:dyDescent="0.35">
      <c r="B95" s="230" t="s">
        <v>739</v>
      </c>
      <c r="C95" s="230" t="s">
        <v>164</v>
      </c>
      <c r="D95" s="95" t="s">
        <v>85</v>
      </c>
      <c r="E95" s="239">
        <v>396.6</v>
      </c>
      <c r="F95" s="527">
        <v>0</v>
      </c>
      <c r="G95" s="239">
        <v>457.7</v>
      </c>
      <c r="H95" s="240">
        <v>472.9</v>
      </c>
      <c r="I95" s="230">
        <v>404.9</v>
      </c>
      <c r="J95" s="230">
        <v>491.6</v>
      </c>
      <c r="K95" s="241">
        <v>504.2</v>
      </c>
      <c r="L95" s="242">
        <v>505.3</v>
      </c>
      <c r="M95" s="230">
        <v>534.6</v>
      </c>
      <c r="N95" s="230">
        <v>506.1</v>
      </c>
      <c r="O95" s="243">
        <v>397.7</v>
      </c>
      <c r="P95" s="528">
        <v>529</v>
      </c>
      <c r="Q95" s="529"/>
      <c r="R95" s="530"/>
      <c r="S95" s="13"/>
      <c r="T95" s="13"/>
      <c r="W95" s="356"/>
      <c r="Z95" s="366"/>
      <c r="AA95" s="355"/>
      <c r="AB95" s="355"/>
      <c r="AC95" s="355"/>
    </row>
    <row r="96" spans="2:29" ht="18" x14ac:dyDescent="0.35">
      <c r="B96" s="230" t="s">
        <v>286</v>
      </c>
      <c r="C96" s="230" t="s">
        <v>164</v>
      </c>
      <c r="D96" s="95" t="s">
        <v>85</v>
      </c>
      <c r="E96" s="239">
        <v>397.7</v>
      </c>
      <c r="F96" s="527">
        <v>0</v>
      </c>
      <c r="G96" s="239">
        <v>441.6</v>
      </c>
      <c r="H96" s="240">
        <v>464.9</v>
      </c>
      <c r="I96" s="230">
        <v>492.1</v>
      </c>
      <c r="J96" s="230">
        <v>470.9</v>
      </c>
      <c r="K96" s="241">
        <v>566.6</v>
      </c>
      <c r="L96" s="242">
        <v>513.70000000000005</v>
      </c>
      <c r="M96" s="230">
        <v>535.70000000000005</v>
      </c>
      <c r="N96" s="230">
        <v>515.70000000000005</v>
      </c>
      <c r="O96" s="243">
        <v>397.7</v>
      </c>
      <c r="P96" s="528">
        <v>572</v>
      </c>
      <c r="Q96" s="529"/>
      <c r="R96" s="530"/>
      <c r="S96" s="13"/>
      <c r="T96" s="13"/>
      <c r="W96" s="356"/>
      <c r="Z96" s="355"/>
      <c r="AA96" s="355"/>
      <c r="AB96" s="355"/>
      <c r="AC96" s="355"/>
    </row>
    <row r="97" spans="2:29" ht="18" x14ac:dyDescent="0.35">
      <c r="B97" s="230" t="s">
        <v>737</v>
      </c>
      <c r="C97" s="230" t="s">
        <v>164</v>
      </c>
      <c r="D97" s="95" t="s">
        <v>85</v>
      </c>
      <c r="E97" s="239">
        <v>394.5</v>
      </c>
      <c r="F97" s="527">
        <v>0</v>
      </c>
      <c r="G97" s="239">
        <v>412.9</v>
      </c>
      <c r="H97" s="240">
        <v>401.2</v>
      </c>
      <c r="I97" s="230">
        <v>420.1</v>
      </c>
      <c r="J97" s="230">
        <v>397.5</v>
      </c>
      <c r="K97" s="241">
        <v>447.5</v>
      </c>
      <c r="L97" s="242">
        <v>474</v>
      </c>
      <c r="M97" s="230">
        <v>467.2</v>
      </c>
      <c r="N97" s="230">
        <v>447.4</v>
      </c>
      <c r="O97" s="243">
        <v>397.7</v>
      </c>
      <c r="P97" s="528">
        <v>469.7</v>
      </c>
      <c r="Q97" s="529"/>
      <c r="R97" s="530"/>
      <c r="S97" s="13"/>
      <c r="T97" s="13"/>
      <c r="W97" s="356"/>
      <c r="Z97" s="355"/>
      <c r="AA97" s="355"/>
      <c r="AB97" s="355"/>
      <c r="AC97" s="355"/>
    </row>
    <row r="98" spans="2:29" ht="18" x14ac:dyDescent="0.35">
      <c r="B98" s="230" t="s">
        <v>287</v>
      </c>
      <c r="C98" s="230" t="s">
        <v>166</v>
      </c>
      <c r="D98" s="95" t="s">
        <v>85</v>
      </c>
      <c r="E98" s="239">
        <v>91.1</v>
      </c>
      <c r="F98" s="527">
        <v>0</v>
      </c>
      <c r="G98" s="239">
        <v>99</v>
      </c>
      <c r="H98" s="240">
        <v>154.5</v>
      </c>
      <c r="I98" s="230">
        <v>85.6</v>
      </c>
      <c r="J98" s="230">
        <v>70</v>
      </c>
      <c r="K98" s="241">
        <v>73.099999999999994</v>
      </c>
      <c r="L98" s="242">
        <v>70.599999999999994</v>
      </c>
      <c r="M98" s="230">
        <v>79.7</v>
      </c>
      <c r="N98" s="230">
        <v>65</v>
      </c>
      <c r="O98" s="243">
        <v>121.5</v>
      </c>
      <c r="P98" s="528">
        <v>85.6</v>
      </c>
      <c r="Q98" s="529"/>
      <c r="R98" s="530"/>
      <c r="S98" s="13"/>
      <c r="T98" s="13"/>
      <c r="W98" s="356"/>
      <c r="Z98" s="355"/>
      <c r="AA98" s="355"/>
      <c r="AB98" s="355"/>
      <c r="AC98" s="355"/>
    </row>
    <row r="99" spans="2:29" ht="18" x14ac:dyDescent="0.35">
      <c r="B99" s="66"/>
      <c r="C99" s="66"/>
      <c r="D99" s="245"/>
      <c r="E99" s="66"/>
      <c r="F99" s="245"/>
      <c r="G99" s="246"/>
      <c r="H99" s="66"/>
      <c r="I99" s="66"/>
      <c r="J99" s="247"/>
      <c r="K99" s="248"/>
      <c r="L99" s="66"/>
      <c r="M99" s="66"/>
      <c r="N99" s="249"/>
      <c r="W99" s="356"/>
      <c r="Z99" s="355"/>
      <c r="AA99" s="355"/>
      <c r="AB99" s="355"/>
      <c r="AC99" s="355"/>
    </row>
    <row r="100" spans="2:29" ht="18" x14ac:dyDescent="0.35">
      <c r="B100" s="11" t="s">
        <v>805</v>
      </c>
      <c r="D100" s="11"/>
      <c r="Z100" s="355"/>
      <c r="AA100" s="355"/>
      <c r="AB100" s="355"/>
      <c r="AC100" s="355"/>
    </row>
    <row r="101" spans="2:29" ht="18" x14ac:dyDescent="0.35">
      <c r="B101" s="11" t="s">
        <v>804</v>
      </c>
      <c r="D101" s="11"/>
      <c r="Z101" s="355" t="s">
        <v>706</v>
      </c>
      <c r="AA101" s="355" t="s">
        <v>784</v>
      </c>
      <c r="AB101" s="355" t="s">
        <v>785</v>
      </c>
      <c r="AC101" s="355" t="s">
        <v>783</v>
      </c>
    </row>
    <row r="102" spans="2:29" ht="18" x14ac:dyDescent="0.35">
      <c r="B102" s="11" t="s">
        <v>564</v>
      </c>
      <c r="C102" s="66"/>
      <c r="D102" s="245"/>
      <c r="E102" s="66"/>
      <c r="F102" s="245"/>
      <c r="G102" s="246"/>
      <c r="H102" s="66"/>
      <c r="I102" s="66"/>
      <c r="J102" s="247"/>
      <c r="K102" s="248"/>
      <c r="L102" s="66"/>
      <c r="M102" s="66"/>
      <c r="N102" s="249"/>
      <c r="W102" s="356"/>
      <c r="Z102" s="355"/>
      <c r="AA102" s="355"/>
      <c r="AB102" s="355"/>
      <c r="AC102" s="355"/>
    </row>
    <row r="103" spans="2:29" s="11" customFormat="1" ht="18" x14ac:dyDescent="0.35">
      <c r="B103" s="11" t="s">
        <v>563</v>
      </c>
      <c r="R103" s="2"/>
      <c r="S103" s="2"/>
      <c r="T103" s="2"/>
      <c r="U103" s="2"/>
      <c r="V103" s="2"/>
      <c r="W103" s="365"/>
      <c r="Z103" s="355"/>
      <c r="AA103" s="355"/>
      <c r="AB103" s="355"/>
      <c r="AC103" s="355"/>
    </row>
    <row r="104" spans="2:29" s="11" customFormat="1" ht="18" x14ac:dyDescent="0.35">
      <c r="B104" s="11" t="s">
        <v>569</v>
      </c>
      <c r="R104" s="2"/>
      <c r="S104" s="2"/>
      <c r="T104" s="2"/>
      <c r="U104" s="2"/>
      <c r="V104" s="2"/>
      <c r="W104" s="365"/>
      <c r="Z104" s="355"/>
      <c r="AA104" s="355"/>
      <c r="AB104" s="355"/>
      <c r="AC104" s="355"/>
    </row>
    <row r="105" spans="2:29" s="11" customFormat="1" ht="18" x14ac:dyDescent="0.35">
      <c r="B105" s="11" t="s">
        <v>570</v>
      </c>
      <c r="R105" s="2"/>
      <c r="S105" s="2"/>
      <c r="T105" s="2"/>
      <c r="U105" s="2"/>
      <c r="V105" s="2"/>
      <c r="W105" s="365"/>
      <c r="Z105" s="355"/>
      <c r="AA105" s="355"/>
      <c r="AB105" s="355"/>
      <c r="AC105" s="355"/>
    </row>
    <row r="106" spans="2:29" ht="18" x14ac:dyDescent="0.35">
      <c r="B106" s="201" t="s">
        <v>806</v>
      </c>
      <c r="D106" s="11"/>
      <c r="Z106" s="355"/>
      <c r="AA106" s="355"/>
      <c r="AB106" s="355"/>
      <c r="AC106" s="355"/>
    </row>
    <row r="107" spans="2:29" ht="18" x14ac:dyDescent="0.35">
      <c r="B107" s="2" t="s">
        <v>807</v>
      </c>
      <c r="D107" s="11"/>
      <c r="Z107" s="355" t="s">
        <v>796</v>
      </c>
      <c r="AA107" s="355" t="s">
        <v>711</v>
      </c>
      <c r="AB107" s="355" t="s">
        <v>797</v>
      </c>
      <c r="AC107" s="355" t="s">
        <v>791</v>
      </c>
    </row>
    <row r="108" spans="2:29" ht="18" x14ac:dyDescent="0.35">
      <c r="B108" s="11" t="s">
        <v>565</v>
      </c>
      <c r="W108" s="356"/>
      <c r="Z108" s="355"/>
      <c r="AA108" s="355"/>
      <c r="AB108" s="355"/>
      <c r="AC108" s="355"/>
    </row>
    <row r="109" spans="2:29" ht="18" x14ac:dyDescent="0.35">
      <c r="B109" s="11" t="s">
        <v>566</v>
      </c>
      <c r="W109" s="356"/>
      <c r="Z109" s="355"/>
      <c r="AA109" s="355"/>
      <c r="AB109" s="355"/>
      <c r="AC109" s="355"/>
    </row>
    <row r="110" spans="2:29" ht="18" x14ac:dyDescent="0.35">
      <c r="B110" s="11" t="s">
        <v>567</v>
      </c>
      <c r="W110" s="356"/>
      <c r="Z110" s="355" t="s">
        <v>714</v>
      </c>
      <c r="AA110" s="355" t="s">
        <v>678</v>
      </c>
      <c r="AB110" s="355" t="s">
        <v>703</v>
      </c>
      <c r="AC110" s="355" t="s">
        <v>715</v>
      </c>
    </row>
    <row r="111" spans="2:29" ht="18" x14ac:dyDescent="0.35">
      <c r="B111" s="11" t="s">
        <v>568</v>
      </c>
      <c r="W111" s="356"/>
      <c r="Z111" s="355" t="s">
        <v>716</v>
      </c>
      <c r="AA111" s="355" t="s">
        <v>717</v>
      </c>
      <c r="AB111" s="355" t="s">
        <v>718</v>
      </c>
      <c r="AC111" s="355" t="s">
        <v>719</v>
      </c>
    </row>
    <row r="112" spans="2:29" ht="18" x14ac:dyDescent="0.35">
      <c r="B112" s="11" t="s">
        <v>826</v>
      </c>
      <c r="W112" s="356"/>
      <c r="Z112" s="355" t="s">
        <v>720</v>
      </c>
      <c r="AA112" s="355" t="s">
        <v>678</v>
      </c>
      <c r="AB112" s="355" t="s">
        <v>703</v>
      </c>
      <c r="AC112" s="355" t="s">
        <v>721</v>
      </c>
    </row>
    <row r="113" spans="2:29" ht="18" x14ac:dyDescent="0.35">
      <c r="W113" s="356"/>
      <c r="Z113" s="355" t="s">
        <v>722</v>
      </c>
      <c r="AA113" s="355" t="s">
        <v>723</v>
      </c>
      <c r="AB113" s="355" t="s">
        <v>724</v>
      </c>
      <c r="AC113" s="355" t="s">
        <v>725</v>
      </c>
    </row>
    <row r="114" spans="2:29" ht="18" x14ac:dyDescent="0.35">
      <c r="B114" s="254" t="s">
        <v>471</v>
      </c>
      <c r="W114" s="356"/>
      <c r="Z114" s="355" t="s">
        <v>692</v>
      </c>
      <c r="AA114" s="355" t="s">
        <v>693</v>
      </c>
      <c r="AB114" s="355" t="s">
        <v>726</v>
      </c>
      <c r="AC114" s="355" t="s">
        <v>727</v>
      </c>
    </row>
    <row r="115" spans="2:29" s="201" customFormat="1" ht="18" x14ac:dyDescent="0.35">
      <c r="C115" s="238"/>
      <c r="D115" s="238"/>
      <c r="E115" s="238"/>
      <c r="F115" s="238"/>
      <c r="G115" s="238"/>
      <c r="H115" s="238"/>
      <c r="I115" s="238"/>
      <c r="J115" s="238"/>
      <c r="W115" s="362"/>
      <c r="Z115" s="355" t="s">
        <v>728</v>
      </c>
      <c r="AA115" s="355" t="s">
        <v>729</v>
      </c>
      <c r="AB115" s="355" t="s">
        <v>730</v>
      </c>
      <c r="AC115" s="355" t="s">
        <v>731</v>
      </c>
    </row>
    <row r="116" spans="2:29" s="234" customFormat="1" ht="18" x14ac:dyDescent="0.35">
      <c r="B116" s="674" t="s">
        <v>240</v>
      </c>
      <c r="C116" s="674" t="s">
        <v>183</v>
      </c>
      <c r="D116" s="676" t="s">
        <v>298</v>
      </c>
      <c r="E116" s="674" t="s">
        <v>91</v>
      </c>
      <c r="F116" s="674"/>
      <c r="G116" s="674"/>
      <c r="H116" s="674"/>
      <c r="I116" s="674"/>
      <c r="J116" s="674"/>
      <c r="K116" s="674"/>
      <c r="L116" s="674"/>
      <c r="M116" s="674"/>
      <c r="N116" s="674"/>
      <c r="O116" s="674"/>
      <c r="P116" s="690"/>
      <c r="Q116" s="27"/>
      <c r="R116" s="27"/>
      <c r="S116" s="27"/>
      <c r="T116" s="27"/>
      <c r="Z116" s="355" t="s">
        <v>732</v>
      </c>
      <c r="AA116" s="355" t="s">
        <v>733</v>
      </c>
      <c r="AB116" s="355" t="s">
        <v>734</v>
      </c>
      <c r="AC116" s="355" t="s">
        <v>735</v>
      </c>
    </row>
    <row r="117" spans="2:29" s="34" customFormat="1" x14ac:dyDescent="0.3">
      <c r="B117" s="674"/>
      <c r="C117" s="674"/>
      <c r="D117" s="677"/>
      <c r="E117" s="399" t="s">
        <v>238</v>
      </c>
      <c r="F117" s="269" t="s">
        <v>304</v>
      </c>
      <c r="G117" s="269" t="s">
        <v>88</v>
      </c>
      <c r="H117" s="269" t="s">
        <v>297</v>
      </c>
      <c r="I117" s="399" t="s">
        <v>79</v>
      </c>
      <c r="J117" s="399" t="s">
        <v>80</v>
      </c>
      <c r="K117" s="399" t="s">
        <v>81</v>
      </c>
      <c r="L117" s="399" t="s">
        <v>82</v>
      </c>
      <c r="M117" s="399" t="s">
        <v>83</v>
      </c>
      <c r="N117" s="399" t="s">
        <v>84</v>
      </c>
      <c r="O117" s="399" t="s">
        <v>89</v>
      </c>
      <c r="P117" s="410" t="s">
        <v>584</v>
      </c>
      <c r="Q117" s="27"/>
      <c r="R117" s="27"/>
      <c r="S117" s="27"/>
      <c r="T117" s="27"/>
    </row>
    <row r="118" spans="2:29" s="34" customFormat="1" ht="18" x14ac:dyDescent="0.35">
      <c r="B118" s="250" t="s">
        <v>241</v>
      </c>
      <c r="C118" s="230" t="s">
        <v>133</v>
      </c>
      <c r="D118" s="95" t="s">
        <v>85</v>
      </c>
      <c r="E118" s="239">
        <v>175.7</v>
      </c>
      <c r="F118" s="239">
        <v>216.2</v>
      </c>
      <c r="G118" s="239">
        <v>244.3</v>
      </c>
      <c r="H118" s="240">
        <v>257.7</v>
      </c>
      <c r="I118" s="230">
        <v>176.8</v>
      </c>
      <c r="J118" s="230">
        <v>176.5</v>
      </c>
      <c r="K118" s="241">
        <v>261.7</v>
      </c>
      <c r="L118" s="242">
        <v>217.3</v>
      </c>
      <c r="M118" s="230">
        <v>228.8</v>
      </c>
      <c r="N118" s="230">
        <v>210.4</v>
      </c>
      <c r="O118" s="243">
        <v>206.5</v>
      </c>
      <c r="P118" s="536">
        <v>214.2</v>
      </c>
      <c r="Q118" s="537"/>
      <c r="R118" s="64"/>
      <c r="S118" s="64"/>
      <c r="T118" s="64"/>
      <c r="Z118" s="363"/>
    </row>
    <row r="119" spans="2:29" s="34" customFormat="1" ht="18" x14ac:dyDescent="0.35">
      <c r="B119" s="250" t="s">
        <v>242</v>
      </c>
      <c r="C119" s="230" t="s">
        <v>133</v>
      </c>
      <c r="D119" s="95" t="s">
        <v>85</v>
      </c>
      <c r="E119" s="239">
        <v>362.2</v>
      </c>
      <c r="F119" s="527">
        <v>0</v>
      </c>
      <c r="G119" s="239">
        <v>419.7</v>
      </c>
      <c r="H119" s="240">
        <v>425.6</v>
      </c>
      <c r="I119" s="230">
        <v>395.6</v>
      </c>
      <c r="J119" s="230">
        <v>395.1</v>
      </c>
      <c r="K119" s="241">
        <v>474.6</v>
      </c>
      <c r="L119" s="242">
        <v>434.9</v>
      </c>
      <c r="M119" s="230">
        <v>383.5</v>
      </c>
      <c r="N119" s="230">
        <v>356.3</v>
      </c>
      <c r="O119" s="243">
        <v>428.6</v>
      </c>
      <c r="P119" s="536">
        <v>45.7</v>
      </c>
      <c r="Q119" s="537"/>
      <c r="R119" s="64"/>
      <c r="S119" s="64"/>
      <c r="T119" s="64"/>
      <c r="Z119" s="355" t="s">
        <v>679</v>
      </c>
      <c r="AA119" s="355" t="s">
        <v>681</v>
      </c>
      <c r="AB119" s="355" t="s">
        <v>740</v>
      </c>
      <c r="AC119" s="355" t="s">
        <v>741</v>
      </c>
    </row>
    <row r="120" spans="2:29" s="34" customFormat="1" ht="18" x14ac:dyDescent="0.35">
      <c r="B120" s="250" t="s">
        <v>247</v>
      </c>
      <c r="C120" s="230" t="s">
        <v>142</v>
      </c>
      <c r="D120" s="95" t="s">
        <v>85</v>
      </c>
      <c r="E120" s="239">
        <v>166.1</v>
      </c>
      <c r="F120" s="239">
        <v>178</v>
      </c>
      <c r="G120" s="239">
        <v>202.3</v>
      </c>
      <c r="H120" s="240">
        <v>210.6</v>
      </c>
      <c r="I120" s="230">
        <v>207.2</v>
      </c>
      <c r="J120" s="230">
        <v>193</v>
      </c>
      <c r="K120" s="241">
        <v>263.8</v>
      </c>
      <c r="L120" s="242">
        <v>205.5</v>
      </c>
      <c r="M120" s="230">
        <v>188.7</v>
      </c>
      <c r="N120" s="230">
        <v>122.5</v>
      </c>
      <c r="O120" s="243">
        <v>133.4</v>
      </c>
      <c r="P120" s="536">
        <v>214.5</v>
      </c>
      <c r="Q120" s="537"/>
      <c r="R120" s="64"/>
      <c r="S120" s="64"/>
      <c r="T120" s="64"/>
      <c r="Z120" s="355" t="s">
        <v>680</v>
      </c>
      <c r="AA120" s="355" t="s">
        <v>681</v>
      </c>
      <c r="AB120" s="355" t="s">
        <v>682</v>
      </c>
      <c r="AC120" s="355" t="s">
        <v>683</v>
      </c>
    </row>
    <row r="121" spans="2:29" s="34" customFormat="1" ht="18" x14ac:dyDescent="0.35">
      <c r="B121" s="250" t="s">
        <v>248</v>
      </c>
      <c r="C121" s="230" t="s">
        <v>143</v>
      </c>
      <c r="D121" s="95" t="s">
        <v>85</v>
      </c>
      <c r="E121" s="239">
        <v>832.6</v>
      </c>
      <c r="F121" s="239">
        <v>938.3</v>
      </c>
      <c r="G121" s="239">
        <v>962</v>
      </c>
      <c r="H121" s="240">
        <v>870.8</v>
      </c>
      <c r="I121" s="230">
        <v>641.70000000000005</v>
      </c>
      <c r="J121" s="230">
        <v>541.5</v>
      </c>
      <c r="K121" s="241">
        <v>789.5</v>
      </c>
      <c r="L121" s="242">
        <v>717</v>
      </c>
      <c r="M121" s="230">
        <v>703</v>
      </c>
      <c r="N121" s="230">
        <v>660.7</v>
      </c>
      <c r="O121" s="243">
        <v>555.9</v>
      </c>
      <c r="P121" s="536">
        <v>567</v>
      </c>
      <c r="Q121" s="537"/>
      <c r="R121" s="64"/>
      <c r="S121" s="64"/>
      <c r="T121" s="64"/>
      <c r="Z121" s="355" t="s">
        <v>742</v>
      </c>
      <c r="AA121" s="363" t="s">
        <v>629</v>
      </c>
      <c r="AB121" s="355" t="s">
        <v>743</v>
      </c>
      <c r="AC121" s="355" t="s">
        <v>744</v>
      </c>
    </row>
    <row r="122" spans="2:29" s="34" customFormat="1" ht="18" x14ac:dyDescent="0.35">
      <c r="B122" s="250" t="s">
        <v>251</v>
      </c>
      <c r="C122" s="230" t="s">
        <v>143</v>
      </c>
      <c r="D122" s="95" t="s">
        <v>85</v>
      </c>
      <c r="E122" s="239">
        <v>65</v>
      </c>
      <c r="F122" s="239">
        <v>62.1</v>
      </c>
      <c r="G122" s="239">
        <v>85.9</v>
      </c>
      <c r="H122" s="240">
        <v>55.1</v>
      </c>
      <c r="I122" s="230">
        <v>64.400000000000006</v>
      </c>
      <c r="J122" s="230">
        <v>59.5</v>
      </c>
      <c r="K122" s="241">
        <v>58.6</v>
      </c>
      <c r="L122" s="242">
        <v>56.1</v>
      </c>
      <c r="M122" s="230">
        <v>60.5</v>
      </c>
      <c r="N122" s="230">
        <v>58</v>
      </c>
      <c r="O122" s="243">
        <v>53.5</v>
      </c>
      <c r="P122" s="536">
        <v>59.9</v>
      </c>
      <c r="Q122" s="537"/>
      <c r="R122" s="64"/>
      <c r="S122" s="64"/>
      <c r="T122" s="64"/>
      <c r="Z122" s="355" t="s">
        <v>684</v>
      </c>
      <c r="AA122" s="355" t="s">
        <v>685</v>
      </c>
      <c r="AB122" s="355" t="s">
        <v>686</v>
      </c>
      <c r="AC122" s="355" t="s">
        <v>687</v>
      </c>
    </row>
    <row r="123" spans="2:29" s="34" customFormat="1" ht="18" x14ac:dyDescent="0.35">
      <c r="B123" s="250" t="s">
        <v>253</v>
      </c>
      <c r="C123" s="230" t="s">
        <v>143</v>
      </c>
      <c r="D123" s="95" t="s">
        <v>85</v>
      </c>
      <c r="E123" s="239">
        <v>206.9</v>
      </c>
      <c r="F123" s="239">
        <v>131.69999999999999</v>
      </c>
      <c r="G123" s="239">
        <v>149.30000000000001</v>
      </c>
      <c r="H123" s="240">
        <v>222.1</v>
      </c>
      <c r="I123" s="230">
        <v>195.6</v>
      </c>
      <c r="J123" s="230">
        <v>123.4</v>
      </c>
      <c r="K123" s="241">
        <v>184.7</v>
      </c>
      <c r="L123" s="242">
        <v>134</v>
      </c>
      <c r="M123" s="230">
        <v>114.9</v>
      </c>
      <c r="N123" s="230">
        <v>146.9</v>
      </c>
      <c r="O123" s="243">
        <v>88.5</v>
      </c>
      <c r="P123" s="536">
        <v>71.3</v>
      </c>
      <c r="Q123" s="537"/>
      <c r="R123" s="64"/>
      <c r="S123" s="64"/>
      <c r="T123" s="64"/>
      <c r="Z123" s="355" t="s">
        <v>688</v>
      </c>
      <c r="AA123" s="355" t="s">
        <v>745</v>
      </c>
      <c r="AB123" s="355" t="s">
        <v>689</v>
      </c>
      <c r="AC123" s="355" t="s">
        <v>690</v>
      </c>
    </row>
    <row r="124" spans="2:29" s="34" customFormat="1" ht="18" x14ac:dyDescent="0.35">
      <c r="B124" s="250" t="s">
        <v>254</v>
      </c>
      <c r="C124" s="230" t="s">
        <v>143</v>
      </c>
      <c r="D124" s="95" t="s">
        <v>85</v>
      </c>
      <c r="E124" s="239">
        <v>24.2</v>
      </c>
      <c r="F124" s="239">
        <v>128.80000000000001</v>
      </c>
      <c r="G124" s="239">
        <v>148.9</v>
      </c>
      <c r="H124" s="240">
        <v>193.2</v>
      </c>
      <c r="I124" s="230">
        <v>177</v>
      </c>
      <c r="J124" s="230">
        <v>182.7</v>
      </c>
      <c r="K124" s="241">
        <v>239.4</v>
      </c>
      <c r="L124" s="242">
        <v>190.8</v>
      </c>
      <c r="M124" s="230">
        <v>130.69999999999999</v>
      </c>
      <c r="N124" s="230">
        <v>97.7</v>
      </c>
      <c r="O124" s="243">
        <v>110.2</v>
      </c>
      <c r="P124" s="536">
        <v>142.1</v>
      </c>
      <c r="Q124" s="537"/>
      <c r="R124" s="64"/>
      <c r="S124" s="64"/>
      <c r="T124" s="64"/>
      <c r="Z124" s="355" t="s">
        <v>746</v>
      </c>
      <c r="AA124" s="363" t="s">
        <v>629</v>
      </c>
      <c r="AB124" s="355" t="s">
        <v>747</v>
      </c>
      <c r="AC124" s="355" t="s">
        <v>748</v>
      </c>
    </row>
    <row r="125" spans="2:29" s="34" customFormat="1" ht="18" x14ac:dyDescent="0.35">
      <c r="B125" s="250" t="s">
        <v>252</v>
      </c>
      <c r="C125" s="230" t="s">
        <v>143</v>
      </c>
      <c r="D125" s="95" t="s">
        <v>85</v>
      </c>
      <c r="E125" s="239">
        <v>24.3</v>
      </c>
      <c r="F125" s="527">
        <v>0</v>
      </c>
      <c r="G125" s="239">
        <v>40.700000000000003</v>
      </c>
      <c r="H125" s="240">
        <v>39.799999999999997</v>
      </c>
      <c r="I125" s="230">
        <v>38.6</v>
      </c>
      <c r="J125" s="230">
        <v>26.8</v>
      </c>
      <c r="K125" s="241">
        <v>33.299999999999997</v>
      </c>
      <c r="L125" s="242">
        <v>33.200000000000003</v>
      </c>
      <c r="M125" s="230">
        <v>39.299999999999997</v>
      </c>
      <c r="N125" s="230">
        <v>39.799999999999997</v>
      </c>
      <c r="O125" s="243">
        <v>37.799999999999997</v>
      </c>
      <c r="P125" s="536">
        <v>40.799999999999997</v>
      </c>
      <c r="Q125" s="537"/>
      <c r="R125" s="64"/>
      <c r="S125" s="64"/>
      <c r="T125" s="64"/>
      <c r="Z125" s="355" t="s">
        <v>691</v>
      </c>
      <c r="AA125" s="355" t="s">
        <v>749</v>
      </c>
      <c r="AB125" s="355" t="s">
        <v>750</v>
      </c>
      <c r="AC125" s="355" t="s">
        <v>751</v>
      </c>
    </row>
    <row r="126" spans="2:29" s="34" customFormat="1" ht="18" x14ac:dyDescent="0.35">
      <c r="B126" s="250" t="s">
        <v>288</v>
      </c>
      <c r="C126" s="230" t="s">
        <v>143</v>
      </c>
      <c r="D126" s="95" t="s">
        <v>85</v>
      </c>
      <c r="E126" s="239">
        <v>103.6</v>
      </c>
      <c r="F126" s="527">
        <v>0</v>
      </c>
      <c r="G126" s="239">
        <v>96.9</v>
      </c>
      <c r="H126" s="240">
        <v>95.8</v>
      </c>
      <c r="I126" s="230">
        <v>65.599999999999994</v>
      </c>
      <c r="J126" s="230">
        <v>77.599999999999994</v>
      </c>
      <c r="K126" s="241">
        <v>83.6</v>
      </c>
      <c r="L126" s="242">
        <v>102.3</v>
      </c>
      <c r="M126" s="230">
        <v>96.5</v>
      </c>
      <c r="N126" s="230">
        <v>99.4</v>
      </c>
      <c r="O126" s="243">
        <v>105.2</v>
      </c>
      <c r="P126" s="536">
        <v>147.6</v>
      </c>
      <c r="Q126" s="537"/>
      <c r="R126" s="64"/>
      <c r="S126" s="64"/>
      <c r="T126" s="64"/>
      <c r="Z126" s="355" t="s">
        <v>752</v>
      </c>
      <c r="AA126" s="363" t="s">
        <v>629</v>
      </c>
      <c r="AB126" s="355" t="s">
        <v>753</v>
      </c>
      <c r="AC126" s="355" t="s">
        <v>754</v>
      </c>
    </row>
    <row r="127" spans="2:29" s="34" customFormat="1" ht="18" x14ac:dyDescent="0.35">
      <c r="B127" s="250" t="s">
        <v>257</v>
      </c>
      <c r="C127" s="230" t="s">
        <v>148</v>
      </c>
      <c r="D127" s="95" t="s">
        <v>85</v>
      </c>
      <c r="E127" s="239">
        <v>40.200000000000003</v>
      </c>
      <c r="F127" s="239">
        <v>84.3</v>
      </c>
      <c r="G127" s="239">
        <v>82.3</v>
      </c>
      <c r="H127" s="240">
        <v>104.4</v>
      </c>
      <c r="I127" s="230">
        <v>104.4</v>
      </c>
      <c r="J127" s="230">
        <v>87.7</v>
      </c>
      <c r="K127" s="241">
        <v>107.9</v>
      </c>
      <c r="L127" s="242">
        <v>89.3</v>
      </c>
      <c r="M127" s="230">
        <v>68</v>
      </c>
      <c r="N127" s="230">
        <v>78</v>
      </c>
      <c r="O127" s="243">
        <v>61.7</v>
      </c>
      <c r="P127" s="536">
        <v>147.6</v>
      </c>
      <c r="Q127" s="537"/>
      <c r="R127" s="64"/>
      <c r="S127" s="64"/>
      <c r="T127" s="64"/>
      <c r="Z127" s="355" t="s">
        <v>694</v>
      </c>
      <c r="AA127" s="363" t="s">
        <v>629</v>
      </c>
      <c r="AB127" s="363" t="s">
        <v>629</v>
      </c>
      <c r="AC127" s="363"/>
    </row>
    <row r="128" spans="2:29" s="34" customFormat="1" ht="31.2" x14ac:dyDescent="0.35">
      <c r="B128" s="341" t="s">
        <v>289</v>
      </c>
      <c r="C128" s="230" t="s">
        <v>239</v>
      </c>
      <c r="D128" s="95" t="s">
        <v>85</v>
      </c>
      <c r="E128" s="239">
        <v>28.2</v>
      </c>
      <c r="F128" s="239">
        <v>20.2</v>
      </c>
      <c r="G128" s="239">
        <v>28.6</v>
      </c>
      <c r="H128" s="240">
        <v>28.3</v>
      </c>
      <c r="I128" s="230">
        <v>18.2</v>
      </c>
      <c r="J128" s="230">
        <v>23.2</v>
      </c>
      <c r="K128" s="241">
        <v>36.299999999999997</v>
      </c>
      <c r="L128" s="242">
        <v>29.6</v>
      </c>
      <c r="M128" s="230">
        <v>33.5</v>
      </c>
      <c r="N128" s="230">
        <v>24</v>
      </c>
      <c r="O128" s="243">
        <v>33.1</v>
      </c>
      <c r="P128" s="536">
        <v>30</v>
      </c>
      <c r="Q128" s="537"/>
      <c r="R128" s="64"/>
      <c r="S128" s="64"/>
      <c r="T128" s="64"/>
      <c r="Z128" s="355" t="s">
        <v>695</v>
      </c>
      <c r="AA128" s="355" t="s">
        <v>711</v>
      </c>
      <c r="AB128" s="355" t="s">
        <v>755</v>
      </c>
      <c r="AC128" s="355" t="s">
        <v>756</v>
      </c>
    </row>
    <row r="129" spans="2:29" s="34" customFormat="1" ht="18" x14ac:dyDescent="0.35">
      <c r="B129" s="250" t="s">
        <v>259</v>
      </c>
      <c r="C129" s="230" t="s">
        <v>239</v>
      </c>
      <c r="D129" s="95" t="s">
        <v>85</v>
      </c>
      <c r="E129" s="239">
        <v>85.3</v>
      </c>
      <c r="F129" s="239">
        <v>94.7</v>
      </c>
      <c r="G129" s="239">
        <v>120.5</v>
      </c>
      <c r="H129" s="240">
        <v>114.8</v>
      </c>
      <c r="I129" s="230">
        <v>66.900000000000006</v>
      </c>
      <c r="J129" s="230">
        <v>97.9</v>
      </c>
      <c r="K129" s="241">
        <v>115.4</v>
      </c>
      <c r="L129" s="242">
        <v>99.2</v>
      </c>
      <c r="M129" s="230">
        <v>89.8</v>
      </c>
      <c r="N129" s="230">
        <v>103.3</v>
      </c>
      <c r="O129" s="243">
        <v>98.9</v>
      </c>
      <c r="P129" s="536">
        <v>98.8</v>
      </c>
      <c r="Q129" s="537"/>
      <c r="R129" s="64"/>
      <c r="S129" s="64"/>
      <c r="T129" s="64"/>
      <c r="Z129" s="355" t="s">
        <v>696</v>
      </c>
      <c r="AA129" s="355" t="s">
        <v>697</v>
      </c>
      <c r="AB129" s="355" t="s">
        <v>757</v>
      </c>
      <c r="AC129" s="355" t="s">
        <v>756</v>
      </c>
    </row>
    <row r="130" spans="2:29" s="34" customFormat="1" ht="18" x14ac:dyDescent="0.35">
      <c r="B130" s="250" t="s">
        <v>260</v>
      </c>
      <c r="C130" s="230" t="s">
        <v>152</v>
      </c>
      <c r="D130" s="95" t="s">
        <v>85</v>
      </c>
      <c r="E130" s="239">
        <v>44.4</v>
      </c>
      <c r="F130" s="239">
        <v>52.5</v>
      </c>
      <c r="G130" s="239">
        <v>64.599999999999994</v>
      </c>
      <c r="H130" s="240">
        <v>72.400000000000006</v>
      </c>
      <c r="I130" s="230">
        <v>70.3</v>
      </c>
      <c r="J130" s="230">
        <v>70.7</v>
      </c>
      <c r="K130" s="241">
        <v>73.599999999999994</v>
      </c>
      <c r="L130" s="242">
        <v>66.900000000000006</v>
      </c>
      <c r="M130" s="230">
        <v>68.7</v>
      </c>
      <c r="N130" s="230">
        <v>73.599999999999994</v>
      </c>
      <c r="O130" s="243">
        <v>49.1</v>
      </c>
      <c r="P130" s="536">
        <v>58</v>
      </c>
      <c r="Q130" s="537"/>
      <c r="R130" s="64"/>
      <c r="S130" s="64"/>
      <c r="T130" s="64"/>
      <c r="Z130" s="355" t="s">
        <v>758</v>
      </c>
      <c r="AA130" s="363" t="s">
        <v>629</v>
      </c>
      <c r="AB130" s="355" t="s">
        <v>759</v>
      </c>
      <c r="AC130" s="355" t="s">
        <v>760</v>
      </c>
    </row>
    <row r="131" spans="2:29" s="34" customFormat="1" ht="18" x14ac:dyDescent="0.35">
      <c r="B131" s="250" t="s">
        <v>261</v>
      </c>
      <c r="C131" s="230" t="s">
        <v>152</v>
      </c>
      <c r="D131" s="95" t="s">
        <v>85</v>
      </c>
      <c r="E131" s="239">
        <v>48.8</v>
      </c>
      <c r="F131" s="239">
        <v>46.4</v>
      </c>
      <c r="G131" s="239">
        <v>46.3</v>
      </c>
      <c r="H131" s="240">
        <v>7.3</v>
      </c>
      <c r="I131" s="230">
        <v>0</v>
      </c>
      <c r="J131" s="230">
        <v>0</v>
      </c>
      <c r="K131" s="241">
        <v>2.6</v>
      </c>
      <c r="L131" s="242">
        <v>31.6</v>
      </c>
      <c r="M131" s="230">
        <v>38.299999999999997</v>
      </c>
      <c r="N131" s="230">
        <v>41.4</v>
      </c>
      <c r="O131" s="243">
        <v>37.5</v>
      </c>
      <c r="P131" s="536">
        <v>49.6</v>
      </c>
      <c r="Q131" s="537"/>
      <c r="R131" s="64"/>
      <c r="S131" s="64"/>
      <c r="T131" s="64"/>
      <c r="Z131" s="355" t="s">
        <v>761</v>
      </c>
      <c r="AA131" s="363" t="s">
        <v>629</v>
      </c>
      <c r="AB131" s="355" t="s">
        <v>762</v>
      </c>
      <c r="AC131" s="355" t="s">
        <v>763</v>
      </c>
    </row>
    <row r="132" spans="2:29" s="34" customFormat="1" ht="18" x14ac:dyDescent="0.35">
      <c r="B132" s="250" t="s">
        <v>264</v>
      </c>
      <c r="C132" s="230" t="s">
        <v>152</v>
      </c>
      <c r="D132" s="95" t="s">
        <v>85</v>
      </c>
      <c r="E132" s="239">
        <v>34.6</v>
      </c>
      <c r="F132" s="527">
        <v>0</v>
      </c>
      <c r="G132" s="239">
        <v>12.5</v>
      </c>
      <c r="H132" s="240">
        <v>14.4</v>
      </c>
      <c r="I132" s="230">
        <v>11.8</v>
      </c>
      <c r="J132" s="230">
        <v>13.3</v>
      </c>
      <c r="K132" s="241">
        <v>23.1</v>
      </c>
      <c r="L132" s="242">
        <v>44.9</v>
      </c>
      <c r="M132" s="230">
        <v>40.299999999999997</v>
      </c>
      <c r="N132" s="230">
        <v>41.8</v>
      </c>
      <c r="O132" s="243">
        <v>57.5</v>
      </c>
      <c r="P132" s="536">
        <v>147.6</v>
      </c>
      <c r="Q132" s="537"/>
      <c r="R132" s="64"/>
      <c r="S132" s="64"/>
      <c r="T132" s="64"/>
      <c r="Z132" s="355" t="s">
        <v>764</v>
      </c>
      <c r="AA132" s="363" t="s">
        <v>629</v>
      </c>
      <c r="AB132" s="363"/>
      <c r="AC132" s="363"/>
    </row>
    <row r="133" spans="2:29" s="34" customFormat="1" ht="18" x14ac:dyDescent="0.35">
      <c r="B133" s="250" t="s">
        <v>803</v>
      </c>
      <c r="C133" s="230" t="s">
        <v>157</v>
      </c>
      <c r="D133" s="95" t="s">
        <v>85</v>
      </c>
      <c r="E133" s="239">
        <v>151.6</v>
      </c>
      <c r="F133" s="527">
        <v>0</v>
      </c>
      <c r="G133" s="239">
        <v>73.8</v>
      </c>
      <c r="H133" s="240">
        <v>258.8</v>
      </c>
      <c r="I133" s="230">
        <v>327.5</v>
      </c>
      <c r="J133" s="230">
        <v>374.7</v>
      </c>
      <c r="K133" s="241">
        <v>404.6</v>
      </c>
      <c r="L133" s="242">
        <v>570.70000000000005</v>
      </c>
      <c r="M133" s="230">
        <v>626.9</v>
      </c>
      <c r="N133" s="230">
        <v>561.70000000000005</v>
      </c>
      <c r="O133" s="243">
        <v>586.70000000000005</v>
      </c>
      <c r="P133" s="536">
        <v>567</v>
      </c>
      <c r="Q133" s="537"/>
      <c r="R133" s="64"/>
      <c r="S133" s="64"/>
      <c r="T133" s="64"/>
      <c r="Z133" s="355" t="s">
        <v>698</v>
      </c>
      <c r="AA133" s="355" t="s">
        <v>765</v>
      </c>
      <c r="AB133" s="355" t="s">
        <v>766</v>
      </c>
      <c r="AC133" s="355" t="s">
        <v>767</v>
      </c>
    </row>
    <row r="134" spans="2:29" s="34" customFormat="1" ht="18" x14ac:dyDescent="0.35">
      <c r="B134" s="250" t="s">
        <v>269</v>
      </c>
      <c r="C134" s="230" t="s">
        <v>157</v>
      </c>
      <c r="D134" s="95" t="s">
        <v>85</v>
      </c>
      <c r="E134" s="239">
        <v>344</v>
      </c>
      <c r="F134" s="527">
        <v>0</v>
      </c>
      <c r="G134" s="239">
        <v>494.3</v>
      </c>
      <c r="H134" s="240">
        <v>491.6</v>
      </c>
      <c r="I134" s="230">
        <v>500.8</v>
      </c>
      <c r="J134" s="230">
        <v>355.1</v>
      </c>
      <c r="K134" s="241">
        <v>455</v>
      </c>
      <c r="L134" s="242">
        <v>407.6</v>
      </c>
      <c r="M134" s="230">
        <v>368.1</v>
      </c>
      <c r="N134" s="230">
        <v>339.9</v>
      </c>
      <c r="O134" s="243">
        <v>319.2</v>
      </c>
      <c r="P134" s="536">
        <v>147.6</v>
      </c>
      <c r="Q134" s="537"/>
      <c r="R134" s="64"/>
      <c r="S134" s="64"/>
      <c r="T134" s="64"/>
      <c r="Z134" s="355" t="s">
        <v>699</v>
      </c>
      <c r="AA134" s="355" t="s">
        <v>768</v>
      </c>
      <c r="AB134" s="355" t="s">
        <v>769</v>
      </c>
      <c r="AC134" s="355" t="s">
        <v>701</v>
      </c>
    </row>
    <row r="135" spans="2:29" s="34" customFormat="1" ht="18" x14ac:dyDescent="0.35">
      <c r="B135" s="250" t="s">
        <v>290</v>
      </c>
      <c r="C135" s="230" t="s">
        <v>160</v>
      </c>
      <c r="D135" s="95" t="s">
        <v>85</v>
      </c>
      <c r="E135" s="239">
        <v>0</v>
      </c>
      <c r="F135" s="239">
        <v>0</v>
      </c>
      <c r="G135" s="239">
        <v>0</v>
      </c>
      <c r="H135" s="240">
        <v>0</v>
      </c>
      <c r="I135" s="527">
        <v>0</v>
      </c>
      <c r="J135" s="527">
        <v>0</v>
      </c>
      <c r="K135" s="527">
        <v>0</v>
      </c>
      <c r="L135" s="527">
        <v>0</v>
      </c>
      <c r="M135" s="527">
        <v>0</v>
      </c>
      <c r="N135" s="527">
        <v>0</v>
      </c>
      <c r="O135" s="527">
        <v>0</v>
      </c>
      <c r="P135" s="533">
        <v>0</v>
      </c>
      <c r="Q135" s="535"/>
      <c r="R135" s="64"/>
      <c r="S135" s="64"/>
      <c r="T135" s="64"/>
      <c r="Z135" s="355" t="s">
        <v>700</v>
      </c>
      <c r="AA135" s="355" t="s">
        <v>770</v>
      </c>
      <c r="AB135" s="355" t="s">
        <v>771</v>
      </c>
      <c r="AC135" s="355" t="s">
        <v>772</v>
      </c>
    </row>
    <row r="136" spans="2:29" s="34" customFormat="1" ht="18" x14ac:dyDescent="0.35">
      <c r="B136" s="250" t="s">
        <v>277</v>
      </c>
      <c r="C136" s="230" t="s">
        <v>162</v>
      </c>
      <c r="D136" s="95" t="s">
        <v>85</v>
      </c>
      <c r="E136" s="239">
        <v>77.599999999999994</v>
      </c>
      <c r="F136" s="239">
        <v>52.5</v>
      </c>
      <c r="G136" s="239">
        <v>34.9</v>
      </c>
      <c r="H136" s="240">
        <v>9.6999999999999993</v>
      </c>
      <c r="I136" s="230">
        <v>6</v>
      </c>
      <c r="J136" s="230">
        <v>0</v>
      </c>
      <c r="K136" s="241">
        <v>0</v>
      </c>
      <c r="L136" s="242">
        <v>0</v>
      </c>
      <c r="M136" s="230">
        <v>6.9</v>
      </c>
      <c r="N136" s="230">
        <v>33.4</v>
      </c>
      <c r="O136" s="243">
        <v>7.6</v>
      </c>
      <c r="P136" s="536">
        <v>10.3</v>
      </c>
      <c r="Q136" s="537"/>
      <c r="R136" s="64"/>
      <c r="S136" s="64"/>
      <c r="T136" s="64"/>
      <c r="Z136" s="355" t="s">
        <v>773</v>
      </c>
      <c r="AA136" s="363" t="s">
        <v>629</v>
      </c>
      <c r="AB136" s="355" t="s">
        <v>774</v>
      </c>
      <c r="AC136" s="355" t="s">
        <v>775</v>
      </c>
    </row>
    <row r="137" spans="2:29" s="34" customFormat="1" ht="18" x14ac:dyDescent="0.35">
      <c r="B137" s="250" t="s">
        <v>278</v>
      </c>
      <c r="C137" s="230" t="s">
        <v>162</v>
      </c>
      <c r="D137" s="95" t="s">
        <v>85</v>
      </c>
      <c r="E137" s="239">
        <v>146.19999999999999</v>
      </c>
      <c r="F137" s="239">
        <v>176.9</v>
      </c>
      <c r="G137" s="239">
        <v>178.6</v>
      </c>
      <c r="H137" s="240">
        <v>139.5</v>
      </c>
      <c r="I137" s="230">
        <v>37.4</v>
      </c>
      <c r="J137" s="230">
        <v>31.7</v>
      </c>
      <c r="K137" s="241">
        <v>42.5</v>
      </c>
      <c r="L137" s="255">
        <v>148.5</v>
      </c>
      <c r="M137" s="230">
        <v>48.7</v>
      </c>
      <c r="N137" s="230">
        <v>50.8</v>
      </c>
      <c r="O137" s="243">
        <v>36</v>
      </c>
      <c r="P137" s="536">
        <v>147.6</v>
      </c>
      <c r="Q137" s="537"/>
      <c r="R137" s="64"/>
      <c r="S137" s="64"/>
      <c r="T137" s="64"/>
      <c r="Z137" s="355" t="s">
        <v>702</v>
      </c>
      <c r="AA137" s="355" t="s">
        <v>681</v>
      </c>
      <c r="AB137" s="355" t="s">
        <v>776</v>
      </c>
      <c r="AC137" s="355" t="s">
        <v>777</v>
      </c>
    </row>
    <row r="138" spans="2:29" s="34" customFormat="1" ht="18" x14ac:dyDescent="0.35">
      <c r="B138" s="250" t="s">
        <v>279</v>
      </c>
      <c r="C138" s="230" t="s">
        <v>162</v>
      </c>
      <c r="D138" s="95" t="s">
        <v>85</v>
      </c>
      <c r="E138" s="239">
        <v>38.4</v>
      </c>
      <c r="F138" s="239">
        <v>49.6</v>
      </c>
      <c r="G138" s="239">
        <v>50.2</v>
      </c>
      <c r="H138" s="240">
        <v>58.9</v>
      </c>
      <c r="I138" s="230">
        <v>33</v>
      </c>
      <c r="J138" s="230">
        <v>0</v>
      </c>
      <c r="K138" s="241">
        <v>34.9</v>
      </c>
      <c r="L138" s="242">
        <v>58.6</v>
      </c>
      <c r="M138" s="230">
        <v>124.9</v>
      </c>
      <c r="N138" s="230">
        <v>130</v>
      </c>
      <c r="O138" s="243">
        <v>98.8</v>
      </c>
      <c r="P138" s="536">
        <v>45.7</v>
      </c>
      <c r="Q138" s="537"/>
      <c r="R138" s="64"/>
      <c r="S138" s="64"/>
      <c r="T138" s="64"/>
      <c r="Z138" s="355" t="s">
        <v>764</v>
      </c>
      <c r="AA138" s="363" t="s">
        <v>629</v>
      </c>
      <c r="AB138" s="363" t="s">
        <v>629</v>
      </c>
      <c r="AC138" s="363"/>
    </row>
    <row r="139" spans="2:29" s="34" customFormat="1" ht="18" x14ac:dyDescent="0.35">
      <c r="B139" s="250" t="s">
        <v>287</v>
      </c>
      <c r="C139" s="230" t="s">
        <v>166</v>
      </c>
      <c r="D139" s="95" t="s">
        <v>85</v>
      </c>
      <c r="E139" s="239">
        <v>234</v>
      </c>
      <c r="F139" s="527">
        <v>0</v>
      </c>
      <c r="G139" s="239">
        <v>275.7</v>
      </c>
      <c r="H139" s="240">
        <v>426.2</v>
      </c>
      <c r="I139" s="230">
        <v>236.5</v>
      </c>
      <c r="J139" s="230">
        <v>202.2</v>
      </c>
      <c r="K139" s="241">
        <v>204</v>
      </c>
      <c r="L139" s="242">
        <v>238.8</v>
      </c>
      <c r="M139" s="230">
        <v>209.4</v>
      </c>
      <c r="N139" s="230">
        <v>174.6</v>
      </c>
      <c r="O139" s="243">
        <v>176</v>
      </c>
      <c r="P139" s="536">
        <v>147.6</v>
      </c>
      <c r="Q139" s="537"/>
      <c r="R139" s="64"/>
      <c r="S139" s="64"/>
      <c r="T139" s="64"/>
      <c r="Z139" s="355" t="s">
        <v>778</v>
      </c>
      <c r="AA139" s="355" t="s">
        <v>779</v>
      </c>
      <c r="AB139" s="355" t="s">
        <v>704</v>
      </c>
      <c r="AC139" s="355" t="s">
        <v>780</v>
      </c>
    </row>
    <row r="140" spans="2:29" ht="18" x14ac:dyDescent="0.35">
      <c r="D140" s="11"/>
      <c r="Z140" s="355" t="s">
        <v>781</v>
      </c>
      <c r="AA140" s="355" t="s">
        <v>705</v>
      </c>
      <c r="AB140" s="355" t="s">
        <v>782</v>
      </c>
      <c r="AC140" s="355" t="s">
        <v>783</v>
      </c>
    </row>
    <row r="141" spans="2:29" ht="18" x14ac:dyDescent="0.35">
      <c r="B141" s="11" t="s">
        <v>805</v>
      </c>
      <c r="D141" s="11"/>
      <c r="Z141" s="355"/>
      <c r="AA141" s="355"/>
      <c r="AB141" s="355"/>
      <c r="AC141" s="355"/>
    </row>
    <row r="142" spans="2:29" ht="18" x14ac:dyDescent="0.35">
      <c r="B142" s="11" t="s">
        <v>804</v>
      </c>
      <c r="D142" s="11"/>
      <c r="Z142" s="355" t="s">
        <v>706</v>
      </c>
      <c r="AA142" s="355" t="s">
        <v>784</v>
      </c>
      <c r="AB142" s="355" t="s">
        <v>785</v>
      </c>
      <c r="AC142" s="355" t="s">
        <v>783</v>
      </c>
    </row>
    <row r="143" spans="2:29" ht="18" x14ac:dyDescent="0.35">
      <c r="B143" s="11" t="s">
        <v>564</v>
      </c>
      <c r="D143" s="11"/>
      <c r="Z143" s="355" t="s">
        <v>707</v>
      </c>
      <c r="AA143" s="355" t="s">
        <v>786</v>
      </c>
      <c r="AB143" s="355" t="s">
        <v>787</v>
      </c>
      <c r="AC143" s="355" t="s">
        <v>788</v>
      </c>
    </row>
    <row r="144" spans="2:29" ht="18" x14ac:dyDescent="0.35">
      <c r="B144" s="11" t="s">
        <v>563</v>
      </c>
      <c r="D144" s="11"/>
      <c r="Z144" s="355" t="s">
        <v>708</v>
      </c>
      <c r="AA144" s="355" t="s">
        <v>789</v>
      </c>
      <c r="AB144" s="355" t="s">
        <v>790</v>
      </c>
      <c r="AC144" s="355" t="s">
        <v>791</v>
      </c>
    </row>
    <row r="145" spans="2:29" ht="18" x14ac:dyDescent="0.35">
      <c r="B145" s="11" t="s">
        <v>569</v>
      </c>
      <c r="D145" s="11"/>
      <c r="Z145" s="355" t="s">
        <v>709</v>
      </c>
      <c r="AA145" s="355" t="s">
        <v>792</v>
      </c>
      <c r="AB145" s="355" t="s">
        <v>793</v>
      </c>
      <c r="AC145" s="355" t="s">
        <v>791</v>
      </c>
    </row>
    <row r="146" spans="2:29" ht="18" x14ac:dyDescent="0.35">
      <c r="B146" s="11" t="s">
        <v>570</v>
      </c>
      <c r="D146" s="11"/>
      <c r="Z146" s="355" t="s">
        <v>710</v>
      </c>
      <c r="AA146" s="355" t="s">
        <v>794</v>
      </c>
      <c r="AB146" s="355" t="s">
        <v>795</v>
      </c>
      <c r="AC146" s="355" t="s">
        <v>791</v>
      </c>
    </row>
    <row r="147" spans="2:29" ht="18" x14ac:dyDescent="0.35">
      <c r="B147" s="201" t="s">
        <v>806</v>
      </c>
      <c r="D147" s="11"/>
      <c r="Z147" s="355"/>
      <c r="AA147" s="355"/>
      <c r="AB147" s="355"/>
      <c r="AC147" s="355"/>
    </row>
    <row r="148" spans="2:29" ht="18" x14ac:dyDescent="0.35">
      <c r="B148" s="2" t="s">
        <v>807</v>
      </c>
      <c r="D148" s="11"/>
      <c r="Z148" s="355" t="s">
        <v>796</v>
      </c>
      <c r="AA148" s="355" t="s">
        <v>711</v>
      </c>
      <c r="AB148" s="355" t="s">
        <v>797</v>
      </c>
      <c r="AC148" s="355" t="s">
        <v>791</v>
      </c>
    </row>
    <row r="149" spans="2:29" ht="18" x14ac:dyDescent="0.35">
      <c r="B149" s="11" t="s">
        <v>565</v>
      </c>
      <c r="D149" s="11"/>
      <c r="Z149" s="355" t="s">
        <v>712</v>
      </c>
      <c r="AA149" s="355" t="s">
        <v>798</v>
      </c>
      <c r="AB149" s="355" t="s">
        <v>713</v>
      </c>
      <c r="AC149" s="355" t="s">
        <v>791</v>
      </c>
    </row>
    <row r="150" spans="2:29" ht="18" x14ac:dyDescent="0.35">
      <c r="B150" s="11" t="s">
        <v>566</v>
      </c>
      <c r="D150" s="11"/>
      <c r="Z150" s="355" t="s">
        <v>722</v>
      </c>
      <c r="AA150" s="355" t="s">
        <v>723</v>
      </c>
      <c r="AB150" s="355" t="s">
        <v>799</v>
      </c>
      <c r="AC150" s="355" t="s">
        <v>791</v>
      </c>
    </row>
    <row r="151" spans="2:29" ht="18" x14ac:dyDescent="0.35">
      <c r="B151" s="11" t="s">
        <v>567</v>
      </c>
      <c r="D151" s="11"/>
      <c r="Z151" s="355" t="s">
        <v>800</v>
      </c>
      <c r="AA151" s="355" t="s">
        <v>801</v>
      </c>
      <c r="AB151" s="355" t="s">
        <v>802</v>
      </c>
      <c r="AC151" s="355" t="s">
        <v>791</v>
      </c>
    </row>
    <row r="152" spans="2:29" x14ac:dyDescent="0.3">
      <c r="B152" s="11" t="s">
        <v>568</v>
      </c>
      <c r="D152" s="11"/>
    </row>
    <row r="153" spans="2:29" x14ac:dyDescent="0.3">
      <c r="B153" s="201" t="s">
        <v>185</v>
      </c>
      <c r="D153" s="11"/>
    </row>
    <row r="154" spans="2:29" ht="18" x14ac:dyDescent="0.35">
      <c r="B154" s="11" t="s">
        <v>826</v>
      </c>
      <c r="W154" s="356"/>
      <c r="Z154" s="355"/>
      <c r="AA154" s="355"/>
      <c r="AB154" s="355"/>
      <c r="AC154" s="355"/>
    </row>
    <row r="155" spans="2:29" x14ac:dyDescent="0.3">
      <c r="D155" s="11"/>
    </row>
    <row r="156" spans="2:29" x14ac:dyDescent="0.3">
      <c r="D156" s="11"/>
    </row>
    <row r="157" spans="2:29" x14ac:dyDescent="0.3">
      <c r="D157" s="11"/>
    </row>
    <row r="158" spans="2:29" x14ac:dyDescent="0.3">
      <c r="D158" s="11"/>
    </row>
    <row r="159" spans="2:29" x14ac:dyDescent="0.3">
      <c r="D159" s="11"/>
    </row>
    <row r="160" spans="2:29" x14ac:dyDescent="0.3">
      <c r="D160" s="11"/>
    </row>
    <row r="161" spans="4:4" x14ac:dyDescent="0.3">
      <c r="D161" s="11"/>
    </row>
    <row r="162" spans="4:4" x14ac:dyDescent="0.3">
      <c r="D162" s="11"/>
    </row>
    <row r="163" spans="4:4" x14ac:dyDescent="0.3">
      <c r="D163" s="11"/>
    </row>
    <row r="164" spans="4:4" x14ac:dyDescent="0.3">
      <c r="D164" s="11"/>
    </row>
    <row r="165" spans="4:4" x14ac:dyDescent="0.3">
      <c r="D165" s="11"/>
    </row>
    <row r="166" spans="4:4" x14ac:dyDescent="0.3">
      <c r="D166" s="11"/>
    </row>
    <row r="167" spans="4:4" x14ac:dyDescent="0.3">
      <c r="D167" s="11"/>
    </row>
    <row r="168" spans="4:4" x14ac:dyDescent="0.3">
      <c r="D168" s="11"/>
    </row>
    <row r="169" spans="4:4" x14ac:dyDescent="0.3">
      <c r="D169" s="11"/>
    </row>
    <row r="170" spans="4:4" x14ac:dyDescent="0.3">
      <c r="D170" s="11"/>
    </row>
  </sheetData>
  <mergeCells count="14">
    <mergeCell ref="B48:B49"/>
    <mergeCell ref="C48:C49"/>
    <mergeCell ref="D48:D49"/>
    <mergeCell ref="E48:P48"/>
    <mergeCell ref="B116:B117"/>
    <mergeCell ref="C116:C117"/>
    <mergeCell ref="D116:D117"/>
    <mergeCell ref="E116:P116"/>
    <mergeCell ref="B4:B5"/>
    <mergeCell ref="C4:C5"/>
    <mergeCell ref="D4:S4"/>
    <mergeCell ref="B29:B30"/>
    <mergeCell ref="C29:C30"/>
    <mergeCell ref="D29:S29"/>
  </mergeCells>
  <hyperlinks>
    <hyperlink ref="B150" r:id="rId1" xr:uid="{00000000-0004-0000-0600-000000000000}"/>
    <hyperlink ref="B151" r:id="rId2" xr:uid="{00000000-0004-0000-0600-000001000000}"/>
    <hyperlink ref="B152" r:id="rId3" xr:uid="{00000000-0004-0000-0600-000002000000}"/>
    <hyperlink ref="B147" r:id="rId4" display="http://www.fert.nic.in/sites/default/files/fertilizer%20web.pdf" xr:uid="{00000000-0004-0000-0600-000003000000}"/>
    <hyperlink ref="B106" r:id="rId5" display="http://www.fert.nic.in/sites/default/files/fertilizer%20web.pdf" xr:uid="{00000000-0004-0000-0600-000004000000}"/>
  </hyperlinks>
  <pageMargins left="0.7" right="0.7" top="0.75" bottom="0.75" header="0.3" footer="0.3"/>
  <pageSetup paperSize="9" orientation="portrait" verticalDpi="0"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Q277"/>
  <sheetViews>
    <sheetView topLeftCell="D34" zoomScale="80" zoomScaleNormal="80" workbookViewId="0">
      <selection activeCell="L52" sqref="L52"/>
    </sheetView>
  </sheetViews>
  <sheetFormatPr defaultColWidth="9.109375" defaultRowHeight="15.6" x14ac:dyDescent="0.3"/>
  <cols>
    <col min="1" max="1" width="5.6640625" style="2" customWidth="1"/>
    <col min="2" max="2" width="55.109375" style="2" customWidth="1"/>
    <col min="3" max="3" width="24.44140625" style="2" customWidth="1"/>
    <col min="4" max="4" width="43.6640625" style="2" customWidth="1"/>
    <col min="5" max="6" width="23.44140625" style="2" customWidth="1"/>
    <col min="7" max="11" width="19.44140625" style="2" bestFit="1" customWidth="1"/>
    <col min="12" max="13" width="19.88671875" style="2" customWidth="1"/>
    <col min="14" max="14" width="21.44140625" style="2" customWidth="1"/>
    <col min="15" max="15" width="19.5546875" style="2" customWidth="1"/>
    <col min="16" max="16" width="20.88671875" style="2" customWidth="1"/>
    <col min="17" max="17" width="19.88671875" style="2" customWidth="1"/>
    <col min="18" max="16384" width="9.109375" style="2"/>
  </cols>
  <sheetData>
    <row r="2" spans="2:5" x14ac:dyDescent="0.3">
      <c r="B2" s="1" t="s">
        <v>545</v>
      </c>
    </row>
    <row r="3" spans="2:5" ht="18.75" customHeight="1" thickBot="1" x14ac:dyDescent="0.35">
      <c r="C3" s="1"/>
      <c r="D3" s="1"/>
      <c r="E3" s="1"/>
    </row>
    <row r="4" spans="2:5" ht="33.6" x14ac:dyDescent="0.3">
      <c r="B4" s="588" t="s">
        <v>64</v>
      </c>
      <c r="C4" s="3" t="s">
        <v>2</v>
      </c>
      <c r="D4" s="111"/>
      <c r="E4" s="111"/>
    </row>
    <row r="5" spans="2:5" x14ac:dyDescent="0.3">
      <c r="B5" s="6" t="s">
        <v>3</v>
      </c>
      <c r="C5" s="7">
        <v>0.55000000000000004</v>
      </c>
      <c r="D5" s="12"/>
      <c r="E5" s="12"/>
    </row>
    <row r="6" spans="2:5" x14ac:dyDescent="0.3">
      <c r="B6" s="6" t="s">
        <v>4</v>
      </c>
      <c r="C6" s="7">
        <v>3</v>
      </c>
      <c r="D6" s="12"/>
      <c r="E6" s="12"/>
    </row>
    <row r="7" spans="2:5" x14ac:dyDescent="0.3">
      <c r="B7" s="4" t="s">
        <v>1</v>
      </c>
      <c r="C7" s="5">
        <v>2.5</v>
      </c>
      <c r="D7" s="12"/>
      <c r="E7" s="12"/>
    </row>
    <row r="8" spans="2:5" x14ac:dyDescent="0.3">
      <c r="B8" s="6" t="s">
        <v>5</v>
      </c>
      <c r="C8" s="7">
        <v>9</v>
      </c>
      <c r="D8" s="12"/>
      <c r="E8" s="12"/>
    </row>
    <row r="9" spans="2:5" x14ac:dyDescent="0.3">
      <c r="B9" s="6" t="s">
        <v>49</v>
      </c>
      <c r="C9" s="7">
        <v>1</v>
      </c>
      <c r="D9" s="12"/>
      <c r="E9" s="12"/>
    </row>
    <row r="10" spans="2:5" x14ac:dyDescent="0.3">
      <c r="B10" s="8" t="s">
        <v>6</v>
      </c>
      <c r="C10" s="7">
        <v>2.2400000000000002</v>
      </c>
      <c r="D10" s="12"/>
      <c r="E10" s="12"/>
    </row>
    <row r="11" spans="2:5" x14ac:dyDescent="0.3">
      <c r="B11" s="6" t="s">
        <v>11</v>
      </c>
      <c r="C11" s="7">
        <v>5</v>
      </c>
      <c r="D11" s="12"/>
      <c r="E11" s="12"/>
    </row>
    <row r="12" spans="2:5" x14ac:dyDescent="0.3">
      <c r="B12" s="6" t="s">
        <v>7</v>
      </c>
      <c r="C12" s="7">
        <v>5.9</v>
      </c>
      <c r="D12" s="12"/>
      <c r="E12" s="12"/>
    </row>
    <row r="13" spans="2:5" x14ac:dyDescent="0.3">
      <c r="B13" s="6" t="s">
        <v>8</v>
      </c>
      <c r="C13" s="7">
        <v>6.12</v>
      </c>
      <c r="D13" s="12"/>
      <c r="E13" s="12"/>
    </row>
    <row r="14" spans="2:5" x14ac:dyDescent="0.3">
      <c r="B14" s="6" t="s">
        <v>9</v>
      </c>
      <c r="C14" s="7">
        <v>3.1</v>
      </c>
      <c r="D14" s="12"/>
      <c r="E14" s="12"/>
    </row>
    <row r="15" spans="2:5" ht="16.2" thickBot="1" x14ac:dyDescent="0.35">
      <c r="B15" s="389" t="s">
        <v>828</v>
      </c>
      <c r="C15" s="10">
        <v>2.5</v>
      </c>
      <c r="D15" s="12"/>
      <c r="E15" s="12"/>
    </row>
    <row r="16" spans="2:5" x14ac:dyDescent="0.3">
      <c r="B16" s="11"/>
      <c r="C16" s="12"/>
      <c r="D16" s="12"/>
      <c r="E16" s="12"/>
    </row>
    <row r="17" spans="2:17" x14ac:dyDescent="0.3">
      <c r="B17" s="11"/>
      <c r="C17" s="12"/>
      <c r="D17" s="12"/>
      <c r="E17" s="12"/>
    </row>
    <row r="18" spans="2:17" x14ac:dyDescent="0.3">
      <c r="B18" s="13"/>
      <c r="C18" s="14"/>
      <c r="D18" s="14"/>
      <c r="E18" s="14"/>
    </row>
    <row r="19" spans="2:17" s="18" customFormat="1" ht="18" x14ac:dyDescent="0.3">
      <c r="B19" s="15" t="s">
        <v>65</v>
      </c>
      <c r="C19" s="16" t="s">
        <v>14</v>
      </c>
      <c r="D19" s="16">
        <v>2005</v>
      </c>
      <c r="E19" s="16">
        <v>2006</v>
      </c>
      <c r="F19" s="16">
        <v>2007</v>
      </c>
      <c r="G19" s="16">
        <v>2008</v>
      </c>
      <c r="H19" s="16">
        <v>2009</v>
      </c>
      <c r="I19" s="16">
        <v>2010</v>
      </c>
      <c r="J19" s="16">
        <v>2011</v>
      </c>
      <c r="K19" s="16">
        <v>2012</v>
      </c>
      <c r="L19" s="16">
        <v>2013</v>
      </c>
      <c r="M19" s="16">
        <v>2014</v>
      </c>
      <c r="N19" s="16">
        <v>2015</v>
      </c>
      <c r="O19" s="16">
        <v>2016</v>
      </c>
      <c r="P19" s="16">
        <v>2017</v>
      </c>
      <c r="Q19" s="17">
        <v>2018</v>
      </c>
    </row>
    <row r="20" spans="2:17" s="18" customFormat="1" x14ac:dyDescent="0.3">
      <c r="B20" s="154" t="s">
        <v>21</v>
      </c>
      <c r="C20" s="27"/>
      <c r="D20" s="168"/>
      <c r="E20" s="168"/>
      <c r="F20" s="168"/>
      <c r="G20" s="168"/>
      <c r="H20" s="168"/>
      <c r="I20" s="168"/>
      <c r="J20" s="168"/>
      <c r="K20" s="168"/>
      <c r="L20" s="168"/>
      <c r="M20" s="168"/>
      <c r="N20" s="168"/>
      <c r="O20" s="35"/>
      <c r="Q20" s="419"/>
    </row>
    <row r="21" spans="2:17" s="18" customFormat="1" x14ac:dyDescent="0.3">
      <c r="B21" s="152" t="s">
        <v>132</v>
      </c>
      <c r="C21" s="20"/>
      <c r="D21" s="21">
        <f>(State_Production_Sugar!D9*0.25)+(State_Production_Sugar!E9*0.75)</f>
        <v>0</v>
      </c>
      <c r="E21" s="21">
        <f>(State_Production_Sugar!E9*0.25)+(State_Production_Sugar!F9*0.75)</f>
        <v>0</v>
      </c>
      <c r="F21" s="21">
        <f>(State_Production_Sugar!F9*0.25)+(State_Production_Sugar!G9*0.75)</f>
        <v>0</v>
      </c>
      <c r="G21" s="21">
        <f>(State_Production_Sugar!G9*0.25)+(State_Production_Sugar!H9*0.75)</f>
        <v>0</v>
      </c>
      <c r="H21" s="21">
        <f>(State_Production_Sugar!H9*0.25)+(State_Production_Sugar!I9*0.75)</f>
        <v>0</v>
      </c>
      <c r="I21" s="21">
        <f>(State_Production_Sugar!I9*0.25)+(State_Production_Sugar!J9*0.75)</f>
        <v>0</v>
      </c>
      <c r="J21" s="21">
        <f>(State_Production_Sugar!J9*0.25)+(State_Production_Sugar!K9*0.75)</f>
        <v>0</v>
      </c>
      <c r="K21" s="21">
        <f>(State_Production_Sugar!K9*0.25)+(State_Production_Sugar!L9*0.75)</f>
        <v>0</v>
      </c>
      <c r="L21" s="21">
        <f>(State_Production_Sugar!L9*0.25)+(State_Production_Sugar!M9*0.75)</f>
        <v>0</v>
      </c>
      <c r="M21" s="21">
        <f>(State_Production_Sugar!M9*0.25)+(State_Production_Sugar!N9*0.75)</f>
        <v>0</v>
      </c>
      <c r="N21" s="21">
        <f>(State_Production_Sugar!N9*0.25)+(State_Production_Sugar!O9*0.75)</f>
        <v>0</v>
      </c>
      <c r="O21" s="21">
        <f>(State_Production_Sugar!O9*0.25)+(State_Production_Sugar!P9*0.75)</f>
        <v>0</v>
      </c>
      <c r="P21" s="21">
        <f>(State_Production_Sugar!P9*0.25)+(State_Production_Sugar!Q9*0.75)</f>
        <v>0</v>
      </c>
      <c r="Q21" s="118">
        <f>(State_Production_Sugar!Q9*0.25)+(State_Production_Sugar!R9*0.75)</f>
        <v>0</v>
      </c>
    </row>
    <row r="22" spans="2:17" s="18" customFormat="1" x14ac:dyDescent="0.3">
      <c r="B22" s="152" t="s">
        <v>133</v>
      </c>
      <c r="C22" s="20"/>
      <c r="D22" s="21">
        <f>(State_Production_Sugar!D10*0.25)+(State_Production_Sugar!E10*0.75)</f>
        <v>1172500</v>
      </c>
      <c r="E22" s="21">
        <f>(State_Production_Sugar!E10*0.25)+(State_Production_Sugar!F10*0.75)</f>
        <v>1569000</v>
      </c>
      <c r="F22" s="21">
        <f>(State_Production_Sugar!F10*0.25)+(State_Production_Sugar!G10*0.75)</f>
        <v>1421250</v>
      </c>
      <c r="G22" s="21">
        <f>(State_Production_Sugar!G10*0.25)+(State_Production_Sugar!H10*0.75)</f>
        <v>778500</v>
      </c>
      <c r="H22" s="21">
        <f>(State_Production_Sugar!H10*0.25)+(State_Production_Sugar!I10*0.75)</f>
        <v>534500</v>
      </c>
      <c r="I22" s="21">
        <f>(State_Production_Sugar!I10*0.25)+(State_Production_Sugar!J10*0.75)</f>
        <v>883250</v>
      </c>
      <c r="J22" s="21">
        <f>(State_Production_Sugar!J10*0.25)+(State_Production_Sugar!K10*0.75)</f>
        <v>1102750</v>
      </c>
      <c r="K22" s="21">
        <f>(State_Production_Sugar!K10*0.25)+(State_Production_Sugar!L10*0.75)</f>
        <v>859188.71774975758</v>
      </c>
      <c r="L22" s="21">
        <f>(State_Production_Sugar!L10*0.25)+(State_Production_Sugar!M10*0.75)</f>
        <v>698062.90591658582</v>
      </c>
      <c r="M22" s="21">
        <f>(State_Production_Sugar!M10*0.25)+(State_Production_Sugar!N10*0.75)</f>
        <v>592500</v>
      </c>
      <c r="N22" s="21">
        <f>(State_Production_Sugar!N10*0.25)+(State_Production_Sugar!O10*0.75)</f>
        <v>555250</v>
      </c>
      <c r="O22" s="21">
        <f>(State_Production_Sugar!O10*0.25)+(State_Production_Sugar!P10*0.75)</f>
        <v>570355.00681924634</v>
      </c>
      <c r="P22" s="21">
        <f>(State_Production_Sugar!P10*0.25)+(State_Production_Sugar!Q10*0.75)</f>
        <v>836395.07490808796</v>
      </c>
      <c r="Q22" s="118">
        <f>(State_Production_Sugar!Q10*0.25)+(State_Production_Sugar!R10*0.75)</f>
        <v>938917.38326032565</v>
      </c>
    </row>
    <row r="23" spans="2:17" s="18" customFormat="1" x14ac:dyDescent="0.3">
      <c r="B23" s="152" t="s">
        <v>134</v>
      </c>
      <c r="C23" s="20"/>
      <c r="D23" s="21">
        <f>(State_Production_Sugar!D11*0.25)+(State_Production_Sugar!E11*0.75)</f>
        <v>0</v>
      </c>
      <c r="E23" s="21">
        <f>(State_Production_Sugar!E11*0.25)+(State_Production_Sugar!F11*0.75)</f>
        <v>0</v>
      </c>
      <c r="F23" s="21">
        <f>(State_Production_Sugar!F11*0.25)+(State_Production_Sugar!G11*0.75)</f>
        <v>0</v>
      </c>
      <c r="G23" s="21">
        <f>(State_Production_Sugar!G11*0.25)+(State_Production_Sugar!H11*0.75)</f>
        <v>0</v>
      </c>
      <c r="H23" s="21">
        <f>(State_Production_Sugar!H11*0.25)+(State_Production_Sugar!I11*0.75)</f>
        <v>0</v>
      </c>
      <c r="I23" s="21">
        <f>(State_Production_Sugar!I11*0.25)+(State_Production_Sugar!J11*0.75)</f>
        <v>0</v>
      </c>
      <c r="J23" s="21">
        <f>(State_Production_Sugar!J11*0.25)+(State_Production_Sugar!K11*0.75)</f>
        <v>0</v>
      </c>
      <c r="K23" s="21">
        <f>(State_Production_Sugar!K11*0.25)+(State_Production_Sugar!L11*0.75)</f>
        <v>0</v>
      </c>
      <c r="L23" s="21">
        <f>(State_Production_Sugar!L11*0.25)+(State_Production_Sugar!M11*0.75)</f>
        <v>0</v>
      </c>
      <c r="M23" s="21">
        <f>(State_Production_Sugar!M11*0.25)+(State_Production_Sugar!N11*0.75)</f>
        <v>0</v>
      </c>
      <c r="N23" s="21">
        <f>(State_Production_Sugar!N11*0.25)+(State_Production_Sugar!O11*0.75)</f>
        <v>0</v>
      </c>
      <c r="O23" s="21">
        <f>(State_Production_Sugar!O11*0.25)+(State_Production_Sugar!P11*0.75)</f>
        <v>0</v>
      </c>
      <c r="P23" s="21">
        <f>(State_Production_Sugar!P11*0.25)+(State_Production_Sugar!Q11*0.75)</f>
        <v>0</v>
      </c>
      <c r="Q23" s="118">
        <f>(State_Production_Sugar!Q11*0.25)+(State_Production_Sugar!R11*0.75)</f>
        <v>0</v>
      </c>
    </row>
    <row r="24" spans="2:17" s="18" customFormat="1" x14ac:dyDescent="0.3">
      <c r="B24" s="152" t="s">
        <v>135</v>
      </c>
      <c r="C24" s="20"/>
      <c r="D24" s="21">
        <f>(State_Production_Sugar!D12*0.25)+(State_Production_Sugar!E12*0.75)</f>
        <v>0</v>
      </c>
      <c r="E24" s="21">
        <f>(State_Production_Sugar!E12*0.25)+(State_Production_Sugar!F12*0.75)</f>
        <v>0</v>
      </c>
      <c r="F24" s="21">
        <f>(State_Production_Sugar!F12*0.25)+(State_Production_Sugar!G12*0.75)</f>
        <v>0</v>
      </c>
      <c r="G24" s="21">
        <f>(State_Production_Sugar!G12*0.25)+(State_Production_Sugar!H12*0.75)</f>
        <v>0</v>
      </c>
      <c r="H24" s="21">
        <f>(State_Production_Sugar!H12*0.25)+(State_Production_Sugar!I12*0.75)</f>
        <v>0</v>
      </c>
      <c r="I24" s="21">
        <f>(State_Production_Sugar!I12*0.25)+(State_Production_Sugar!J12*0.75)</f>
        <v>0</v>
      </c>
      <c r="J24" s="21">
        <f>(State_Production_Sugar!J12*0.25)+(State_Production_Sugar!K12*0.75)</f>
        <v>0</v>
      </c>
      <c r="K24" s="21">
        <f>(State_Production_Sugar!K12*0.25)+(State_Production_Sugar!L12*0.75)</f>
        <v>0</v>
      </c>
      <c r="L24" s="21">
        <f>(State_Production_Sugar!L12*0.25)+(State_Production_Sugar!M12*0.75)</f>
        <v>0</v>
      </c>
      <c r="M24" s="21">
        <f>(State_Production_Sugar!M12*0.25)+(State_Production_Sugar!N12*0.75)</f>
        <v>0</v>
      </c>
      <c r="N24" s="21">
        <f>(State_Production_Sugar!N12*0.25)+(State_Production_Sugar!O12*0.75)</f>
        <v>0</v>
      </c>
      <c r="O24" s="21">
        <f>(State_Production_Sugar!O12*0.25)+(State_Production_Sugar!P12*0.75)</f>
        <v>0</v>
      </c>
      <c r="P24" s="21">
        <f>(State_Production_Sugar!P12*0.25)+(State_Production_Sugar!Q12*0.75)</f>
        <v>0</v>
      </c>
      <c r="Q24" s="118">
        <f>(State_Production_Sugar!Q12*0.25)+(State_Production_Sugar!R12*0.75)</f>
        <v>0</v>
      </c>
    </row>
    <row r="25" spans="2:17" s="18" customFormat="1" x14ac:dyDescent="0.3">
      <c r="B25" s="152" t="s">
        <v>136</v>
      </c>
      <c r="C25" s="20"/>
      <c r="D25" s="21">
        <f>(State_Production_Sugar!D13*0.25)+(State_Production_Sugar!E13*0.75)</f>
        <v>379750</v>
      </c>
      <c r="E25" s="21">
        <f>(State_Production_Sugar!E13*0.25)+(State_Production_Sugar!F13*0.75)</f>
        <v>443750</v>
      </c>
      <c r="F25" s="21">
        <f>(State_Production_Sugar!F13*0.25)+(State_Production_Sugar!G13*0.75)</f>
        <v>364750</v>
      </c>
      <c r="G25" s="21">
        <f>(State_Production_Sugar!G13*0.25)+(State_Production_Sugar!H13*0.75)</f>
        <v>244500</v>
      </c>
      <c r="H25" s="21">
        <f>(State_Production_Sugar!H13*0.25)+(State_Production_Sugar!I13*0.75)</f>
        <v>247000</v>
      </c>
      <c r="I25" s="21">
        <f>(State_Production_Sugar!I13*0.25)+(State_Production_Sugar!J13*0.75)</f>
        <v>353250</v>
      </c>
      <c r="J25" s="21">
        <f>(State_Production_Sugar!J13*0.25)+(State_Production_Sugar!K13*0.75)</f>
        <v>433750</v>
      </c>
      <c r="K25" s="21">
        <f>(State_Production_Sugar!K13*0.25)+(State_Production_Sugar!L13*0.75)</f>
        <v>472423.53055286128</v>
      </c>
      <c r="L25" s="21">
        <f>(State_Production_Sugar!L13*0.25)+(State_Production_Sugar!M13*0.75)</f>
        <v>566974.51018428709</v>
      </c>
      <c r="M25" s="21">
        <f>(State_Production_Sugar!M13*0.25)+(State_Production_Sugar!N13*0.75)</f>
        <v>543500</v>
      </c>
      <c r="N25" s="21">
        <f>(State_Production_Sugar!N13*0.25)+(State_Production_Sugar!O13*0.75)</f>
        <v>508750</v>
      </c>
      <c r="O25" s="21">
        <f>(State_Production_Sugar!O13*0.25)+(State_Production_Sugar!P13*0.75)</f>
        <v>424761.2943982713</v>
      </c>
      <c r="P25" s="21">
        <f>(State_Production_Sugar!P13*0.25)+(State_Production_Sugar!Q13*0.75)</f>
        <v>578440.33267125254</v>
      </c>
      <c r="Q25" s="118">
        <f>(State_Production_Sugar!Q13*0.25)+(State_Production_Sugar!R13*0.75)</f>
        <v>649343.4739361743</v>
      </c>
    </row>
    <row r="26" spans="2:17" s="18" customFormat="1" x14ac:dyDescent="0.3">
      <c r="B26" s="152" t="s">
        <v>137</v>
      </c>
      <c r="C26" s="20"/>
      <c r="D26" s="21">
        <f>(State_Production_Sugar!D14*0.25)+(State_Production_Sugar!E14*0.75)</f>
        <v>0</v>
      </c>
      <c r="E26" s="21">
        <f>(State_Production_Sugar!E14*0.25)+(State_Production_Sugar!F14*0.75)</f>
        <v>0</v>
      </c>
      <c r="F26" s="21">
        <f>(State_Production_Sugar!F14*0.25)+(State_Production_Sugar!G14*0.75)</f>
        <v>0</v>
      </c>
      <c r="G26" s="21">
        <f>(State_Production_Sugar!G14*0.25)+(State_Production_Sugar!H14*0.75)</f>
        <v>0</v>
      </c>
      <c r="H26" s="21">
        <f>(State_Production_Sugar!H14*0.25)+(State_Production_Sugar!I14*0.75)</f>
        <v>0</v>
      </c>
      <c r="I26" s="21">
        <f>(State_Production_Sugar!I14*0.25)+(State_Production_Sugar!J14*0.75)</f>
        <v>0</v>
      </c>
      <c r="J26" s="21">
        <f>(State_Production_Sugar!J14*0.25)+(State_Production_Sugar!K14*0.75)</f>
        <v>0</v>
      </c>
      <c r="K26" s="21">
        <f>(State_Production_Sugar!K14*0.25)+(State_Production_Sugar!L14*0.75)</f>
        <v>0</v>
      </c>
      <c r="L26" s="21">
        <f>(State_Production_Sugar!L14*0.25)+(State_Production_Sugar!M14*0.75)</f>
        <v>0</v>
      </c>
      <c r="M26" s="21">
        <f>(State_Production_Sugar!M14*0.25)+(State_Production_Sugar!N14*0.75)</f>
        <v>0</v>
      </c>
      <c r="N26" s="21">
        <f>(State_Production_Sugar!N14*0.25)+(State_Production_Sugar!O14*0.75)</f>
        <v>0</v>
      </c>
      <c r="O26" s="21">
        <f>(State_Production_Sugar!O14*0.25)+(State_Production_Sugar!P14*0.75)</f>
        <v>0</v>
      </c>
      <c r="P26" s="21">
        <f>(State_Production_Sugar!P14*0.25)+(State_Production_Sugar!Q14*0.75)</f>
        <v>0</v>
      </c>
      <c r="Q26" s="118">
        <f>(State_Production_Sugar!Q14*0.25)+(State_Production_Sugar!R14*0.75)</f>
        <v>0</v>
      </c>
    </row>
    <row r="27" spans="2:17" s="18" customFormat="1" x14ac:dyDescent="0.3">
      <c r="B27" s="152" t="s">
        <v>138</v>
      </c>
      <c r="C27" s="20"/>
      <c r="D27" s="21">
        <f>(State_Production_Sugar!D15*0.25)+(State_Production_Sugar!E15*0.75)</f>
        <v>16000</v>
      </c>
      <c r="E27" s="21">
        <f>(State_Production_Sugar!E15*0.25)+(State_Production_Sugar!F15*0.75)</f>
        <v>22500</v>
      </c>
      <c r="F27" s="21">
        <f>(State_Production_Sugar!F15*0.25)+(State_Production_Sugar!G15*0.75)</f>
        <v>34500</v>
      </c>
      <c r="G27" s="21">
        <f>(State_Production_Sugar!G15*0.25)+(State_Production_Sugar!H15*0.75)</f>
        <v>19250</v>
      </c>
      <c r="H27" s="21">
        <f>(State_Production_Sugar!H15*0.25)+(State_Production_Sugar!I15*0.75)</f>
        <v>10000</v>
      </c>
      <c r="I27" s="21">
        <f>(State_Production_Sugar!I15*0.25)+(State_Production_Sugar!J15*0.75)</f>
        <v>19500</v>
      </c>
      <c r="J27" s="21">
        <f>(State_Production_Sugar!J15*0.25)+(State_Production_Sugar!K15*0.75)</f>
        <v>32750</v>
      </c>
      <c r="K27" s="21">
        <f>(State_Production_Sugar!K15*0.25)+(State_Production_Sugar!L15*0.75)</f>
        <v>45431.284190106686</v>
      </c>
      <c r="L27" s="21">
        <f>(State_Production_Sugar!L15*0.25)+(State_Production_Sugar!M15*0.75)</f>
        <v>63143.761396702233</v>
      </c>
      <c r="M27" s="21">
        <f>(State_Production_Sugar!M15*0.25)+(State_Production_Sugar!N15*0.75)</f>
        <v>65750</v>
      </c>
      <c r="N27" s="21">
        <f>(State_Production_Sugar!N15*0.25)+(State_Production_Sugar!O15*0.75)</f>
        <v>58999.999999999993</v>
      </c>
      <c r="O27" s="21">
        <f>(State_Production_Sugar!O15*0.25)+(State_Production_Sugar!P15*0.75)</f>
        <v>46384.761732678773</v>
      </c>
      <c r="P27" s="21">
        <f>(State_Production_Sugar!P15*0.25)+(State_Production_Sugar!Q15*0.75)</f>
        <v>62165.017225749332</v>
      </c>
      <c r="Q27" s="118">
        <f>(State_Production_Sugar!Q15*0.25)+(State_Production_Sugar!R15*0.75)</f>
        <v>69784.982067652309</v>
      </c>
    </row>
    <row r="28" spans="2:17" s="18" customFormat="1" x14ac:dyDescent="0.3">
      <c r="B28" s="152" t="s">
        <v>139</v>
      </c>
      <c r="C28" s="20"/>
      <c r="D28" s="21">
        <f>(State_Production_Sugar!D16*0.25)+(State_Production_Sugar!E16*0.75)</f>
        <v>0</v>
      </c>
      <c r="E28" s="21">
        <f>(State_Production_Sugar!E16*0.25)+(State_Production_Sugar!F16*0.75)</f>
        <v>0</v>
      </c>
      <c r="F28" s="21">
        <f>(State_Production_Sugar!F16*0.25)+(State_Production_Sugar!G16*0.75)</f>
        <v>0</v>
      </c>
      <c r="G28" s="21">
        <f>(State_Production_Sugar!G16*0.25)+(State_Production_Sugar!H16*0.75)</f>
        <v>0</v>
      </c>
      <c r="H28" s="21">
        <f>(State_Production_Sugar!H16*0.25)+(State_Production_Sugar!I16*0.75)</f>
        <v>0</v>
      </c>
      <c r="I28" s="21">
        <f>(State_Production_Sugar!I16*0.25)+(State_Production_Sugar!J16*0.75)</f>
        <v>0</v>
      </c>
      <c r="J28" s="21">
        <f>(State_Production_Sugar!J16*0.25)+(State_Production_Sugar!K16*0.75)</f>
        <v>0</v>
      </c>
      <c r="K28" s="21">
        <f>(State_Production_Sugar!K16*0.25)+(State_Production_Sugar!L16*0.75)</f>
        <v>0</v>
      </c>
      <c r="L28" s="21">
        <f>(State_Production_Sugar!L16*0.25)+(State_Production_Sugar!M16*0.75)</f>
        <v>0</v>
      </c>
      <c r="M28" s="21">
        <f>(State_Production_Sugar!M16*0.25)+(State_Production_Sugar!N16*0.75)</f>
        <v>0</v>
      </c>
      <c r="N28" s="21">
        <f>(State_Production_Sugar!N16*0.25)+(State_Production_Sugar!O16*0.75)</f>
        <v>0</v>
      </c>
      <c r="O28" s="21">
        <f>(State_Production_Sugar!O16*0.25)+(State_Production_Sugar!P16*0.75)</f>
        <v>0</v>
      </c>
      <c r="P28" s="21">
        <f>(State_Production_Sugar!P16*0.25)+(State_Production_Sugar!Q16*0.75)</f>
        <v>0</v>
      </c>
      <c r="Q28" s="118">
        <f>(State_Production_Sugar!Q16*0.25)+(State_Production_Sugar!R16*0.75)</f>
        <v>0</v>
      </c>
    </row>
    <row r="29" spans="2:17" s="18" customFormat="1" x14ac:dyDescent="0.3">
      <c r="B29" s="152" t="s">
        <v>140</v>
      </c>
      <c r="C29" s="20"/>
      <c r="D29" s="21">
        <f>(State_Production_Sugar!D17*0.25)+(State_Production_Sugar!E17*0.75)</f>
        <v>0</v>
      </c>
      <c r="E29" s="21">
        <f>(State_Production_Sugar!E17*0.25)+(State_Production_Sugar!F17*0.75)</f>
        <v>0</v>
      </c>
      <c r="F29" s="21">
        <f>(State_Production_Sugar!F17*0.25)+(State_Production_Sugar!G17*0.75)</f>
        <v>0</v>
      </c>
      <c r="G29" s="21">
        <f>(State_Production_Sugar!G17*0.25)+(State_Production_Sugar!H17*0.75)</f>
        <v>0</v>
      </c>
      <c r="H29" s="21">
        <f>(State_Production_Sugar!H17*0.25)+(State_Production_Sugar!I17*0.75)</f>
        <v>0</v>
      </c>
      <c r="I29" s="21">
        <f>(State_Production_Sugar!I17*0.25)+(State_Production_Sugar!J17*0.75)</f>
        <v>0</v>
      </c>
      <c r="J29" s="21">
        <f>(State_Production_Sugar!J17*0.25)+(State_Production_Sugar!K17*0.75)</f>
        <v>0</v>
      </c>
      <c r="K29" s="21">
        <f>(State_Production_Sugar!K17*0.25)+(State_Production_Sugar!L17*0.75)</f>
        <v>0</v>
      </c>
      <c r="L29" s="21">
        <f>(State_Production_Sugar!L17*0.25)+(State_Production_Sugar!M17*0.75)</f>
        <v>0</v>
      </c>
      <c r="M29" s="21">
        <f>(State_Production_Sugar!M17*0.25)+(State_Production_Sugar!N17*0.75)</f>
        <v>0</v>
      </c>
      <c r="N29" s="21">
        <f>(State_Production_Sugar!N17*0.25)+(State_Production_Sugar!O17*0.75)</f>
        <v>0</v>
      </c>
      <c r="O29" s="21">
        <f>(State_Production_Sugar!O17*0.25)+(State_Production_Sugar!P17*0.75)</f>
        <v>0</v>
      </c>
      <c r="P29" s="21">
        <f>(State_Production_Sugar!P17*0.25)+(State_Production_Sugar!Q17*0.75)</f>
        <v>0</v>
      </c>
      <c r="Q29" s="118">
        <f>(State_Production_Sugar!Q17*0.25)+(State_Production_Sugar!R17*0.75)</f>
        <v>0</v>
      </c>
    </row>
    <row r="30" spans="2:17" s="18" customFormat="1" x14ac:dyDescent="0.3">
      <c r="B30" s="152" t="s">
        <v>141</v>
      </c>
      <c r="C30" s="20"/>
      <c r="D30" s="21">
        <f>(State_Production_Sugar!D18*0.25)+(State_Production_Sugar!E18*0.75)</f>
        <v>0</v>
      </c>
      <c r="E30" s="21">
        <f>(State_Production_Sugar!E18*0.25)+(State_Production_Sugar!F18*0.75)</f>
        <v>0</v>
      </c>
      <c r="F30" s="21">
        <f>(State_Production_Sugar!F18*0.25)+(State_Production_Sugar!G18*0.75)</f>
        <v>0</v>
      </c>
      <c r="G30" s="21">
        <f>(State_Production_Sugar!G18*0.25)+(State_Production_Sugar!H18*0.75)</f>
        <v>0</v>
      </c>
      <c r="H30" s="21">
        <f>(State_Production_Sugar!H18*0.25)+(State_Production_Sugar!I18*0.75)</f>
        <v>0</v>
      </c>
      <c r="I30" s="21">
        <f>(State_Production_Sugar!I18*0.25)+(State_Production_Sugar!J18*0.75)</f>
        <v>0</v>
      </c>
      <c r="J30" s="21">
        <f>(State_Production_Sugar!J18*0.25)+(State_Production_Sugar!K18*0.75)</f>
        <v>0</v>
      </c>
      <c r="K30" s="21">
        <f>(State_Production_Sugar!K18*0.25)+(State_Production_Sugar!L18*0.75)</f>
        <v>0</v>
      </c>
      <c r="L30" s="21">
        <f>(State_Production_Sugar!L18*0.25)+(State_Production_Sugar!M18*0.75)</f>
        <v>0</v>
      </c>
      <c r="M30" s="21">
        <f>(State_Production_Sugar!M18*0.25)+(State_Production_Sugar!N18*0.75)</f>
        <v>0</v>
      </c>
      <c r="N30" s="21">
        <f>(State_Production_Sugar!N18*0.25)+(State_Production_Sugar!O18*0.75)</f>
        <v>0</v>
      </c>
      <c r="O30" s="21">
        <f>(State_Production_Sugar!O18*0.25)+(State_Production_Sugar!P18*0.75)</f>
        <v>0</v>
      </c>
      <c r="P30" s="21">
        <f>(State_Production_Sugar!P18*0.25)+(State_Production_Sugar!Q18*0.75)</f>
        <v>0</v>
      </c>
      <c r="Q30" s="118">
        <f>(State_Production_Sugar!Q18*0.25)+(State_Production_Sugar!R18*0.75)</f>
        <v>0</v>
      </c>
    </row>
    <row r="31" spans="2:17" s="18" customFormat="1" x14ac:dyDescent="0.3">
      <c r="B31" s="152" t="s">
        <v>142</v>
      </c>
      <c r="C31" s="20"/>
      <c r="D31" s="21">
        <f>(State_Production_Sugar!D19*0.25)+(State_Production_Sugar!E19*0.75)</f>
        <v>10250</v>
      </c>
      <c r="E31" s="21">
        <f>(State_Production_Sugar!E19*0.25)+(State_Production_Sugar!F19*0.75)</f>
        <v>17000</v>
      </c>
      <c r="F31" s="21">
        <f>(State_Production_Sugar!F19*0.25)+(State_Production_Sugar!G19*0.75)</f>
        <v>16000</v>
      </c>
      <c r="G31" s="21">
        <f>(State_Production_Sugar!G19*0.25)+(State_Production_Sugar!H19*0.75)</f>
        <v>10500</v>
      </c>
      <c r="H31" s="21">
        <f>(State_Production_Sugar!H19*0.25)+(State_Production_Sugar!I19*0.75)</f>
        <v>8250</v>
      </c>
      <c r="I31" s="21">
        <f>(State_Production_Sugar!I19*0.25)+(State_Production_Sugar!J19*0.75)</f>
        <v>11750</v>
      </c>
      <c r="J31" s="21">
        <f>(State_Production_Sugar!J19*0.25)+(State_Production_Sugar!K19*0.75)</f>
        <v>10750</v>
      </c>
      <c r="K31" s="21">
        <f>(State_Production_Sugar!K19*0.25)+(State_Production_Sugar!L19*0.75)</f>
        <v>10693.381183317168</v>
      </c>
      <c r="L31" s="21">
        <f>(State_Production_Sugar!L19*0.25)+(State_Production_Sugar!M19*0.75)</f>
        <v>11731.127061105723</v>
      </c>
      <c r="M31" s="21">
        <f>(State_Production_Sugar!M19*0.25)+(State_Production_Sugar!N19*0.75)</f>
        <v>11250</v>
      </c>
      <c r="N31" s="21">
        <f>(State_Production_Sugar!N19*0.25)+(State_Production_Sugar!O19*0.75)</f>
        <v>10250</v>
      </c>
      <c r="O31" s="21">
        <f>(State_Production_Sugar!O19*0.25)+(State_Production_Sugar!P19*0.75)</f>
        <v>8811.0295412426622</v>
      </c>
      <c r="P31" s="21">
        <f>(State_Production_Sugar!P19*0.25)+(State_Production_Sugar!Q19*0.75)</f>
        <v>12208.749621584904</v>
      </c>
      <c r="Q31" s="118">
        <f>(State_Production_Sugar!Q19*0.25)+(State_Production_Sugar!R19*0.75)</f>
        <v>13705.25436061262</v>
      </c>
    </row>
    <row r="32" spans="2:17" s="18" customFormat="1" x14ac:dyDescent="0.3">
      <c r="B32" s="152" t="s">
        <v>143</v>
      </c>
      <c r="C32" s="20"/>
      <c r="D32" s="21">
        <f>(State_Production_Sugar!D20*0.25)+(State_Production_Sugar!E20*0.75)</f>
        <v>1075250</v>
      </c>
      <c r="E32" s="21">
        <f>(State_Production_Sugar!E20*0.25)+(State_Production_Sugar!F20*0.75)</f>
        <v>1360750</v>
      </c>
      <c r="F32" s="21">
        <f>(State_Production_Sugar!F20*0.25)+(State_Production_Sugar!G20*0.75)</f>
        <v>1380750</v>
      </c>
      <c r="G32" s="21">
        <f>(State_Production_Sugar!G20*0.25)+(State_Production_Sugar!H20*0.75)</f>
        <v>1100500</v>
      </c>
      <c r="H32" s="21">
        <f>(State_Production_Sugar!H20*0.25)+(State_Production_Sugar!I20*0.75)</f>
        <v>1144750</v>
      </c>
      <c r="I32" s="21">
        <f>(State_Production_Sugar!I20*0.25)+(State_Production_Sugar!J20*0.75)</f>
        <v>1223500</v>
      </c>
      <c r="J32" s="21">
        <f>(State_Production_Sugar!J20*0.25)+(State_Production_Sugar!K20*0.75)</f>
        <v>1058750</v>
      </c>
      <c r="K32" s="21">
        <f>(State_Production_Sugar!K20*0.25)+(State_Production_Sugar!L20*0.75)</f>
        <v>1080750.3278370514</v>
      </c>
      <c r="L32" s="21">
        <f>(State_Production_Sugar!L20*0.25)+(State_Production_Sugar!M20*0.75)</f>
        <v>1160416.7759456839</v>
      </c>
      <c r="M32" s="21">
        <f>(State_Production_Sugar!M20*0.25)+(State_Production_Sugar!N20*0.75)</f>
        <v>1154000</v>
      </c>
      <c r="N32" s="21">
        <f>(State_Production_Sugar!N20*0.25)+(State_Production_Sugar!O20*0.75)</f>
        <v>1125750</v>
      </c>
      <c r="O32" s="21">
        <f>(State_Production_Sugar!O20*0.25)+(State_Production_Sugar!P20*0.75)</f>
        <v>929369.72220116993</v>
      </c>
      <c r="P32" s="21">
        <f>(State_Production_Sugar!P20*0.25)+(State_Production_Sugar!Q20*0.75)</f>
        <v>1256695.8347711959</v>
      </c>
      <c r="Q32" s="118">
        <f>(State_Production_Sugar!Q20*0.25)+(State_Production_Sugar!R20*0.75)</f>
        <v>1410737.1027587478</v>
      </c>
    </row>
    <row r="33" spans="2:17" s="18" customFormat="1" x14ac:dyDescent="0.3">
      <c r="B33" s="152" t="s">
        <v>144</v>
      </c>
      <c r="C33" s="20"/>
      <c r="D33" s="21">
        <f>(State_Production_Sugar!D21*0.25)+(State_Production_Sugar!E21*0.75)</f>
        <v>331750</v>
      </c>
      <c r="E33" s="21">
        <f>(State_Production_Sugar!E21*0.25)+(State_Production_Sugar!F21*0.75)</f>
        <v>591250</v>
      </c>
      <c r="F33" s="21">
        <f>(State_Production_Sugar!F21*0.25)+(State_Production_Sugar!G21*0.75)</f>
        <v>612250</v>
      </c>
      <c r="G33" s="21">
        <f>(State_Production_Sugar!G21*0.25)+(State_Production_Sugar!H21*0.75)</f>
        <v>321500</v>
      </c>
      <c r="H33" s="21">
        <f>(State_Production_Sugar!H21*0.25)+(State_Production_Sugar!I21*0.75)</f>
        <v>243250</v>
      </c>
      <c r="I33" s="21">
        <f>(State_Production_Sugar!I21*0.25)+(State_Production_Sugar!J21*0.75)</f>
        <v>356000</v>
      </c>
      <c r="J33" s="21">
        <f>(State_Production_Sugar!J21*0.25)+(State_Production_Sugar!K21*0.75)</f>
        <v>468500</v>
      </c>
      <c r="K33" s="21">
        <f>(State_Production_Sugar!K21*0.25)+(State_Production_Sugar!L21*0.75)</f>
        <v>493957.87778855476</v>
      </c>
      <c r="L33" s="21">
        <f>(State_Production_Sugar!L21*0.25)+(State_Production_Sugar!M21*0.75)</f>
        <v>526235.95926285163</v>
      </c>
      <c r="M33" s="21">
        <f>(State_Production_Sugar!M21*0.25)+(State_Production_Sugar!N21*0.75)</f>
        <v>564000</v>
      </c>
      <c r="N33" s="21">
        <f>(State_Production_Sugar!N21*0.25)+(State_Production_Sugar!O21*0.75)</f>
        <v>545250</v>
      </c>
      <c r="O33" s="21">
        <f>(State_Production_Sugar!O21*0.25)+(State_Production_Sugar!P21*0.75)</f>
        <v>442262.38211128593</v>
      </c>
      <c r="P33" s="21">
        <f>(State_Production_Sugar!P21*0.25)+(State_Production_Sugar!Q21*0.75)</f>
        <v>596336.65416324104</v>
      </c>
      <c r="Q33" s="118">
        <f>(State_Production_Sugar!Q21*0.25)+(State_Production_Sugar!R21*0.75)</f>
        <v>669433.46232723468</v>
      </c>
    </row>
    <row r="34" spans="2:17" s="18" customFormat="1" x14ac:dyDescent="0.3">
      <c r="B34" s="152" t="s">
        <v>145</v>
      </c>
      <c r="C34" s="20"/>
      <c r="D34" s="21">
        <f>(State_Production_Sugar!D22*0.25)+(State_Production_Sugar!E22*0.75)</f>
        <v>0</v>
      </c>
      <c r="E34" s="21">
        <f>(State_Production_Sugar!E22*0.25)+(State_Production_Sugar!F22*0.75)</f>
        <v>0</v>
      </c>
      <c r="F34" s="21">
        <f>(State_Production_Sugar!F22*0.25)+(State_Production_Sugar!G22*0.75)</f>
        <v>0</v>
      </c>
      <c r="G34" s="21">
        <f>(State_Production_Sugar!G22*0.25)+(State_Production_Sugar!H22*0.75)</f>
        <v>0</v>
      </c>
      <c r="H34" s="21">
        <f>(State_Production_Sugar!H22*0.25)+(State_Production_Sugar!I22*0.75)</f>
        <v>0</v>
      </c>
      <c r="I34" s="21">
        <f>(State_Production_Sugar!I22*0.25)+(State_Production_Sugar!J22*0.75)</f>
        <v>0</v>
      </c>
      <c r="J34" s="21">
        <f>(State_Production_Sugar!J22*0.25)+(State_Production_Sugar!K22*0.75)</f>
        <v>0</v>
      </c>
      <c r="K34" s="21">
        <f>(State_Production_Sugar!K22*0.25)+(State_Production_Sugar!L22*0.75)</f>
        <v>0</v>
      </c>
      <c r="L34" s="21">
        <f>(State_Production_Sugar!L22*0.25)+(State_Production_Sugar!M22*0.75)</f>
        <v>0</v>
      </c>
      <c r="M34" s="21">
        <f>(State_Production_Sugar!M22*0.25)+(State_Production_Sugar!N22*0.75)</f>
        <v>0</v>
      </c>
      <c r="N34" s="21">
        <f>(State_Production_Sugar!N22*0.25)+(State_Production_Sugar!O22*0.75)</f>
        <v>0</v>
      </c>
      <c r="O34" s="21">
        <f>(State_Production_Sugar!O22*0.25)+(State_Production_Sugar!P22*0.75)</f>
        <v>0</v>
      </c>
      <c r="P34" s="21">
        <f>(State_Production_Sugar!P22*0.25)+(State_Production_Sugar!Q22*0.75)</f>
        <v>0</v>
      </c>
      <c r="Q34" s="118">
        <f>(State_Production_Sugar!Q22*0.25)+(State_Production_Sugar!R22*0.75)</f>
        <v>0</v>
      </c>
    </row>
    <row r="35" spans="2:17" s="18" customFormat="1" x14ac:dyDescent="0.3">
      <c r="B35" s="152" t="s">
        <v>146</v>
      </c>
      <c r="C35" s="20"/>
      <c r="D35" s="21">
        <f>(State_Production_Sugar!D23*0.25)+(State_Production_Sugar!E23*0.75)</f>
        <v>0</v>
      </c>
      <c r="E35" s="21">
        <f>(State_Production_Sugar!E23*0.25)+(State_Production_Sugar!F23*0.75)</f>
        <v>0</v>
      </c>
      <c r="F35" s="21">
        <f>(State_Production_Sugar!F23*0.25)+(State_Production_Sugar!G23*0.75)</f>
        <v>0</v>
      </c>
      <c r="G35" s="21">
        <f>(State_Production_Sugar!G23*0.25)+(State_Production_Sugar!H23*0.75)</f>
        <v>0</v>
      </c>
      <c r="H35" s="21">
        <f>(State_Production_Sugar!H23*0.25)+(State_Production_Sugar!I23*0.75)</f>
        <v>0</v>
      </c>
      <c r="I35" s="21">
        <f>(State_Production_Sugar!I23*0.25)+(State_Production_Sugar!J23*0.75)</f>
        <v>0</v>
      </c>
      <c r="J35" s="21">
        <f>(State_Production_Sugar!J23*0.25)+(State_Production_Sugar!K23*0.75)</f>
        <v>0</v>
      </c>
      <c r="K35" s="21">
        <f>(State_Production_Sugar!K23*0.25)+(State_Production_Sugar!L23*0.75)</f>
        <v>0</v>
      </c>
      <c r="L35" s="21">
        <f>(State_Production_Sugar!L23*0.25)+(State_Production_Sugar!M23*0.75)</f>
        <v>0</v>
      </c>
      <c r="M35" s="21">
        <f>(State_Production_Sugar!M23*0.25)+(State_Production_Sugar!N23*0.75)</f>
        <v>0</v>
      </c>
      <c r="N35" s="21">
        <f>(State_Production_Sugar!N23*0.25)+(State_Production_Sugar!O23*0.75)</f>
        <v>0</v>
      </c>
      <c r="O35" s="21">
        <f>(State_Production_Sugar!O23*0.25)+(State_Production_Sugar!P23*0.75)</f>
        <v>0</v>
      </c>
      <c r="P35" s="21">
        <f>(State_Production_Sugar!P23*0.25)+(State_Production_Sugar!Q23*0.75)</f>
        <v>0</v>
      </c>
      <c r="Q35" s="118">
        <f>(State_Production_Sugar!Q23*0.25)+(State_Production_Sugar!R23*0.75)</f>
        <v>0</v>
      </c>
    </row>
    <row r="36" spans="2:17" s="18" customFormat="1" x14ac:dyDescent="0.3">
      <c r="B36" s="152" t="s">
        <v>147</v>
      </c>
      <c r="C36" s="20"/>
      <c r="D36" s="21">
        <f>(State_Production_Sugar!D24*0.25)+(State_Production_Sugar!E24*0.75)</f>
        <v>0</v>
      </c>
      <c r="E36" s="21">
        <f>(State_Production_Sugar!E24*0.25)+(State_Production_Sugar!F24*0.75)</f>
        <v>0</v>
      </c>
      <c r="F36" s="21">
        <f>(State_Production_Sugar!F24*0.25)+(State_Production_Sugar!G24*0.75)</f>
        <v>0</v>
      </c>
      <c r="G36" s="21">
        <f>(State_Production_Sugar!G24*0.25)+(State_Production_Sugar!H24*0.75)</f>
        <v>0</v>
      </c>
      <c r="H36" s="21">
        <f>(State_Production_Sugar!H24*0.25)+(State_Production_Sugar!I24*0.75)</f>
        <v>0</v>
      </c>
      <c r="I36" s="21">
        <f>(State_Production_Sugar!I24*0.25)+(State_Production_Sugar!J24*0.75)</f>
        <v>0</v>
      </c>
      <c r="J36" s="21">
        <f>(State_Production_Sugar!J24*0.25)+(State_Production_Sugar!K24*0.75)</f>
        <v>0</v>
      </c>
      <c r="K36" s="21">
        <f>(State_Production_Sugar!K24*0.25)+(State_Production_Sugar!L24*0.75)</f>
        <v>0</v>
      </c>
      <c r="L36" s="21">
        <f>(State_Production_Sugar!L24*0.25)+(State_Production_Sugar!M24*0.75)</f>
        <v>0</v>
      </c>
      <c r="M36" s="21">
        <f>(State_Production_Sugar!M24*0.25)+(State_Production_Sugar!N24*0.75)</f>
        <v>0</v>
      </c>
      <c r="N36" s="21">
        <f>(State_Production_Sugar!N24*0.25)+(State_Production_Sugar!O24*0.75)</f>
        <v>0</v>
      </c>
      <c r="O36" s="21">
        <f>(State_Production_Sugar!O24*0.25)+(State_Production_Sugar!P24*0.75)</f>
        <v>0</v>
      </c>
      <c r="P36" s="21">
        <f>(State_Production_Sugar!P24*0.25)+(State_Production_Sugar!Q24*0.75)</f>
        <v>0</v>
      </c>
      <c r="Q36" s="118">
        <f>(State_Production_Sugar!Q24*0.25)+(State_Production_Sugar!R24*0.75)</f>
        <v>0</v>
      </c>
    </row>
    <row r="37" spans="2:17" s="18" customFormat="1" x14ac:dyDescent="0.3">
      <c r="B37" s="152" t="s">
        <v>148</v>
      </c>
      <c r="C37" s="20"/>
      <c r="D37" s="21">
        <f>(State_Production_Sugar!D25*0.25)+(State_Production_Sugar!E25*0.75)</f>
        <v>1717250</v>
      </c>
      <c r="E37" s="21">
        <f>(State_Production_Sugar!E25*0.25)+(State_Production_Sugar!F25*0.75)</f>
        <v>2482250</v>
      </c>
      <c r="F37" s="21">
        <f>(State_Production_Sugar!F25*0.25)+(State_Production_Sugar!G25*0.75)</f>
        <v>2840500</v>
      </c>
      <c r="G37" s="21">
        <f>(State_Production_Sugar!G25*0.25)+(State_Production_Sugar!H25*0.75)</f>
        <v>1965500</v>
      </c>
      <c r="H37" s="21">
        <f>(State_Production_Sugar!H25*0.25)+(State_Production_Sugar!I25*0.75)</f>
        <v>2332000</v>
      </c>
      <c r="I37" s="21">
        <f>(State_Production_Sugar!I25*0.25)+(State_Production_Sugar!J25*0.75)</f>
        <v>3401750</v>
      </c>
      <c r="J37" s="21">
        <f>(State_Production_Sugar!J25*0.25)+(State_Production_Sugar!K25*0.75)</f>
        <v>3824750</v>
      </c>
      <c r="K37" s="21">
        <f>(State_Production_Sugar!K25*0.25)+(State_Production_Sugar!L25*0.75)</f>
        <v>4004232.9699321049</v>
      </c>
      <c r="L37" s="21">
        <f>(State_Production_Sugar!L25*0.25)+(State_Production_Sugar!M25*0.75)</f>
        <v>4132077.6566440351</v>
      </c>
      <c r="M37" s="21">
        <f>(State_Production_Sugar!M25*0.25)+(State_Production_Sugar!N25*0.75)</f>
        <v>4781750</v>
      </c>
      <c r="N37" s="21">
        <f>(State_Production_Sugar!N25*0.25)+(State_Production_Sugar!O25*0.75)</f>
        <v>4283250</v>
      </c>
      <c r="O37" s="21">
        <f>(State_Production_Sugar!O25*0.25)+(State_Production_Sugar!P25*0.75)</f>
        <v>3483454.5488637481</v>
      </c>
      <c r="P37" s="21">
        <f>(State_Production_Sugar!P25*0.25)+(State_Production_Sugar!Q25*0.75)</f>
        <v>4781053.4859678913</v>
      </c>
      <c r="Q37" s="118">
        <f>(State_Production_Sugar!Q25*0.25)+(State_Production_Sugar!R25*0.75)</f>
        <v>5367097.8738916311</v>
      </c>
    </row>
    <row r="38" spans="2:17" s="18" customFormat="1" x14ac:dyDescent="0.3">
      <c r="B38" s="152" t="s">
        <v>149</v>
      </c>
      <c r="C38" s="20"/>
      <c r="D38" s="21">
        <f>(State_Production_Sugar!D26*0.25)+(State_Production_Sugar!E26*0.75)</f>
        <v>0</v>
      </c>
      <c r="E38" s="21">
        <f>(State_Production_Sugar!E26*0.25)+(State_Production_Sugar!F26*0.75)</f>
        <v>0</v>
      </c>
      <c r="F38" s="21">
        <f>(State_Production_Sugar!F26*0.25)+(State_Production_Sugar!G26*0.75)</f>
        <v>0</v>
      </c>
      <c r="G38" s="21">
        <f>(State_Production_Sugar!G26*0.25)+(State_Production_Sugar!H26*0.75)</f>
        <v>0</v>
      </c>
      <c r="H38" s="21">
        <f>(State_Production_Sugar!H26*0.25)+(State_Production_Sugar!I26*0.75)</f>
        <v>0</v>
      </c>
      <c r="I38" s="21">
        <f>(State_Production_Sugar!I26*0.25)+(State_Production_Sugar!J26*0.75)</f>
        <v>0</v>
      </c>
      <c r="J38" s="21">
        <f>(State_Production_Sugar!J26*0.25)+(State_Production_Sugar!K26*0.75)</f>
        <v>0</v>
      </c>
      <c r="K38" s="21">
        <f>(State_Production_Sugar!K26*0.25)+(State_Production_Sugar!L26*0.75)</f>
        <v>0</v>
      </c>
      <c r="L38" s="21">
        <f>(State_Production_Sugar!L26*0.25)+(State_Production_Sugar!M26*0.75)</f>
        <v>0</v>
      </c>
      <c r="M38" s="21">
        <f>(State_Production_Sugar!M26*0.25)+(State_Production_Sugar!N26*0.75)</f>
        <v>0</v>
      </c>
      <c r="N38" s="21">
        <f>(State_Production_Sugar!N26*0.25)+(State_Production_Sugar!O26*0.75)</f>
        <v>0</v>
      </c>
      <c r="O38" s="21">
        <f>(State_Production_Sugar!O26*0.25)+(State_Production_Sugar!P26*0.75)</f>
        <v>0</v>
      </c>
      <c r="P38" s="21">
        <f>(State_Production_Sugar!P26*0.25)+(State_Production_Sugar!Q26*0.75)</f>
        <v>0</v>
      </c>
      <c r="Q38" s="118">
        <f>(State_Production_Sugar!Q26*0.25)+(State_Production_Sugar!R26*0.75)</f>
        <v>0</v>
      </c>
    </row>
    <row r="39" spans="2:17" s="18" customFormat="1" x14ac:dyDescent="0.3">
      <c r="B39" s="152" t="s">
        <v>150</v>
      </c>
      <c r="C39" s="20"/>
      <c r="D39" s="21">
        <f>(State_Production_Sugar!D27*0.25)+(State_Production_Sugar!E27*0.75)</f>
        <v>0</v>
      </c>
      <c r="E39" s="21">
        <f>(State_Production_Sugar!E27*0.25)+(State_Production_Sugar!F27*0.75)</f>
        <v>0</v>
      </c>
      <c r="F39" s="21">
        <f>(State_Production_Sugar!F27*0.25)+(State_Production_Sugar!G27*0.75)</f>
        <v>0</v>
      </c>
      <c r="G39" s="21">
        <f>(State_Production_Sugar!G27*0.25)+(State_Production_Sugar!H27*0.75)</f>
        <v>0</v>
      </c>
      <c r="H39" s="21">
        <f>(State_Production_Sugar!H27*0.25)+(State_Production_Sugar!I27*0.75)</f>
        <v>0</v>
      </c>
      <c r="I39" s="21">
        <f>(State_Production_Sugar!I27*0.25)+(State_Production_Sugar!J27*0.75)</f>
        <v>0</v>
      </c>
      <c r="J39" s="21">
        <f>(State_Production_Sugar!J27*0.25)+(State_Production_Sugar!K27*0.75)</f>
        <v>0</v>
      </c>
      <c r="K39" s="21">
        <f>(State_Production_Sugar!K27*0.25)+(State_Production_Sugar!L27*0.75)</f>
        <v>0</v>
      </c>
      <c r="L39" s="21">
        <f>(State_Production_Sugar!L27*0.25)+(State_Production_Sugar!M27*0.75)</f>
        <v>0</v>
      </c>
      <c r="M39" s="21">
        <f>(State_Production_Sugar!M27*0.25)+(State_Production_Sugar!N27*0.75)</f>
        <v>0</v>
      </c>
      <c r="N39" s="21">
        <f>(State_Production_Sugar!N27*0.25)+(State_Production_Sugar!O27*0.75)</f>
        <v>0</v>
      </c>
      <c r="O39" s="21">
        <f>(State_Production_Sugar!O27*0.25)+(State_Production_Sugar!P27*0.75)</f>
        <v>0</v>
      </c>
      <c r="P39" s="21">
        <f>(State_Production_Sugar!P27*0.25)+(State_Production_Sugar!Q27*0.75)</f>
        <v>0</v>
      </c>
      <c r="Q39" s="118">
        <f>(State_Production_Sugar!Q27*0.25)+(State_Production_Sugar!R27*0.75)</f>
        <v>0</v>
      </c>
    </row>
    <row r="40" spans="2:17" s="18" customFormat="1" x14ac:dyDescent="0.3">
      <c r="B40" s="152" t="s">
        <v>151</v>
      </c>
      <c r="C40" s="20"/>
      <c r="D40" s="21">
        <f>(State_Production_Sugar!D28*0.25)+(State_Production_Sugar!E28*0.75)</f>
        <v>88500</v>
      </c>
      <c r="E40" s="21">
        <f>(State_Production_Sugar!E28*0.25)+(State_Production_Sugar!F28*0.75)</f>
        <v>158500</v>
      </c>
      <c r="F40" s="21">
        <f>(State_Production_Sugar!F28*0.25)+(State_Production_Sugar!G28*0.75)</f>
        <v>175500</v>
      </c>
      <c r="G40" s="21">
        <f>(State_Production_Sugar!G28*0.25)+(State_Production_Sugar!H28*0.75)</f>
        <v>85500</v>
      </c>
      <c r="H40" s="21">
        <f>(State_Production_Sugar!H28*0.25)+(State_Production_Sugar!I28*0.75)</f>
        <v>74000</v>
      </c>
      <c r="I40" s="21">
        <f>(State_Production_Sugar!I28*0.25)+(State_Production_Sugar!J28*0.75)</f>
        <v>143750</v>
      </c>
      <c r="J40" s="21">
        <f>(State_Production_Sugar!J28*0.25)+(State_Production_Sugar!K28*0.75)</f>
        <v>160500</v>
      </c>
      <c r="K40" s="21">
        <f>(State_Production_Sugar!K28*0.25)+(State_Production_Sugar!L28*0.75)</f>
        <v>246632.87487875845</v>
      </c>
      <c r="L40" s="21">
        <f>(State_Production_Sugar!L28*0.25)+(State_Production_Sugar!M28*0.75)</f>
        <v>332210.9582929195</v>
      </c>
      <c r="M40" s="21">
        <f>(State_Production_Sugar!M28*0.25)+(State_Production_Sugar!N28*0.75)</f>
        <v>393750</v>
      </c>
      <c r="N40" s="21">
        <f>(State_Production_Sugar!N28*0.25)+(State_Production_Sugar!O28*0.75)</f>
        <v>350250</v>
      </c>
      <c r="O40" s="21">
        <f>(State_Production_Sugar!O28*0.25)+(State_Production_Sugar!P28*0.75)</f>
        <v>261209.38313073898</v>
      </c>
      <c r="P40" s="21">
        <f>(State_Production_Sugar!P28*0.25)+(State_Production_Sugar!Q28*0.75)</f>
        <v>345231.45740761014</v>
      </c>
      <c r="Q40" s="118">
        <f>(State_Production_Sugar!Q28*0.25)+(State_Production_Sugar!R28*0.75)</f>
        <v>387548.69120184891</v>
      </c>
    </row>
    <row r="41" spans="2:17" s="18" customFormat="1" x14ac:dyDescent="0.3">
      <c r="B41" s="152" t="s">
        <v>152</v>
      </c>
      <c r="C41" s="20"/>
      <c r="D41" s="21">
        <f>(State_Production_Sugar!D29*0.25)+(State_Production_Sugar!E29*0.75)</f>
        <v>4452000</v>
      </c>
      <c r="E41" s="21">
        <f>(State_Production_Sugar!E29*0.25)+(State_Production_Sugar!F29*0.75)</f>
        <v>8124250</v>
      </c>
      <c r="F41" s="21">
        <f>(State_Production_Sugar!F29*0.25)+(State_Production_Sugar!G29*0.75)</f>
        <v>9081250</v>
      </c>
      <c r="G41" s="21">
        <f>(State_Production_Sugar!G29*0.25)+(State_Production_Sugar!H29*0.75)</f>
        <v>5702250</v>
      </c>
      <c r="H41" s="21">
        <f>(State_Production_Sugar!H29*0.25)+(State_Production_Sugar!I29*0.75)</f>
        <v>6444750</v>
      </c>
      <c r="I41" s="21">
        <f>(State_Production_Sugar!I29*0.25)+(State_Production_Sugar!J29*0.75)</f>
        <v>8557250</v>
      </c>
      <c r="J41" s="21">
        <f>(State_Production_Sugar!J29*0.25)+(State_Production_Sugar!K29*0.75)</f>
        <v>8996250</v>
      </c>
      <c r="K41" s="21">
        <f>(State_Production_Sugar!K29*0.25)+(State_Production_Sugar!L29*0.75)</f>
        <v>8789883.7032007761</v>
      </c>
      <c r="L41" s="21">
        <f>(State_Production_Sugar!L29*0.25)+(State_Production_Sugar!M29*0.75)</f>
        <v>7971877.9010669254</v>
      </c>
      <c r="M41" s="21">
        <f>(State_Production_Sugar!M29*0.25)+(State_Production_Sugar!N29*0.75)</f>
        <v>9816250</v>
      </c>
      <c r="N41" s="21">
        <f>(State_Production_Sugar!N29*0.25)+(State_Production_Sugar!O29*0.75)</f>
        <v>8982750</v>
      </c>
      <c r="O41" s="21">
        <f>(State_Production_Sugar!O29*0.25)+(State_Production_Sugar!P29*0.75)</f>
        <v>7315680.439390243</v>
      </c>
      <c r="P41" s="21">
        <f>(State_Production_Sugar!P29*0.25)+(State_Production_Sugar!Q29*0.75)</f>
        <v>10054964.674595702</v>
      </c>
      <c r="Q41" s="118">
        <f>(State_Production_Sugar!Q29*0.25)+(State_Production_Sugar!R29*0.75)</f>
        <v>11287466.179883787</v>
      </c>
    </row>
    <row r="42" spans="2:17" s="18" customFormat="1" x14ac:dyDescent="0.3">
      <c r="B42" s="152" t="s">
        <v>153</v>
      </c>
      <c r="C42" s="20"/>
      <c r="D42" s="21">
        <f>(State_Production_Sugar!D30*0.25)+(State_Production_Sugar!E30*0.75)</f>
        <v>0</v>
      </c>
      <c r="E42" s="21">
        <f>(State_Production_Sugar!E30*0.25)+(State_Production_Sugar!F30*0.75)</f>
        <v>0</v>
      </c>
      <c r="F42" s="21">
        <f>(State_Production_Sugar!F30*0.25)+(State_Production_Sugar!G30*0.75)</f>
        <v>0</v>
      </c>
      <c r="G42" s="21">
        <f>(State_Production_Sugar!G30*0.25)+(State_Production_Sugar!H30*0.75)</f>
        <v>0</v>
      </c>
      <c r="H42" s="21">
        <f>(State_Production_Sugar!H30*0.25)+(State_Production_Sugar!I30*0.75)</f>
        <v>0</v>
      </c>
      <c r="I42" s="21">
        <f>(State_Production_Sugar!I30*0.25)+(State_Production_Sugar!J30*0.75)</f>
        <v>0</v>
      </c>
      <c r="J42" s="21">
        <f>(State_Production_Sugar!J30*0.25)+(State_Production_Sugar!K30*0.75)</f>
        <v>0</v>
      </c>
      <c r="K42" s="21">
        <f>(State_Production_Sugar!K30*0.25)+(State_Production_Sugar!L30*0.75)</f>
        <v>0</v>
      </c>
      <c r="L42" s="21">
        <f>(State_Production_Sugar!L30*0.25)+(State_Production_Sugar!M30*0.75)</f>
        <v>0</v>
      </c>
      <c r="M42" s="21">
        <f>(State_Production_Sugar!M30*0.25)+(State_Production_Sugar!N30*0.75)</f>
        <v>0</v>
      </c>
      <c r="N42" s="21">
        <f>(State_Production_Sugar!N30*0.25)+(State_Production_Sugar!O30*0.75)</f>
        <v>0</v>
      </c>
      <c r="O42" s="21">
        <f>(State_Production_Sugar!O30*0.25)+(State_Production_Sugar!P30*0.75)</f>
        <v>0</v>
      </c>
      <c r="P42" s="21">
        <f>(State_Production_Sugar!P30*0.25)+(State_Production_Sugar!Q30*0.75)</f>
        <v>0</v>
      </c>
      <c r="Q42" s="118">
        <f>(State_Production_Sugar!Q30*0.25)+(State_Production_Sugar!R30*0.75)</f>
        <v>0</v>
      </c>
    </row>
    <row r="43" spans="2:17" s="18" customFormat="1" x14ac:dyDescent="0.3">
      <c r="B43" s="152" t="s">
        <v>154</v>
      </c>
      <c r="C43" s="20"/>
      <c r="D43" s="21">
        <f>(State_Production_Sugar!D31*0.25)+(State_Production_Sugar!E31*0.75)</f>
        <v>0</v>
      </c>
      <c r="E43" s="21">
        <f>(State_Production_Sugar!E31*0.25)+(State_Production_Sugar!F31*0.75)</f>
        <v>0</v>
      </c>
      <c r="F43" s="21">
        <f>(State_Production_Sugar!F31*0.25)+(State_Production_Sugar!G31*0.75)</f>
        <v>0</v>
      </c>
      <c r="G43" s="21">
        <f>(State_Production_Sugar!G31*0.25)+(State_Production_Sugar!H31*0.75)</f>
        <v>0</v>
      </c>
      <c r="H43" s="21">
        <f>(State_Production_Sugar!H31*0.25)+(State_Production_Sugar!I31*0.75)</f>
        <v>0</v>
      </c>
      <c r="I43" s="21">
        <f>(State_Production_Sugar!I31*0.25)+(State_Production_Sugar!J31*0.75)</f>
        <v>0</v>
      </c>
      <c r="J43" s="21">
        <f>(State_Production_Sugar!J31*0.25)+(State_Production_Sugar!K31*0.75)</f>
        <v>0</v>
      </c>
      <c r="K43" s="21">
        <f>(State_Production_Sugar!K31*0.25)+(State_Production_Sugar!L31*0.75)</f>
        <v>0</v>
      </c>
      <c r="L43" s="21">
        <f>(State_Production_Sugar!L31*0.25)+(State_Production_Sugar!M31*0.75)</f>
        <v>0</v>
      </c>
      <c r="M43" s="21">
        <f>(State_Production_Sugar!M31*0.25)+(State_Production_Sugar!N31*0.75)</f>
        <v>0</v>
      </c>
      <c r="N43" s="21">
        <f>(State_Production_Sugar!N31*0.25)+(State_Production_Sugar!O31*0.75)</f>
        <v>0</v>
      </c>
      <c r="O43" s="21">
        <f>(State_Production_Sugar!O31*0.25)+(State_Production_Sugar!P31*0.75)</f>
        <v>0</v>
      </c>
      <c r="P43" s="21">
        <f>(State_Production_Sugar!P31*0.25)+(State_Production_Sugar!Q31*0.75)</f>
        <v>0</v>
      </c>
      <c r="Q43" s="118">
        <f>(State_Production_Sugar!Q31*0.25)+(State_Production_Sugar!R31*0.75)</f>
        <v>0</v>
      </c>
    </row>
    <row r="44" spans="2:17" s="18" customFormat="1" x14ac:dyDescent="0.3">
      <c r="B44" s="152" t="s">
        <v>155</v>
      </c>
      <c r="C44" s="20"/>
      <c r="D44" s="21">
        <f>(State_Production_Sugar!D32*0.25)+(State_Production_Sugar!E32*0.75)</f>
        <v>0</v>
      </c>
      <c r="E44" s="21">
        <f>(State_Production_Sugar!E32*0.25)+(State_Production_Sugar!F32*0.75)</f>
        <v>0</v>
      </c>
      <c r="F44" s="21">
        <f>(State_Production_Sugar!F32*0.25)+(State_Production_Sugar!G32*0.75)</f>
        <v>0</v>
      </c>
      <c r="G44" s="21">
        <f>(State_Production_Sugar!G32*0.25)+(State_Production_Sugar!H32*0.75)</f>
        <v>0</v>
      </c>
      <c r="H44" s="21">
        <f>(State_Production_Sugar!H32*0.25)+(State_Production_Sugar!I32*0.75)</f>
        <v>0</v>
      </c>
      <c r="I44" s="21">
        <f>(State_Production_Sugar!I32*0.25)+(State_Production_Sugar!J32*0.75)</f>
        <v>0</v>
      </c>
      <c r="J44" s="21">
        <f>(State_Production_Sugar!J32*0.25)+(State_Production_Sugar!K32*0.75)</f>
        <v>0</v>
      </c>
      <c r="K44" s="21">
        <f>(State_Production_Sugar!K32*0.25)+(State_Production_Sugar!L32*0.75)</f>
        <v>0</v>
      </c>
      <c r="L44" s="21">
        <f>(State_Production_Sugar!L32*0.25)+(State_Production_Sugar!M32*0.75)</f>
        <v>0</v>
      </c>
      <c r="M44" s="21">
        <f>(State_Production_Sugar!M32*0.25)+(State_Production_Sugar!N32*0.75)</f>
        <v>0</v>
      </c>
      <c r="N44" s="21">
        <f>(State_Production_Sugar!N32*0.25)+(State_Production_Sugar!O32*0.75)</f>
        <v>0</v>
      </c>
      <c r="O44" s="21">
        <f>(State_Production_Sugar!O32*0.25)+(State_Production_Sugar!P32*0.75)</f>
        <v>0</v>
      </c>
      <c r="P44" s="21">
        <f>(State_Production_Sugar!P32*0.25)+(State_Production_Sugar!Q32*0.75)</f>
        <v>0</v>
      </c>
      <c r="Q44" s="118">
        <f>(State_Production_Sugar!Q32*0.25)+(State_Production_Sugar!R32*0.75)</f>
        <v>0</v>
      </c>
    </row>
    <row r="45" spans="2:17" s="18" customFormat="1" x14ac:dyDescent="0.3">
      <c r="B45" s="152" t="s">
        <v>156</v>
      </c>
      <c r="C45" s="20"/>
      <c r="D45" s="21">
        <f>(State_Production_Sugar!D33*0.25)+(State_Production_Sugar!E33*0.75)</f>
        <v>0</v>
      </c>
      <c r="E45" s="21">
        <f>(State_Production_Sugar!E33*0.25)+(State_Production_Sugar!F33*0.75)</f>
        <v>0</v>
      </c>
      <c r="F45" s="21">
        <f>(State_Production_Sugar!F33*0.25)+(State_Production_Sugar!G33*0.75)</f>
        <v>0</v>
      </c>
      <c r="G45" s="21">
        <f>(State_Production_Sugar!G33*0.25)+(State_Production_Sugar!H33*0.75)</f>
        <v>0</v>
      </c>
      <c r="H45" s="21">
        <f>(State_Production_Sugar!H33*0.25)+(State_Production_Sugar!I33*0.75)</f>
        <v>0</v>
      </c>
      <c r="I45" s="21">
        <f>(State_Production_Sugar!I33*0.25)+(State_Production_Sugar!J33*0.75)</f>
        <v>0</v>
      </c>
      <c r="J45" s="21">
        <f>(State_Production_Sugar!J33*0.25)+(State_Production_Sugar!K33*0.75)</f>
        <v>0</v>
      </c>
      <c r="K45" s="21">
        <f>(State_Production_Sugar!K33*0.25)+(State_Production_Sugar!L33*0.75)</f>
        <v>0</v>
      </c>
      <c r="L45" s="21">
        <f>(State_Production_Sugar!L33*0.25)+(State_Production_Sugar!M33*0.75)</f>
        <v>0</v>
      </c>
      <c r="M45" s="21">
        <f>(State_Production_Sugar!M33*0.25)+(State_Production_Sugar!N33*0.75)</f>
        <v>0</v>
      </c>
      <c r="N45" s="21">
        <f>(State_Production_Sugar!N33*0.25)+(State_Production_Sugar!O33*0.75)</f>
        <v>0</v>
      </c>
      <c r="O45" s="21">
        <f>(State_Production_Sugar!O33*0.25)+(State_Production_Sugar!P33*0.75)</f>
        <v>0</v>
      </c>
      <c r="P45" s="21">
        <f>(State_Production_Sugar!P33*0.25)+(State_Production_Sugar!Q33*0.75)</f>
        <v>0</v>
      </c>
      <c r="Q45" s="118">
        <f>(State_Production_Sugar!Q33*0.25)+(State_Production_Sugar!R33*0.75)</f>
        <v>0</v>
      </c>
    </row>
    <row r="46" spans="2:17" s="18" customFormat="1" x14ac:dyDescent="0.3">
      <c r="B46" s="152" t="s">
        <v>157</v>
      </c>
      <c r="C46" s="20"/>
      <c r="D46" s="21">
        <f>(State_Production_Sugar!D34*0.25)+(State_Production_Sugar!E34*0.75)</f>
        <v>41000</v>
      </c>
      <c r="E46" s="21">
        <f>(State_Production_Sugar!E34*0.25)+(State_Production_Sugar!F34*0.75)</f>
        <v>55750</v>
      </c>
      <c r="F46" s="21">
        <f>(State_Production_Sugar!F34*0.25)+(State_Production_Sugar!G34*0.75)</f>
        <v>62500</v>
      </c>
      <c r="G46" s="21">
        <f>(State_Production_Sugar!G34*0.25)+(State_Production_Sugar!H34*0.75)</f>
        <v>39000</v>
      </c>
      <c r="H46" s="21">
        <f>(State_Production_Sugar!H34*0.25)+(State_Production_Sugar!I34*0.75)</f>
        <v>25000</v>
      </c>
      <c r="I46" s="21">
        <f>(State_Production_Sugar!I34*0.25)+(State_Production_Sugar!J34*0.75)</f>
        <v>39500</v>
      </c>
      <c r="J46" s="21">
        <f>(State_Production_Sugar!J34*0.25)+(State_Production_Sugar!K34*0.75)</f>
        <v>60000</v>
      </c>
      <c r="K46" s="21">
        <f>(State_Production_Sugar!K34*0.25)+(State_Production_Sugar!L34*0.75)</f>
        <v>54437.008729388945</v>
      </c>
      <c r="L46" s="21">
        <f>(State_Production_Sugar!L34*0.25)+(State_Production_Sugar!M34*0.75)</f>
        <v>57729.002909796312</v>
      </c>
      <c r="M46" s="21">
        <f>(State_Production_Sugar!M34*0.25)+(State_Production_Sugar!N34*0.75)</f>
        <v>47250</v>
      </c>
      <c r="N46" s="21">
        <f>(State_Production_Sugar!N34*0.25)+(State_Production_Sugar!O34*0.75)</f>
        <v>46750</v>
      </c>
      <c r="O46" s="21">
        <f>(State_Production_Sugar!O34*0.25)+(State_Production_Sugar!P34*0.75)</f>
        <v>43238.39028536321</v>
      </c>
      <c r="P46" s="21">
        <f>(State_Production_Sugar!P34*0.25)+(State_Production_Sugar!Q34*0.75)</f>
        <v>60430.977716554051</v>
      </c>
      <c r="Q46" s="118">
        <f>(State_Production_Sugar!Q34*0.25)+(State_Production_Sugar!R34*0.75)</f>
        <v>67838.390214965271</v>
      </c>
    </row>
    <row r="47" spans="2:17" s="18" customFormat="1" x14ac:dyDescent="0.3">
      <c r="B47" s="152" t="s">
        <v>158</v>
      </c>
      <c r="C47" s="20"/>
      <c r="D47" s="21">
        <f>(State_Production_Sugar!D35*0.25)+(State_Production_Sugar!E35*0.75)</f>
        <v>25500</v>
      </c>
      <c r="E47" s="21">
        <f>(State_Production_Sugar!E35*0.25)+(State_Production_Sugar!F35*0.75)</f>
        <v>52000</v>
      </c>
      <c r="F47" s="21">
        <f>(State_Production_Sugar!F35*0.25)+(State_Production_Sugar!G35*0.75)</f>
        <v>53250</v>
      </c>
      <c r="G47" s="21">
        <f>(State_Production_Sugar!G35*0.25)+(State_Production_Sugar!H35*0.75)</f>
        <v>25500</v>
      </c>
      <c r="H47" s="21">
        <f>(State_Production_Sugar!H35*0.25)+(State_Production_Sugar!I35*0.75)</f>
        <v>18500</v>
      </c>
      <c r="I47" s="21">
        <f>(State_Production_Sugar!I35*0.25)+(State_Production_Sugar!J35*0.75)</f>
        <v>40000</v>
      </c>
      <c r="J47" s="21">
        <f>(State_Production_Sugar!J35*0.25)+(State_Production_Sugar!K35*0.75)</f>
        <v>59750</v>
      </c>
      <c r="K47" s="21">
        <f>(State_Production_Sugar!K35*0.25)+(State_Production_Sugar!L35*0.75)</f>
        <v>45262.075654704167</v>
      </c>
      <c r="L47" s="21">
        <f>(State_Production_Sugar!L35*0.25)+(State_Production_Sugar!M35*0.75)</f>
        <v>48754.025218234725</v>
      </c>
      <c r="M47" s="21">
        <f>(State_Production_Sugar!M35*0.25)+(State_Production_Sugar!N35*0.75)</f>
        <v>37000</v>
      </c>
      <c r="N47" s="21">
        <f>(State_Production_Sugar!N35*0.25)+(State_Production_Sugar!O35*0.75)</f>
        <v>11750</v>
      </c>
      <c r="O47" s="21">
        <f>(State_Production_Sugar!O35*0.25)+(State_Production_Sugar!P35*0.75)</f>
        <v>23722.514343766503</v>
      </c>
      <c r="P47" s="21">
        <f>(State_Production_Sugar!P35*0.25)+(State_Production_Sugar!Q35*0.75)</f>
        <v>43473.303238016219</v>
      </c>
      <c r="Q47" s="118">
        <f>(State_Production_Sugar!Q35*0.25)+(State_Production_Sugar!R35*0.75)</f>
        <v>48802.104821583664</v>
      </c>
    </row>
    <row r="48" spans="2:17" s="18" customFormat="1" x14ac:dyDescent="0.3">
      <c r="B48" s="152" t="s">
        <v>159</v>
      </c>
      <c r="C48" s="20"/>
      <c r="D48" s="21">
        <f>(State_Production_Sugar!D36*0.25)+(State_Production_Sugar!E36*0.75)</f>
        <v>332250</v>
      </c>
      <c r="E48" s="21">
        <f>(State_Production_Sugar!E36*0.25)+(State_Production_Sugar!F36*0.75)</f>
        <v>449000</v>
      </c>
      <c r="F48" s="21">
        <f>(State_Production_Sugar!F36*0.25)+(State_Production_Sugar!G36*0.75)</f>
        <v>522000</v>
      </c>
      <c r="G48" s="21">
        <f>(State_Production_Sugar!G36*0.25)+(State_Production_Sugar!H36*0.75)</f>
        <v>315000</v>
      </c>
      <c r="H48" s="21">
        <f>(State_Production_Sugar!H36*0.25)+(State_Production_Sugar!I36*0.75)</f>
        <v>196250</v>
      </c>
      <c r="I48" s="21">
        <f>(State_Production_Sugar!I36*0.25)+(State_Production_Sugar!J36*0.75)</f>
        <v>271750</v>
      </c>
      <c r="J48" s="21">
        <f>(State_Production_Sugar!J36*0.25)+(State_Production_Sugar!K36*0.75)</f>
        <v>368000</v>
      </c>
      <c r="K48" s="21">
        <f>(State_Production_Sugar!K36*0.25)+(State_Production_Sugar!L36*0.75)</f>
        <v>444548.21726479143</v>
      </c>
      <c r="L48" s="21">
        <f>(State_Production_Sugar!L36*0.25)+(State_Production_Sugar!M36*0.75)</f>
        <v>470432.73908826389</v>
      </c>
      <c r="M48" s="21">
        <f>(State_Production_Sugar!M36*0.25)+(State_Production_Sugar!N36*0.75)</f>
        <v>520250</v>
      </c>
      <c r="N48" s="21">
        <f>(State_Production_Sugar!N36*0.25)+(State_Production_Sugar!O36*0.75)</f>
        <v>637250</v>
      </c>
      <c r="O48" s="21">
        <f>(State_Production_Sugar!O36*0.25)+(State_Production_Sugar!P36*0.75)</f>
        <v>464166.98006985651</v>
      </c>
      <c r="P48" s="21">
        <f>(State_Production_Sugar!P36*0.25)+(State_Production_Sugar!Q36*0.75)</f>
        <v>573421.60571579763</v>
      </c>
      <c r="Q48" s="118">
        <f>(State_Production_Sugar!Q36*0.25)+(State_Production_Sugar!R36*0.75)</f>
        <v>643709.56943137851</v>
      </c>
    </row>
    <row r="49" spans="2:17" s="18" customFormat="1" x14ac:dyDescent="0.3">
      <c r="B49" s="152" t="s">
        <v>160</v>
      </c>
      <c r="C49" s="20"/>
      <c r="D49" s="21">
        <f>(State_Production_Sugar!D37*0.25)+(State_Production_Sugar!E37*0.75)</f>
        <v>5500</v>
      </c>
      <c r="E49" s="21">
        <f>(State_Production_Sugar!E37*0.25)+(State_Production_Sugar!F37*0.75)</f>
        <v>6750</v>
      </c>
      <c r="F49" s="21">
        <f>(State_Production_Sugar!F37*0.25)+(State_Production_Sugar!G37*0.75)</f>
        <v>6250</v>
      </c>
      <c r="G49" s="21">
        <f>(State_Production_Sugar!G37*0.25)+(State_Production_Sugar!H37*0.75)</f>
        <v>4500</v>
      </c>
      <c r="H49" s="21">
        <f>(State_Production_Sugar!H37*0.25)+(State_Production_Sugar!I37*0.75)</f>
        <v>4000</v>
      </c>
      <c r="I49" s="21">
        <f>(State_Production_Sugar!I37*0.25)+(State_Production_Sugar!J37*0.75)</f>
        <v>4000</v>
      </c>
      <c r="J49" s="21">
        <f>(State_Production_Sugar!J37*0.25)+(State_Production_Sugar!K37*0.75)</f>
        <v>2500</v>
      </c>
      <c r="K49" s="21">
        <f>(State_Production_Sugar!K37*0.25)+(State_Production_Sugar!L37*0.75)</f>
        <v>3865.1387002909792</v>
      </c>
      <c r="L49" s="21">
        <f>(State_Production_Sugar!L37*0.25)+(State_Production_Sugar!M37*0.75)</f>
        <v>4871.7129000969926</v>
      </c>
      <c r="M49" s="21">
        <f>(State_Production_Sugar!M37*0.25)+(State_Production_Sugar!N37*0.75)</f>
        <v>6500.0000000000009</v>
      </c>
      <c r="N49" s="21">
        <f>(State_Production_Sugar!N37*0.25)+(State_Production_Sugar!O37*0.75)</f>
        <v>5500</v>
      </c>
      <c r="O49" s="21">
        <f>(State_Production_Sugar!O37*0.25)+(State_Production_Sugar!P37*0.75)</f>
        <v>3998.7726658343922</v>
      </c>
      <c r="P49" s="21">
        <f>(State_Production_Sugar!P37*0.25)+(State_Production_Sugar!Q37*0.75)</f>
        <v>5317.5281504419454</v>
      </c>
      <c r="Q49" s="118">
        <f>(State_Production_Sugar!Q37*0.25)+(State_Production_Sugar!R37*0.75)</f>
        <v>5969.3316785428506</v>
      </c>
    </row>
    <row r="50" spans="2:17" s="18" customFormat="1" x14ac:dyDescent="0.3">
      <c r="B50" s="152" t="s">
        <v>161</v>
      </c>
      <c r="C50" s="20"/>
      <c r="D50" s="21">
        <f>(State_Production_Sugar!D38*0.25)+(State_Production_Sugar!E38*0.75)</f>
        <v>0</v>
      </c>
      <c r="E50" s="21">
        <f>(State_Production_Sugar!E38*0.25)+(State_Production_Sugar!F38*0.75)</f>
        <v>0</v>
      </c>
      <c r="F50" s="21">
        <f>(State_Production_Sugar!F38*0.25)+(State_Production_Sugar!G38*0.75)</f>
        <v>0</v>
      </c>
      <c r="G50" s="21">
        <f>(State_Production_Sugar!G38*0.25)+(State_Production_Sugar!H38*0.75)</f>
        <v>0</v>
      </c>
      <c r="H50" s="21">
        <f>(State_Production_Sugar!H38*0.25)+(State_Production_Sugar!I38*0.75)</f>
        <v>0</v>
      </c>
      <c r="I50" s="21">
        <f>(State_Production_Sugar!I38*0.25)+(State_Production_Sugar!J38*0.75)</f>
        <v>0</v>
      </c>
      <c r="J50" s="21">
        <f>(State_Production_Sugar!J38*0.25)+(State_Production_Sugar!K38*0.75)</f>
        <v>0</v>
      </c>
      <c r="K50" s="21">
        <f>(State_Production_Sugar!K38*0.25)+(State_Production_Sugar!L38*0.75)</f>
        <v>0</v>
      </c>
      <c r="L50" s="21">
        <f>(State_Production_Sugar!L38*0.25)+(State_Production_Sugar!M38*0.75)</f>
        <v>0</v>
      </c>
      <c r="M50" s="21">
        <f>(State_Production_Sugar!M38*0.25)+(State_Production_Sugar!N38*0.75)</f>
        <v>0</v>
      </c>
      <c r="N50" s="21">
        <f>(State_Production_Sugar!N38*0.25)+(State_Production_Sugar!O38*0.75)</f>
        <v>0</v>
      </c>
      <c r="O50" s="21">
        <f>(State_Production_Sugar!O38*0.25)+(State_Production_Sugar!P38*0.75)</f>
        <v>0</v>
      </c>
      <c r="P50" s="21">
        <f>(State_Production_Sugar!P38*0.25)+(State_Production_Sugar!Q38*0.75)</f>
        <v>0</v>
      </c>
      <c r="Q50" s="118">
        <f>(State_Production_Sugar!Q38*0.25)+(State_Production_Sugar!R38*0.75)</f>
        <v>0</v>
      </c>
    </row>
    <row r="51" spans="2:17" s="18" customFormat="1" x14ac:dyDescent="0.3">
      <c r="B51" s="152" t="s">
        <v>162</v>
      </c>
      <c r="C51" s="20"/>
      <c r="D51" s="21">
        <f>(State_Production_Sugar!D39*0.25)+(State_Production_Sugar!E39*0.75)</f>
        <v>1883500</v>
      </c>
      <c r="E51" s="21">
        <f>(State_Production_Sugar!E39*0.25)+(State_Production_Sugar!F39*0.75)</f>
        <v>2439750</v>
      </c>
      <c r="F51" s="21">
        <f>(State_Production_Sugar!F39*0.25)+(State_Production_Sugar!G39*0.75)</f>
        <v>2240500</v>
      </c>
      <c r="G51" s="21">
        <f>(State_Production_Sugar!G39*0.25)+(State_Production_Sugar!H39*0.75)</f>
        <v>1733750</v>
      </c>
      <c r="H51" s="21">
        <f>(State_Production_Sugar!H39*0.25)+(State_Production_Sugar!I39*0.75)</f>
        <v>1359500</v>
      </c>
      <c r="I51" s="21">
        <f>(State_Production_Sugar!I39*0.25)+(State_Production_Sugar!J39*0.75)</f>
        <v>1704500</v>
      </c>
      <c r="J51" s="21">
        <f>(State_Production_Sugar!J39*0.25)+(State_Production_Sugar!K39*0.75)</f>
        <v>2245750</v>
      </c>
      <c r="K51" s="21">
        <f>(State_Production_Sugar!K39*0.25)+(State_Production_Sugar!L39*0.75)</f>
        <v>1803858.9660523762</v>
      </c>
      <c r="L51" s="21">
        <f>(State_Production_Sugar!L39*0.25)+(State_Production_Sugar!M39*0.75)</f>
        <v>1466536.3220174587</v>
      </c>
      <c r="M51" s="21">
        <f>(State_Production_Sugar!M39*0.25)+(State_Production_Sugar!N39*0.75)</f>
        <v>1296500</v>
      </c>
      <c r="N51" s="21">
        <f>(State_Production_Sugar!N39*0.25)+(State_Production_Sugar!O39*0.75)</f>
        <v>1337750</v>
      </c>
      <c r="O51" s="21">
        <f>(State_Production_Sugar!O39*0.25)+(State_Production_Sugar!P39*0.75)</f>
        <v>1281054.2890585039</v>
      </c>
      <c r="P51" s="21">
        <f>(State_Production_Sugar!P39*0.25)+(State_Production_Sugar!Q39*0.75)</f>
        <v>1818060.7749377841</v>
      </c>
      <c r="Q51" s="118">
        <f>(State_Production_Sugar!Q39*0.25)+(State_Production_Sugar!R39*0.75)</f>
        <v>2040912.143821995</v>
      </c>
    </row>
    <row r="52" spans="2:17" s="18" customFormat="1" x14ac:dyDescent="0.3">
      <c r="B52" s="152" t="s">
        <v>182</v>
      </c>
      <c r="C52" s="20"/>
      <c r="D52" s="21">
        <f>(State_Production_Sugar!D40*0.25)+(State_Production_Sugar!E40*0.75)</f>
        <v>0</v>
      </c>
      <c r="E52" s="21">
        <f>(State_Production_Sugar!E40*0.25)+(State_Production_Sugar!F40*0.75)</f>
        <v>0</v>
      </c>
      <c r="F52" s="21">
        <f>(State_Production_Sugar!F40*0.25)+(State_Production_Sugar!G40*0.75)</f>
        <v>0</v>
      </c>
      <c r="G52" s="21">
        <f>(State_Production_Sugar!G40*0.25)+(State_Production_Sugar!H40*0.75)</f>
        <v>0</v>
      </c>
      <c r="H52" s="21">
        <f>(State_Production_Sugar!H40*0.25)+(State_Production_Sugar!I40*0.75)</f>
        <v>0</v>
      </c>
      <c r="I52" s="21">
        <f>(State_Production_Sugar!I40*0.25)+(State_Production_Sugar!J40*0.75)</f>
        <v>0</v>
      </c>
      <c r="J52" s="21">
        <f>(State_Production_Sugar!J40*0.25)+(State_Production_Sugar!K40*0.75)</f>
        <v>0</v>
      </c>
      <c r="K52" s="21">
        <f>(State_Production_Sugar!K40*0.25)+(State_Production_Sugar!L40*0.75)</f>
        <v>0</v>
      </c>
      <c r="L52" s="21">
        <f>(State_Production_Sugar!L40*0.25)+(State_Production_Sugar!M40*0.75)</f>
        <v>0</v>
      </c>
      <c r="M52" s="21">
        <f>(State_Production_Sugar!M40*0.25)+(State_Production_Sugar!N40*0.75)</f>
        <v>240750</v>
      </c>
      <c r="N52" s="21">
        <f>(State_Production_Sugar!N40*0.25)+(State_Production_Sugar!O40*0.75)</f>
        <v>288000</v>
      </c>
      <c r="O52" s="21">
        <f>(State_Production_Sugar!O40*0.25)+(State_Production_Sugar!P40*0.75)</f>
        <v>139236.64964280755</v>
      </c>
      <c r="P52" s="21">
        <f>(State_Production_Sugar!P40*0.25)+(State_Production_Sugar!Q40*0.75)</f>
        <v>135389.87208961442</v>
      </c>
      <c r="Q52" s="118">
        <f>(State_Production_Sugar!Q40*0.25)+(State_Production_Sugar!R40*0.75)</f>
        <v>151985.47700236071</v>
      </c>
    </row>
    <row r="53" spans="2:17" s="18" customFormat="1" x14ac:dyDescent="0.3">
      <c r="B53" s="152" t="s">
        <v>163</v>
      </c>
      <c r="C53" s="20"/>
      <c r="D53" s="21">
        <f>(State_Production_Sugar!D41*0.25)+(State_Production_Sugar!E41*0.75)</f>
        <v>0</v>
      </c>
      <c r="E53" s="21">
        <f>(State_Production_Sugar!E41*0.25)+(State_Production_Sugar!F41*0.75)</f>
        <v>0</v>
      </c>
      <c r="F53" s="21">
        <f>(State_Production_Sugar!F41*0.25)+(State_Production_Sugar!G41*0.75)</f>
        <v>0</v>
      </c>
      <c r="G53" s="21">
        <f>(State_Production_Sugar!G41*0.25)+(State_Production_Sugar!H41*0.75)</f>
        <v>0</v>
      </c>
      <c r="H53" s="21">
        <f>(State_Production_Sugar!H41*0.25)+(State_Production_Sugar!I41*0.75)</f>
        <v>0</v>
      </c>
      <c r="I53" s="21">
        <f>(State_Production_Sugar!I41*0.25)+(State_Production_Sugar!J41*0.75)</f>
        <v>0</v>
      </c>
      <c r="J53" s="21">
        <f>(State_Production_Sugar!J41*0.25)+(State_Production_Sugar!K41*0.75)</f>
        <v>0</v>
      </c>
      <c r="K53" s="21">
        <f>(State_Production_Sugar!K41*0.25)+(State_Production_Sugar!L41*0.75)</f>
        <v>0</v>
      </c>
      <c r="L53" s="21">
        <f>(State_Production_Sugar!L41*0.25)+(State_Production_Sugar!M41*0.75)</f>
        <v>0</v>
      </c>
      <c r="M53" s="21">
        <f>(State_Production_Sugar!M41*0.25)+(State_Production_Sugar!N41*0.75)</f>
        <v>0</v>
      </c>
      <c r="N53" s="21">
        <f>(State_Production_Sugar!N41*0.25)+(State_Production_Sugar!O41*0.75)</f>
        <v>0</v>
      </c>
      <c r="O53" s="21">
        <f>(State_Production_Sugar!O41*0.25)+(State_Production_Sugar!P41*0.75)</f>
        <v>0</v>
      </c>
      <c r="P53" s="21">
        <f>(State_Production_Sugar!P41*0.25)+(State_Production_Sugar!Q41*0.75)</f>
        <v>0</v>
      </c>
      <c r="Q53" s="118">
        <f>(State_Production_Sugar!Q41*0.25)+(State_Production_Sugar!R41*0.75)</f>
        <v>0</v>
      </c>
    </row>
    <row r="54" spans="2:17" s="18" customFormat="1" x14ac:dyDescent="0.3">
      <c r="B54" s="152" t="s">
        <v>164</v>
      </c>
      <c r="C54" s="20"/>
      <c r="D54" s="21">
        <f>(State_Production_Sugar!D42*0.25)+(State_Production_Sugar!E42*0.75)</f>
        <v>5597250</v>
      </c>
      <c r="E54" s="21">
        <f>(State_Production_Sugar!E42*0.25)+(State_Production_Sugar!F42*0.75)</f>
        <v>7802250</v>
      </c>
      <c r="F54" s="21">
        <f>(State_Production_Sugar!F42*0.25)+(State_Production_Sugar!G42*0.75)</f>
        <v>7608000</v>
      </c>
      <c r="G54" s="21">
        <f>(State_Production_Sugar!G42*0.25)+(State_Production_Sugar!H42*0.75)</f>
        <v>4877750</v>
      </c>
      <c r="H54" s="21">
        <f>(State_Production_Sugar!H42*0.25)+(State_Production_Sugar!I42*0.75)</f>
        <v>4900250</v>
      </c>
      <c r="I54" s="21">
        <f>(State_Production_Sugar!I42*0.25)+(State_Production_Sugar!J42*0.75)</f>
        <v>5710000</v>
      </c>
      <c r="J54" s="21">
        <f>(State_Production_Sugar!J42*0.25)+(State_Production_Sugar!K42*0.75)</f>
        <v>6702250</v>
      </c>
      <c r="K54" s="21">
        <f>(State_Production_Sugar!K42*0.25)+(State_Production_Sugar!L42*0.75)</f>
        <v>6638898.9466537349</v>
      </c>
      <c r="L54" s="21">
        <f>(State_Production_Sugar!L42*0.25)+(State_Production_Sugar!M42*0.75)</f>
        <v>6591549.6488845777</v>
      </c>
      <c r="M54" s="21">
        <f>(State_Production_Sugar!M42*0.25)+(State_Production_Sugar!N42*0.75)</f>
        <v>7006750</v>
      </c>
      <c r="N54" s="21">
        <f>(State_Production_Sugar!N42*0.25)+(State_Production_Sugar!O42*0.75)</f>
        <v>6919750</v>
      </c>
      <c r="O54" s="21">
        <f>(State_Production_Sugar!O42*0.25)+(State_Production_Sugar!P42*0.75)</f>
        <v>5702533.7210810287</v>
      </c>
      <c r="P54" s="21">
        <f>(State_Production_Sugar!P42*0.25)+(State_Production_Sugar!Q42*0.75)</f>
        <v>7720210.9301141994</v>
      </c>
      <c r="Q54" s="118">
        <f>(State_Production_Sugar!Q42*0.25)+(State_Production_Sugar!R42*0.75)</f>
        <v>8666526.6955537107</v>
      </c>
    </row>
    <row r="55" spans="2:17" s="18" customFormat="1" x14ac:dyDescent="0.3">
      <c r="B55" s="152" t="s">
        <v>165</v>
      </c>
      <c r="C55" s="20"/>
      <c r="D55" s="21">
        <f>(State_Production_Sugar!D43*0.25)+(State_Production_Sugar!E43*0.75)</f>
        <v>414750</v>
      </c>
      <c r="E55" s="21">
        <f>(State_Production_Sugar!E43*0.25)+(State_Production_Sugar!F43*0.75)</f>
        <v>507750</v>
      </c>
      <c r="F55" s="21">
        <f>(State_Production_Sugar!F43*0.25)+(State_Production_Sugar!G43*0.75)</f>
        <v>433750</v>
      </c>
      <c r="G55" s="21">
        <f>(State_Production_Sugar!G43*0.25)+(State_Production_Sugar!H43*0.75)</f>
        <v>267250</v>
      </c>
      <c r="H55" s="21">
        <f>(State_Production_Sugar!H43*0.25)+(State_Production_Sugar!I43*0.75)</f>
        <v>274750</v>
      </c>
      <c r="I55" s="21">
        <f>(State_Production_Sugar!I43*0.25)+(State_Production_Sugar!J43*0.75)</f>
        <v>299500</v>
      </c>
      <c r="J55" s="21">
        <f>(State_Production_Sugar!J43*0.25)+(State_Production_Sugar!K43*0.75)</f>
        <v>323750</v>
      </c>
      <c r="K55" s="21">
        <f>(State_Production_Sugar!K43*0.25)+(State_Production_Sugar!L43*0.75)</f>
        <v>307043.80989330751</v>
      </c>
      <c r="L55" s="21">
        <f>(State_Production_Sugar!L43*0.25)+(State_Production_Sugar!M43*0.75)</f>
        <v>298264.60329776915</v>
      </c>
      <c r="M55" s="21">
        <f>(State_Production_Sugar!M43*0.25)+(State_Production_Sugar!N43*0.75)</f>
        <v>320500</v>
      </c>
      <c r="N55" s="21">
        <f>(State_Production_Sugar!N43*0.25)+(State_Production_Sugar!O43*0.75)</f>
        <v>287500</v>
      </c>
      <c r="O55" s="21">
        <f>(State_Production_Sugar!O43*0.25)+(State_Production_Sugar!P43*0.75)</f>
        <v>247569.66905858519</v>
      </c>
      <c r="P55" s="21">
        <f>(State_Production_Sugar!P43*0.25)+(State_Production_Sugar!Q43*0.75)</f>
        <v>346412.06162471278</v>
      </c>
      <c r="Q55" s="118">
        <f>(State_Production_Sugar!Q43*0.25)+(State_Production_Sugar!R43*0.75)</f>
        <v>388874.00964936602</v>
      </c>
    </row>
    <row r="56" spans="2:17" s="18" customFormat="1" x14ac:dyDescent="0.3">
      <c r="B56" s="152" t="s">
        <v>166</v>
      </c>
      <c r="C56" s="20"/>
      <c r="D56" s="21">
        <f>(State_Production_Sugar!D44*0.25)+(State_Production_Sugar!E44*0.75)</f>
        <v>5000</v>
      </c>
      <c r="E56" s="21">
        <f>(State_Production_Sugar!E44*0.25)+(State_Production_Sugar!F44*0.75)</f>
        <v>7250</v>
      </c>
      <c r="F56" s="21">
        <f>(State_Production_Sugar!F44*0.25)+(State_Production_Sugar!G44*0.75)</f>
        <v>5750</v>
      </c>
      <c r="G56" s="21">
        <f>(State_Production_Sugar!G44*0.25)+(State_Production_Sugar!H44*0.75)</f>
        <v>2750</v>
      </c>
      <c r="H56" s="21">
        <f>(State_Production_Sugar!H44*0.25)+(State_Production_Sugar!I44*0.75)</f>
        <v>2000</v>
      </c>
      <c r="I56" s="21">
        <f>(State_Production_Sugar!I44*0.25)+(State_Production_Sugar!J44*0.75)</f>
        <v>4250</v>
      </c>
      <c r="J56" s="21">
        <f>(State_Production_Sugar!J44*0.25)+(State_Production_Sugar!K44*0.75)</f>
        <v>5000</v>
      </c>
      <c r="K56" s="21">
        <f>(State_Production_Sugar!K44*0.25)+(State_Production_Sugar!L44*0.75)</f>
        <v>4395.6731328806982</v>
      </c>
      <c r="L56" s="21">
        <f>(State_Production_Sugar!L44*0.25)+(State_Production_Sugar!M44*0.75)</f>
        <v>5548.5577109602327</v>
      </c>
      <c r="M56" s="21">
        <f>(State_Production_Sugar!M44*0.25)+(State_Production_Sugar!N44*0.75)</f>
        <v>5250</v>
      </c>
      <c r="N56" s="21">
        <f>(State_Production_Sugar!N44*0.25)+(State_Production_Sugar!O44*0.75)</f>
        <v>1625</v>
      </c>
      <c r="O56" s="21">
        <f>(State_Production_Sugar!O44*0.25)+(State_Production_Sugar!P44*0.75)</f>
        <v>2546.9396048416002</v>
      </c>
      <c r="P56" s="21">
        <f>(State_Production_Sugar!P44*0.25)+(State_Production_Sugar!Q44*0.75)</f>
        <v>4685.2663326765514</v>
      </c>
      <c r="Q56" s="118">
        <f>(State_Production_Sugar!Q44*0.25)+(State_Production_Sugar!R44*0.75)</f>
        <v>5259.5694749132608</v>
      </c>
    </row>
    <row r="57" spans="2:17" s="18" customFormat="1" x14ac:dyDescent="0.3">
      <c r="B57" s="162" t="s">
        <v>176</v>
      </c>
      <c r="C57" s="156"/>
      <c r="D57" s="177">
        <f>SUM(D21:D56)</f>
        <v>17548000</v>
      </c>
      <c r="E57" s="177">
        <f t="shared" ref="E57:L57" si="0">SUM(E21:E56)</f>
        <v>26089750</v>
      </c>
      <c r="F57" s="177">
        <f t="shared" si="0"/>
        <v>26858750</v>
      </c>
      <c r="G57" s="177">
        <f t="shared" si="0"/>
        <v>17493500</v>
      </c>
      <c r="H57" s="177">
        <f t="shared" si="0"/>
        <v>17818750</v>
      </c>
      <c r="I57" s="177">
        <f t="shared" si="0"/>
        <v>23023500</v>
      </c>
      <c r="J57" s="177">
        <f t="shared" si="0"/>
        <v>25855750</v>
      </c>
      <c r="K57" s="177">
        <f t="shared" si="0"/>
        <v>25305504.503394764</v>
      </c>
      <c r="L57" s="177">
        <f t="shared" si="0"/>
        <v>24406418.167798258</v>
      </c>
      <c r="M57" s="177">
        <f t="shared" ref="M57:Q57" si="1">SUM(M21:M56)</f>
        <v>27403500</v>
      </c>
      <c r="N57" s="177">
        <f t="shared" si="1"/>
        <v>25956375</v>
      </c>
      <c r="O57" s="177">
        <f t="shared" si="1"/>
        <v>21390356.493999213</v>
      </c>
      <c r="P57" s="177">
        <f t="shared" si="1"/>
        <v>29230893.601252105</v>
      </c>
      <c r="Q57" s="178">
        <f t="shared" si="1"/>
        <v>32813911.695336834</v>
      </c>
    </row>
    <row r="58" spans="2:17" s="67" customFormat="1" x14ac:dyDescent="0.3">
      <c r="L58" s="117"/>
      <c r="M58" s="117"/>
      <c r="N58" s="117"/>
      <c r="O58" s="199"/>
    </row>
    <row r="59" spans="2:17" s="18" customFormat="1" x14ac:dyDescent="0.3">
      <c r="B59" s="29"/>
      <c r="C59" s="29"/>
      <c r="D59" s="29"/>
      <c r="E59" s="29"/>
      <c r="F59" s="30"/>
      <c r="G59" s="30"/>
      <c r="H59" s="30"/>
      <c r="I59" s="30"/>
      <c r="J59" s="30"/>
      <c r="K59" s="30"/>
      <c r="L59" s="30"/>
      <c r="M59" s="30"/>
      <c r="N59" s="30"/>
      <c r="O59" s="35"/>
    </row>
    <row r="60" spans="2:17" s="18" customFormat="1" ht="18" x14ac:dyDescent="0.3">
      <c r="B60" s="15" t="s">
        <v>66</v>
      </c>
      <c r="C60" s="16" t="s">
        <v>67</v>
      </c>
      <c r="D60" s="16">
        <v>2005</v>
      </c>
      <c r="E60" s="16">
        <v>2006</v>
      </c>
      <c r="F60" s="16">
        <v>2007</v>
      </c>
      <c r="G60" s="16">
        <v>2008</v>
      </c>
      <c r="H60" s="16">
        <v>2009</v>
      </c>
      <c r="I60" s="16">
        <v>2010</v>
      </c>
      <c r="J60" s="16">
        <v>2011</v>
      </c>
      <c r="K60" s="16">
        <v>2012</v>
      </c>
      <c r="L60" s="16">
        <v>2013</v>
      </c>
      <c r="M60" s="16">
        <v>2014</v>
      </c>
      <c r="N60" s="16">
        <v>2015</v>
      </c>
      <c r="O60" s="16">
        <v>2016</v>
      </c>
      <c r="P60" s="16">
        <v>2017</v>
      </c>
      <c r="Q60" s="17">
        <v>2018</v>
      </c>
    </row>
    <row r="61" spans="2:17" s="18" customFormat="1" x14ac:dyDescent="0.3">
      <c r="B61" s="22" t="s">
        <v>21</v>
      </c>
      <c r="C61" s="23" t="s">
        <v>10</v>
      </c>
      <c r="D61" s="76">
        <v>0.4</v>
      </c>
      <c r="E61" s="76">
        <v>0.4</v>
      </c>
      <c r="F61" s="76">
        <v>0.4</v>
      </c>
      <c r="G61" s="76">
        <v>0.4</v>
      </c>
      <c r="H61" s="76">
        <v>0.4</v>
      </c>
      <c r="I61" s="76">
        <v>0.4</v>
      </c>
      <c r="J61" s="76">
        <v>0.4</v>
      </c>
      <c r="K61" s="76">
        <v>0.4</v>
      </c>
      <c r="L61" s="76">
        <v>0.4</v>
      </c>
      <c r="M61" s="76">
        <v>0.4</v>
      </c>
      <c r="N61" s="76">
        <v>0.4</v>
      </c>
      <c r="O61" s="76">
        <v>0.4</v>
      </c>
      <c r="P61" s="76">
        <v>0.4</v>
      </c>
      <c r="Q61" s="81">
        <v>0.4</v>
      </c>
    </row>
    <row r="62" spans="2:17" s="18" customFormat="1" x14ac:dyDescent="0.3">
      <c r="B62" s="26"/>
      <c r="C62" s="27"/>
      <c r="D62" s="27"/>
      <c r="E62" s="27"/>
      <c r="F62" s="33"/>
      <c r="G62" s="33"/>
      <c r="H62" s="33"/>
      <c r="I62" s="33"/>
      <c r="J62" s="33"/>
      <c r="K62" s="33"/>
      <c r="L62" s="33"/>
      <c r="M62" s="33"/>
      <c r="N62" s="33"/>
      <c r="O62" s="35"/>
    </row>
    <row r="63" spans="2:17" x14ac:dyDescent="0.3">
      <c r="B63" s="34"/>
      <c r="C63" s="34"/>
      <c r="D63" s="34"/>
      <c r="E63" s="34"/>
      <c r="F63" s="34"/>
      <c r="G63" s="34"/>
      <c r="H63" s="34"/>
      <c r="I63" s="34"/>
      <c r="J63" s="34"/>
      <c r="K63" s="34"/>
      <c r="L63" s="34"/>
      <c r="M63" s="34"/>
      <c r="N63" s="34"/>
      <c r="O63" s="11"/>
    </row>
    <row r="64" spans="2:17" s="18" customFormat="1" ht="18" x14ac:dyDescent="0.3">
      <c r="B64" s="15" t="s">
        <v>68</v>
      </c>
      <c r="C64" s="16" t="s">
        <v>13</v>
      </c>
      <c r="D64" s="16">
        <v>2005</v>
      </c>
      <c r="E64" s="16">
        <v>2006</v>
      </c>
      <c r="F64" s="16">
        <v>2007</v>
      </c>
      <c r="G64" s="16">
        <v>2008</v>
      </c>
      <c r="H64" s="16">
        <v>2009</v>
      </c>
      <c r="I64" s="16">
        <v>2010</v>
      </c>
      <c r="J64" s="16">
        <v>2011</v>
      </c>
      <c r="K64" s="16">
        <v>2012</v>
      </c>
      <c r="L64" s="16">
        <v>2013</v>
      </c>
      <c r="M64" s="16">
        <v>2014</v>
      </c>
      <c r="N64" s="16">
        <v>2015</v>
      </c>
      <c r="O64" s="16">
        <v>2016</v>
      </c>
      <c r="P64" s="16">
        <v>2017</v>
      </c>
      <c r="Q64" s="17">
        <v>2018</v>
      </c>
    </row>
    <row r="65" spans="2:17" s="18" customFormat="1" x14ac:dyDescent="0.3">
      <c r="B65" s="163" t="s">
        <v>21</v>
      </c>
      <c r="C65" s="37"/>
      <c r="D65" s="164"/>
      <c r="E65" s="164"/>
      <c r="F65" s="164"/>
      <c r="G65" s="164"/>
      <c r="H65" s="164"/>
      <c r="I65" s="164"/>
      <c r="J65" s="164"/>
      <c r="K65" s="164"/>
      <c r="L65" s="168"/>
      <c r="M65" s="168"/>
      <c r="N65" s="164"/>
      <c r="O65" s="35"/>
      <c r="Q65" s="419"/>
    </row>
    <row r="66" spans="2:17" s="18" customFormat="1" x14ac:dyDescent="0.3">
      <c r="B66" s="152" t="s">
        <v>132</v>
      </c>
      <c r="C66" s="20"/>
      <c r="D66" s="21">
        <f t="shared" ref="D66:Q66" si="2">D21*D$61*$C$7</f>
        <v>0</v>
      </c>
      <c r="E66" s="21">
        <f t="shared" si="2"/>
        <v>0</v>
      </c>
      <c r="F66" s="21">
        <f t="shared" si="2"/>
        <v>0</v>
      </c>
      <c r="G66" s="21">
        <f t="shared" si="2"/>
        <v>0</v>
      </c>
      <c r="H66" s="21">
        <f t="shared" si="2"/>
        <v>0</v>
      </c>
      <c r="I66" s="21">
        <f t="shared" si="2"/>
        <v>0</v>
      </c>
      <c r="J66" s="21">
        <f t="shared" si="2"/>
        <v>0</v>
      </c>
      <c r="K66" s="21">
        <f t="shared" si="2"/>
        <v>0</v>
      </c>
      <c r="L66" s="21">
        <f t="shared" si="2"/>
        <v>0</v>
      </c>
      <c r="M66" s="21">
        <f t="shared" si="2"/>
        <v>0</v>
      </c>
      <c r="N66" s="21">
        <f t="shared" si="2"/>
        <v>0</v>
      </c>
      <c r="O66" s="21">
        <f t="shared" si="2"/>
        <v>0</v>
      </c>
      <c r="P66" s="21">
        <f t="shared" si="2"/>
        <v>0</v>
      </c>
      <c r="Q66" s="118">
        <f t="shared" si="2"/>
        <v>0</v>
      </c>
    </row>
    <row r="67" spans="2:17" s="18" customFormat="1" x14ac:dyDescent="0.3">
      <c r="B67" s="152" t="s">
        <v>133</v>
      </c>
      <c r="C67" s="20"/>
      <c r="D67" s="21">
        <f t="shared" ref="D67:Q67" si="3">D22*D$61*$C$7</f>
        <v>1172500</v>
      </c>
      <c r="E67" s="21">
        <f t="shared" si="3"/>
        <v>1569000</v>
      </c>
      <c r="F67" s="21">
        <f t="shared" si="3"/>
        <v>1421250</v>
      </c>
      <c r="G67" s="21">
        <f t="shared" si="3"/>
        <v>778500</v>
      </c>
      <c r="H67" s="21">
        <f t="shared" si="3"/>
        <v>534500</v>
      </c>
      <c r="I67" s="21">
        <f t="shared" si="3"/>
        <v>883250</v>
      </c>
      <c r="J67" s="21">
        <f t="shared" si="3"/>
        <v>1102750</v>
      </c>
      <c r="K67" s="21">
        <f t="shared" si="3"/>
        <v>859188.71774975769</v>
      </c>
      <c r="L67" s="21">
        <f t="shared" si="3"/>
        <v>698062.90591658582</v>
      </c>
      <c r="M67" s="21">
        <f t="shared" si="3"/>
        <v>592500</v>
      </c>
      <c r="N67" s="21">
        <f t="shared" si="3"/>
        <v>555250</v>
      </c>
      <c r="O67" s="21">
        <f t="shared" si="3"/>
        <v>570355.00681924634</v>
      </c>
      <c r="P67" s="21">
        <f t="shared" si="3"/>
        <v>836395.07490808796</v>
      </c>
      <c r="Q67" s="118">
        <f t="shared" si="3"/>
        <v>938917.38326032576</v>
      </c>
    </row>
    <row r="68" spans="2:17" s="18" customFormat="1" x14ac:dyDescent="0.3">
      <c r="B68" s="152" t="s">
        <v>134</v>
      </c>
      <c r="C68" s="20"/>
      <c r="D68" s="21">
        <f t="shared" ref="D68:Q68" si="4">D23*D$61*$C$7</f>
        <v>0</v>
      </c>
      <c r="E68" s="21">
        <f t="shared" si="4"/>
        <v>0</v>
      </c>
      <c r="F68" s="21">
        <f t="shared" si="4"/>
        <v>0</v>
      </c>
      <c r="G68" s="21">
        <f t="shared" si="4"/>
        <v>0</v>
      </c>
      <c r="H68" s="21">
        <f t="shared" si="4"/>
        <v>0</v>
      </c>
      <c r="I68" s="21">
        <f t="shared" si="4"/>
        <v>0</v>
      </c>
      <c r="J68" s="21">
        <f t="shared" si="4"/>
        <v>0</v>
      </c>
      <c r="K68" s="21">
        <f t="shared" si="4"/>
        <v>0</v>
      </c>
      <c r="L68" s="21">
        <f t="shared" si="4"/>
        <v>0</v>
      </c>
      <c r="M68" s="21">
        <f t="shared" si="4"/>
        <v>0</v>
      </c>
      <c r="N68" s="21">
        <f t="shared" si="4"/>
        <v>0</v>
      </c>
      <c r="O68" s="21">
        <f t="shared" si="4"/>
        <v>0</v>
      </c>
      <c r="P68" s="21">
        <f t="shared" si="4"/>
        <v>0</v>
      </c>
      <c r="Q68" s="118">
        <f t="shared" si="4"/>
        <v>0</v>
      </c>
    </row>
    <row r="69" spans="2:17" s="18" customFormat="1" x14ac:dyDescent="0.3">
      <c r="B69" s="152" t="s">
        <v>135</v>
      </c>
      <c r="C69" s="20"/>
      <c r="D69" s="21">
        <f t="shared" ref="D69:Q69" si="5">D24*D$61*$C$7</f>
        <v>0</v>
      </c>
      <c r="E69" s="21">
        <f t="shared" si="5"/>
        <v>0</v>
      </c>
      <c r="F69" s="21">
        <f t="shared" si="5"/>
        <v>0</v>
      </c>
      <c r="G69" s="21">
        <f t="shared" si="5"/>
        <v>0</v>
      </c>
      <c r="H69" s="21">
        <f t="shared" si="5"/>
        <v>0</v>
      </c>
      <c r="I69" s="21">
        <f t="shared" si="5"/>
        <v>0</v>
      </c>
      <c r="J69" s="21">
        <f t="shared" si="5"/>
        <v>0</v>
      </c>
      <c r="K69" s="21">
        <f t="shared" si="5"/>
        <v>0</v>
      </c>
      <c r="L69" s="21">
        <f t="shared" si="5"/>
        <v>0</v>
      </c>
      <c r="M69" s="21">
        <f t="shared" si="5"/>
        <v>0</v>
      </c>
      <c r="N69" s="21">
        <f t="shared" si="5"/>
        <v>0</v>
      </c>
      <c r="O69" s="21">
        <f t="shared" si="5"/>
        <v>0</v>
      </c>
      <c r="P69" s="21">
        <f t="shared" si="5"/>
        <v>0</v>
      </c>
      <c r="Q69" s="118">
        <f t="shared" si="5"/>
        <v>0</v>
      </c>
    </row>
    <row r="70" spans="2:17" s="18" customFormat="1" x14ac:dyDescent="0.3">
      <c r="B70" s="152" t="s">
        <v>136</v>
      </c>
      <c r="C70" s="20"/>
      <c r="D70" s="21">
        <f t="shared" ref="D70:Q70" si="6">D25*D$61*$C$7</f>
        <v>379750</v>
      </c>
      <c r="E70" s="21">
        <f t="shared" si="6"/>
        <v>443750</v>
      </c>
      <c r="F70" s="21">
        <f t="shared" si="6"/>
        <v>364750</v>
      </c>
      <c r="G70" s="21">
        <f t="shared" si="6"/>
        <v>244500</v>
      </c>
      <c r="H70" s="21">
        <f t="shared" si="6"/>
        <v>247000</v>
      </c>
      <c r="I70" s="21">
        <f t="shared" si="6"/>
        <v>353250</v>
      </c>
      <c r="J70" s="21">
        <f t="shared" si="6"/>
        <v>433750</v>
      </c>
      <c r="K70" s="21">
        <f t="shared" si="6"/>
        <v>472423.53055286134</v>
      </c>
      <c r="L70" s="21">
        <f t="shared" si="6"/>
        <v>566974.51018428709</v>
      </c>
      <c r="M70" s="21">
        <f t="shared" si="6"/>
        <v>543500</v>
      </c>
      <c r="N70" s="21">
        <f t="shared" si="6"/>
        <v>508750</v>
      </c>
      <c r="O70" s="21">
        <f t="shared" si="6"/>
        <v>424761.29439827136</v>
      </c>
      <c r="P70" s="21">
        <f t="shared" si="6"/>
        <v>578440.33267125254</v>
      </c>
      <c r="Q70" s="118">
        <f t="shared" si="6"/>
        <v>649343.4739361743</v>
      </c>
    </row>
    <row r="71" spans="2:17" s="18" customFormat="1" x14ac:dyDescent="0.3">
      <c r="B71" s="152" t="s">
        <v>137</v>
      </c>
      <c r="C71" s="20"/>
      <c r="D71" s="21">
        <f t="shared" ref="D71:Q71" si="7">D26*D$61*$C$7</f>
        <v>0</v>
      </c>
      <c r="E71" s="21">
        <f t="shared" si="7"/>
        <v>0</v>
      </c>
      <c r="F71" s="21">
        <f t="shared" si="7"/>
        <v>0</v>
      </c>
      <c r="G71" s="21">
        <f t="shared" si="7"/>
        <v>0</v>
      </c>
      <c r="H71" s="21">
        <f t="shared" si="7"/>
        <v>0</v>
      </c>
      <c r="I71" s="21">
        <f t="shared" si="7"/>
        <v>0</v>
      </c>
      <c r="J71" s="21">
        <f t="shared" si="7"/>
        <v>0</v>
      </c>
      <c r="K71" s="21">
        <f t="shared" si="7"/>
        <v>0</v>
      </c>
      <c r="L71" s="21">
        <f t="shared" si="7"/>
        <v>0</v>
      </c>
      <c r="M71" s="21">
        <f t="shared" si="7"/>
        <v>0</v>
      </c>
      <c r="N71" s="21">
        <f t="shared" si="7"/>
        <v>0</v>
      </c>
      <c r="O71" s="21">
        <f t="shared" si="7"/>
        <v>0</v>
      </c>
      <c r="P71" s="21">
        <f t="shared" si="7"/>
        <v>0</v>
      </c>
      <c r="Q71" s="118">
        <f t="shared" si="7"/>
        <v>0</v>
      </c>
    </row>
    <row r="72" spans="2:17" s="18" customFormat="1" x14ac:dyDescent="0.3">
      <c r="B72" s="152" t="s">
        <v>138</v>
      </c>
      <c r="C72" s="20"/>
      <c r="D72" s="21">
        <f t="shared" ref="D72:Q72" si="8">D27*D$61*$C$7</f>
        <v>16000</v>
      </c>
      <c r="E72" s="21">
        <f t="shared" si="8"/>
        <v>22500</v>
      </c>
      <c r="F72" s="21">
        <f t="shared" si="8"/>
        <v>34500</v>
      </c>
      <c r="G72" s="21">
        <f t="shared" si="8"/>
        <v>19250</v>
      </c>
      <c r="H72" s="21">
        <f t="shared" si="8"/>
        <v>10000</v>
      </c>
      <c r="I72" s="21">
        <f t="shared" si="8"/>
        <v>19500</v>
      </c>
      <c r="J72" s="21">
        <f t="shared" si="8"/>
        <v>32750</v>
      </c>
      <c r="K72" s="21">
        <f t="shared" si="8"/>
        <v>45431.284190106686</v>
      </c>
      <c r="L72" s="21">
        <f t="shared" si="8"/>
        <v>63143.761396702241</v>
      </c>
      <c r="M72" s="21">
        <f t="shared" si="8"/>
        <v>65750</v>
      </c>
      <c r="N72" s="21">
        <f t="shared" si="8"/>
        <v>59000</v>
      </c>
      <c r="O72" s="21">
        <f t="shared" si="8"/>
        <v>46384.761732678773</v>
      </c>
      <c r="P72" s="21">
        <f t="shared" si="8"/>
        <v>62165.017225749332</v>
      </c>
      <c r="Q72" s="118">
        <f t="shared" si="8"/>
        <v>69784.982067652309</v>
      </c>
    </row>
    <row r="73" spans="2:17" s="18" customFormat="1" x14ac:dyDescent="0.3">
      <c r="B73" s="152" t="s">
        <v>139</v>
      </c>
      <c r="C73" s="20"/>
      <c r="D73" s="21">
        <f t="shared" ref="D73:Q73" si="9">D28*D$61*$C$7</f>
        <v>0</v>
      </c>
      <c r="E73" s="21">
        <f t="shared" si="9"/>
        <v>0</v>
      </c>
      <c r="F73" s="21">
        <f t="shared" si="9"/>
        <v>0</v>
      </c>
      <c r="G73" s="21">
        <f t="shared" si="9"/>
        <v>0</v>
      </c>
      <c r="H73" s="21">
        <f t="shared" si="9"/>
        <v>0</v>
      </c>
      <c r="I73" s="21">
        <f t="shared" si="9"/>
        <v>0</v>
      </c>
      <c r="J73" s="21">
        <f t="shared" si="9"/>
        <v>0</v>
      </c>
      <c r="K73" s="21">
        <f t="shared" si="9"/>
        <v>0</v>
      </c>
      <c r="L73" s="21">
        <f t="shared" si="9"/>
        <v>0</v>
      </c>
      <c r="M73" s="21">
        <f t="shared" si="9"/>
        <v>0</v>
      </c>
      <c r="N73" s="21">
        <f t="shared" si="9"/>
        <v>0</v>
      </c>
      <c r="O73" s="21">
        <f t="shared" si="9"/>
        <v>0</v>
      </c>
      <c r="P73" s="21">
        <f t="shared" si="9"/>
        <v>0</v>
      </c>
      <c r="Q73" s="118">
        <f t="shared" si="9"/>
        <v>0</v>
      </c>
    </row>
    <row r="74" spans="2:17" s="18" customFormat="1" x14ac:dyDescent="0.3">
      <c r="B74" s="152" t="s">
        <v>140</v>
      </c>
      <c r="C74" s="20"/>
      <c r="D74" s="21">
        <f t="shared" ref="D74:Q74" si="10">D29*D$61*$C$7</f>
        <v>0</v>
      </c>
      <c r="E74" s="21">
        <f t="shared" si="10"/>
        <v>0</v>
      </c>
      <c r="F74" s="21">
        <f t="shared" si="10"/>
        <v>0</v>
      </c>
      <c r="G74" s="21">
        <f t="shared" si="10"/>
        <v>0</v>
      </c>
      <c r="H74" s="21">
        <f t="shared" si="10"/>
        <v>0</v>
      </c>
      <c r="I74" s="21">
        <f t="shared" si="10"/>
        <v>0</v>
      </c>
      <c r="J74" s="21">
        <f t="shared" si="10"/>
        <v>0</v>
      </c>
      <c r="K74" s="21">
        <f t="shared" si="10"/>
        <v>0</v>
      </c>
      <c r="L74" s="21">
        <f t="shared" si="10"/>
        <v>0</v>
      </c>
      <c r="M74" s="21">
        <f t="shared" si="10"/>
        <v>0</v>
      </c>
      <c r="N74" s="21">
        <f t="shared" si="10"/>
        <v>0</v>
      </c>
      <c r="O74" s="21">
        <f t="shared" si="10"/>
        <v>0</v>
      </c>
      <c r="P74" s="21">
        <f t="shared" si="10"/>
        <v>0</v>
      </c>
      <c r="Q74" s="118">
        <f t="shared" si="10"/>
        <v>0</v>
      </c>
    </row>
    <row r="75" spans="2:17" s="18" customFormat="1" x14ac:dyDescent="0.3">
      <c r="B75" s="152" t="s">
        <v>141</v>
      </c>
      <c r="C75" s="20"/>
      <c r="D75" s="21">
        <f t="shared" ref="D75:Q75" si="11">D30*D$61*$C$7</f>
        <v>0</v>
      </c>
      <c r="E75" s="21">
        <f t="shared" si="11"/>
        <v>0</v>
      </c>
      <c r="F75" s="21">
        <f t="shared" si="11"/>
        <v>0</v>
      </c>
      <c r="G75" s="21">
        <f t="shared" si="11"/>
        <v>0</v>
      </c>
      <c r="H75" s="21">
        <f t="shared" si="11"/>
        <v>0</v>
      </c>
      <c r="I75" s="21">
        <f t="shared" si="11"/>
        <v>0</v>
      </c>
      <c r="J75" s="21">
        <f t="shared" si="11"/>
        <v>0</v>
      </c>
      <c r="K75" s="21">
        <f t="shared" si="11"/>
        <v>0</v>
      </c>
      <c r="L75" s="21">
        <f t="shared" si="11"/>
        <v>0</v>
      </c>
      <c r="M75" s="21">
        <f t="shared" si="11"/>
        <v>0</v>
      </c>
      <c r="N75" s="21">
        <f t="shared" si="11"/>
        <v>0</v>
      </c>
      <c r="O75" s="21">
        <f t="shared" si="11"/>
        <v>0</v>
      </c>
      <c r="P75" s="21">
        <f t="shared" si="11"/>
        <v>0</v>
      </c>
      <c r="Q75" s="118">
        <f t="shared" si="11"/>
        <v>0</v>
      </c>
    </row>
    <row r="76" spans="2:17" s="18" customFormat="1" x14ac:dyDescent="0.3">
      <c r="B76" s="152" t="s">
        <v>142</v>
      </c>
      <c r="C76" s="20"/>
      <c r="D76" s="21">
        <f t="shared" ref="D76:Q76" si="12">D31*D$61*$C$7</f>
        <v>10250</v>
      </c>
      <c r="E76" s="21">
        <f t="shared" si="12"/>
        <v>17000</v>
      </c>
      <c r="F76" s="21">
        <f t="shared" si="12"/>
        <v>16000</v>
      </c>
      <c r="G76" s="21">
        <f t="shared" si="12"/>
        <v>10500</v>
      </c>
      <c r="H76" s="21">
        <f t="shared" si="12"/>
        <v>8250</v>
      </c>
      <c r="I76" s="21">
        <f t="shared" si="12"/>
        <v>11750</v>
      </c>
      <c r="J76" s="21">
        <f t="shared" si="12"/>
        <v>10750</v>
      </c>
      <c r="K76" s="21">
        <f t="shared" si="12"/>
        <v>10693.381183317168</v>
      </c>
      <c r="L76" s="21">
        <f t="shared" si="12"/>
        <v>11731.127061105724</v>
      </c>
      <c r="M76" s="21">
        <f t="shared" si="12"/>
        <v>11250</v>
      </c>
      <c r="N76" s="21">
        <f t="shared" si="12"/>
        <v>10250</v>
      </c>
      <c r="O76" s="21">
        <f t="shared" si="12"/>
        <v>8811.0295412426622</v>
      </c>
      <c r="P76" s="21">
        <f t="shared" si="12"/>
        <v>12208.749621584904</v>
      </c>
      <c r="Q76" s="118">
        <f t="shared" si="12"/>
        <v>13705.25436061262</v>
      </c>
    </row>
    <row r="77" spans="2:17" s="18" customFormat="1" x14ac:dyDescent="0.3">
      <c r="B77" s="152" t="s">
        <v>143</v>
      </c>
      <c r="C77" s="20"/>
      <c r="D77" s="21">
        <f t="shared" ref="D77:Q77" si="13">D32*D$61*$C$7</f>
        <v>1075250</v>
      </c>
      <c r="E77" s="21">
        <f t="shared" si="13"/>
        <v>1360750</v>
      </c>
      <c r="F77" s="21">
        <f t="shared" si="13"/>
        <v>1380750</v>
      </c>
      <c r="G77" s="21">
        <f t="shared" si="13"/>
        <v>1100500</v>
      </c>
      <c r="H77" s="21">
        <f t="shared" si="13"/>
        <v>1144750</v>
      </c>
      <c r="I77" s="21">
        <f t="shared" si="13"/>
        <v>1223500</v>
      </c>
      <c r="J77" s="21">
        <f t="shared" si="13"/>
        <v>1058750</v>
      </c>
      <c r="K77" s="21">
        <f t="shared" si="13"/>
        <v>1080750.3278370514</v>
      </c>
      <c r="L77" s="21">
        <f t="shared" si="13"/>
        <v>1160416.7759456839</v>
      </c>
      <c r="M77" s="21">
        <f t="shared" si="13"/>
        <v>1154000</v>
      </c>
      <c r="N77" s="21">
        <f t="shared" si="13"/>
        <v>1125750</v>
      </c>
      <c r="O77" s="21">
        <f t="shared" si="13"/>
        <v>929369.72220116993</v>
      </c>
      <c r="P77" s="21">
        <f t="shared" si="13"/>
        <v>1256695.8347711959</v>
      </c>
      <c r="Q77" s="118">
        <f t="shared" si="13"/>
        <v>1410737.102758748</v>
      </c>
    </row>
    <row r="78" spans="2:17" s="18" customFormat="1" x14ac:dyDescent="0.3">
      <c r="B78" s="152" t="s">
        <v>144</v>
      </c>
      <c r="C78" s="20"/>
      <c r="D78" s="21">
        <f t="shared" ref="D78:Q78" si="14">D33*D$61*$C$7</f>
        <v>331750</v>
      </c>
      <c r="E78" s="21">
        <f t="shared" si="14"/>
        <v>591250</v>
      </c>
      <c r="F78" s="21">
        <f t="shared" si="14"/>
        <v>612250</v>
      </c>
      <c r="G78" s="21">
        <f t="shared" si="14"/>
        <v>321500</v>
      </c>
      <c r="H78" s="21">
        <f t="shared" si="14"/>
        <v>243250</v>
      </c>
      <c r="I78" s="21">
        <f t="shared" si="14"/>
        <v>356000</v>
      </c>
      <c r="J78" s="21">
        <f t="shared" si="14"/>
        <v>468500</v>
      </c>
      <c r="K78" s="21">
        <f t="shared" si="14"/>
        <v>493957.87778855476</v>
      </c>
      <c r="L78" s="21">
        <f t="shared" si="14"/>
        <v>526235.95926285163</v>
      </c>
      <c r="M78" s="21">
        <f t="shared" si="14"/>
        <v>564000</v>
      </c>
      <c r="N78" s="21">
        <f t="shared" si="14"/>
        <v>545250</v>
      </c>
      <c r="O78" s="21">
        <f t="shared" si="14"/>
        <v>442262.38211128599</v>
      </c>
      <c r="P78" s="21">
        <f t="shared" si="14"/>
        <v>596336.65416324104</v>
      </c>
      <c r="Q78" s="118">
        <f t="shared" si="14"/>
        <v>669433.46232723468</v>
      </c>
    </row>
    <row r="79" spans="2:17" s="18" customFormat="1" x14ac:dyDescent="0.3">
      <c r="B79" s="152" t="s">
        <v>145</v>
      </c>
      <c r="C79" s="20"/>
      <c r="D79" s="21">
        <f t="shared" ref="D79:Q79" si="15">D34*D$61*$C$7</f>
        <v>0</v>
      </c>
      <c r="E79" s="21">
        <f t="shared" si="15"/>
        <v>0</v>
      </c>
      <c r="F79" s="21">
        <f t="shared" si="15"/>
        <v>0</v>
      </c>
      <c r="G79" s="21">
        <f t="shared" si="15"/>
        <v>0</v>
      </c>
      <c r="H79" s="21">
        <f t="shared" si="15"/>
        <v>0</v>
      </c>
      <c r="I79" s="21">
        <f t="shared" si="15"/>
        <v>0</v>
      </c>
      <c r="J79" s="21">
        <f t="shared" si="15"/>
        <v>0</v>
      </c>
      <c r="K79" s="21">
        <f t="shared" si="15"/>
        <v>0</v>
      </c>
      <c r="L79" s="21">
        <f t="shared" si="15"/>
        <v>0</v>
      </c>
      <c r="M79" s="21">
        <f t="shared" si="15"/>
        <v>0</v>
      </c>
      <c r="N79" s="21">
        <f t="shared" si="15"/>
        <v>0</v>
      </c>
      <c r="O79" s="21">
        <f t="shared" si="15"/>
        <v>0</v>
      </c>
      <c r="P79" s="21">
        <f t="shared" si="15"/>
        <v>0</v>
      </c>
      <c r="Q79" s="118">
        <f t="shared" si="15"/>
        <v>0</v>
      </c>
    </row>
    <row r="80" spans="2:17" s="18" customFormat="1" x14ac:dyDescent="0.3">
      <c r="B80" s="152" t="s">
        <v>146</v>
      </c>
      <c r="C80" s="20"/>
      <c r="D80" s="21">
        <f t="shared" ref="D80:Q80" si="16">D35*D$61*$C$7</f>
        <v>0</v>
      </c>
      <c r="E80" s="21">
        <f t="shared" si="16"/>
        <v>0</v>
      </c>
      <c r="F80" s="21">
        <f t="shared" si="16"/>
        <v>0</v>
      </c>
      <c r="G80" s="21">
        <f t="shared" si="16"/>
        <v>0</v>
      </c>
      <c r="H80" s="21">
        <f t="shared" si="16"/>
        <v>0</v>
      </c>
      <c r="I80" s="21">
        <f t="shared" si="16"/>
        <v>0</v>
      </c>
      <c r="J80" s="21">
        <f t="shared" si="16"/>
        <v>0</v>
      </c>
      <c r="K80" s="21">
        <f t="shared" si="16"/>
        <v>0</v>
      </c>
      <c r="L80" s="21">
        <f t="shared" si="16"/>
        <v>0</v>
      </c>
      <c r="M80" s="21">
        <f t="shared" si="16"/>
        <v>0</v>
      </c>
      <c r="N80" s="21">
        <f t="shared" si="16"/>
        <v>0</v>
      </c>
      <c r="O80" s="21">
        <f t="shared" si="16"/>
        <v>0</v>
      </c>
      <c r="P80" s="21">
        <f t="shared" si="16"/>
        <v>0</v>
      </c>
      <c r="Q80" s="118">
        <f t="shared" si="16"/>
        <v>0</v>
      </c>
    </row>
    <row r="81" spans="2:17" s="18" customFormat="1" x14ac:dyDescent="0.3">
      <c r="B81" s="152" t="s">
        <v>147</v>
      </c>
      <c r="C81" s="20"/>
      <c r="D81" s="21">
        <f t="shared" ref="D81:Q81" si="17">D36*D$61*$C$7</f>
        <v>0</v>
      </c>
      <c r="E81" s="21">
        <f t="shared" si="17"/>
        <v>0</v>
      </c>
      <c r="F81" s="21">
        <f t="shared" si="17"/>
        <v>0</v>
      </c>
      <c r="G81" s="21">
        <f t="shared" si="17"/>
        <v>0</v>
      </c>
      <c r="H81" s="21">
        <f t="shared" si="17"/>
        <v>0</v>
      </c>
      <c r="I81" s="21">
        <f t="shared" si="17"/>
        <v>0</v>
      </c>
      <c r="J81" s="21">
        <f t="shared" si="17"/>
        <v>0</v>
      </c>
      <c r="K81" s="21">
        <f t="shared" si="17"/>
        <v>0</v>
      </c>
      <c r="L81" s="21">
        <f t="shared" si="17"/>
        <v>0</v>
      </c>
      <c r="M81" s="21">
        <f t="shared" si="17"/>
        <v>0</v>
      </c>
      <c r="N81" s="21">
        <f t="shared" si="17"/>
        <v>0</v>
      </c>
      <c r="O81" s="21">
        <f t="shared" si="17"/>
        <v>0</v>
      </c>
      <c r="P81" s="21">
        <f t="shared" si="17"/>
        <v>0</v>
      </c>
      <c r="Q81" s="118">
        <f t="shared" si="17"/>
        <v>0</v>
      </c>
    </row>
    <row r="82" spans="2:17" s="18" customFormat="1" x14ac:dyDescent="0.3">
      <c r="B82" s="152" t="s">
        <v>148</v>
      </c>
      <c r="C82" s="20"/>
      <c r="D82" s="21">
        <f t="shared" ref="D82:Q82" si="18">D37*D$61*$C$7</f>
        <v>1717250</v>
      </c>
      <c r="E82" s="21">
        <f t="shared" si="18"/>
        <v>2482250</v>
      </c>
      <c r="F82" s="21">
        <f t="shared" si="18"/>
        <v>2840500</v>
      </c>
      <c r="G82" s="21">
        <f t="shared" si="18"/>
        <v>1965500</v>
      </c>
      <c r="H82" s="21">
        <f t="shared" si="18"/>
        <v>2332000</v>
      </c>
      <c r="I82" s="21">
        <f t="shared" si="18"/>
        <v>3401750</v>
      </c>
      <c r="J82" s="21">
        <f t="shared" si="18"/>
        <v>3824750</v>
      </c>
      <c r="K82" s="21">
        <f t="shared" si="18"/>
        <v>4004232.9699321049</v>
      </c>
      <c r="L82" s="21">
        <f t="shared" si="18"/>
        <v>4132077.6566440356</v>
      </c>
      <c r="M82" s="21">
        <f t="shared" si="18"/>
        <v>4781750</v>
      </c>
      <c r="N82" s="21">
        <f t="shared" si="18"/>
        <v>4283250</v>
      </c>
      <c r="O82" s="21">
        <f t="shared" si="18"/>
        <v>3483454.5488637481</v>
      </c>
      <c r="P82" s="21">
        <f t="shared" si="18"/>
        <v>4781053.4859678913</v>
      </c>
      <c r="Q82" s="118">
        <f t="shared" si="18"/>
        <v>5367097.8738916311</v>
      </c>
    </row>
    <row r="83" spans="2:17" s="18" customFormat="1" x14ac:dyDescent="0.3">
      <c r="B83" s="152" t="s">
        <v>149</v>
      </c>
      <c r="C83" s="20"/>
      <c r="D83" s="21">
        <f t="shared" ref="D83:Q83" si="19">D38*D$61*$C$7</f>
        <v>0</v>
      </c>
      <c r="E83" s="21">
        <f t="shared" si="19"/>
        <v>0</v>
      </c>
      <c r="F83" s="21">
        <f t="shared" si="19"/>
        <v>0</v>
      </c>
      <c r="G83" s="21">
        <f t="shared" si="19"/>
        <v>0</v>
      </c>
      <c r="H83" s="21">
        <f t="shared" si="19"/>
        <v>0</v>
      </c>
      <c r="I83" s="21">
        <f t="shared" si="19"/>
        <v>0</v>
      </c>
      <c r="J83" s="21">
        <f t="shared" si="19"/>
        <v>0</v>
      </c>
      <c r="K83" s="21">
        <f t="shared" si="19"/>
        <v>0</v>
      </c>
      <c r="L83" s="21">
        <f t="shared" si="19"/>
        <v>0</v>
      </c>
      <c r="M83" s="21">
        <f t="shared" si="19"/>
        <v>0</v>
      </c>
      <c r="N83" s="21">
        <f t="shared" si="19"/>
        <v>0</v>
      </c>
      <c r="O83" s="21">
        <f t="shared" si="19"/>
        <v>0</v>
      </c>
      <c r="P83" s="21">
        <f t="shared" si="19"/>
        <v>0</v>
      </c>
      <c r="Q83" s="118">
        <f t="shared" si="19"/>
        <v>0</v>
      </c>
    </row>
    <row r="84" spans="2:17" s="18" customFormat="1" x14ac:dyDescent="0.3">
      <c r="B84" s="152" t="s">
        <v>150</v>
      </c>
      <c r="C84" s="20"/>
      <c r="D84" s="21">
        <f t="shared" ref="D84:Q84" si="20">D39*D$61*$C$7</f>
        <v>0</v>
      </c>
      <c r="E84" s="21">
        <f t="shared" si="20"/>
        <v>0</v>
      </c>
      <c r="F84" s="21">
        <f t="shared" si="20"/>
        <v>0</v>
      </c>
      <c r="G84" s="21">
        <f t="shared" si="20"/>
        <v>0</v>
      </c>
      <c r="H84" s="21">
        <f t="shared" si="20"/>
        <v>0</v>
      </c>
      <c r="I84" s="21">
        <f t="shared" si="20"/>
        <v>0</v>
      </c>
      <c r="J84" s="21">
        <f t="shared" si="20"/>
        <v>0</v>
      </c>
      <c r="K84" s="21">
        <f t="shared" si="20"/>
        <v>0</v>
      </c>
      <c r="L84" s="21">
        <f t="shared" si="20"/>
        <v>0</v>
      </c>
      <c r="M84" s="21">
        <f t="shared" si="20"/>
        <v>0</v>
      </c>
      <c r="N84" s="21">
        <f t="shared" si="20"/>
        <v>0</v>
      </c>
      <c r="O84" s="21">
        <f t="shared" si="20"/>
        <v>0</v>
      </c>
      <c r="P84" s="21">
        <f t="shared" si="20"/>
        <v>0</v>
      </c>
      <c r="Q84" s="118">
        <f t="shared" si="20"/>
        <v>0</v>
      </c>
    </row>
    <row r="85" spans="2:17" s="18" customFormat="1" x14ac:dyDescent="0.3">
      <c r="B85" s="152" t="s">
        <v>151</v>
      </c>
      <c r="C85" s="20"/>
      <c r="D85" s="21">
        <f t="shared" ref="D85:Q85" si="21">D40*D$61*$C$7</f>
        <v>88500</v>
      </c>
      <c r="E85" s="21">
        <f t="shared" si="21"/>
        <v>158500</v>
      </c>
      <c r="F85" s="21">
        <f t="shared" si="21"/>
        <v>175500</v>
      </c>
      <c r="G85" s="21">
        <f t="shared" si="21"/>
        <v>85500</v>
      </c>
      <c r="H85" s="21">
        <f t="shared" si="21"/>
        <v>74000</v>
      </c>
      <c r="I85" s="21">
        <f t="shared" si="21"/>
        <v>143750</v>
      </c>
      <c r="J85" s="21">
        <f t="shared" si="21"/>
        <v>160500</v>
      </c>
      <c r="K85" s="21">
        <f t="shared" si="21"/>
        <v>246632.87487875845</v>
      </c>
      <c r="L85" s="21">
        <f t="shared" si="21"/>
        <v>332210.95829291956</v>
      </c>
      <c r="M85" s="21">
        <f t="shared" si="21"/>
        <v>393750</v>
      </c>
      <c r="N85" s="21">
        <f t="shared" si="21"/>
        <v>350250</v>
      </c>
      <c r="O85" s="21">
        <f t="shared" si="21"/>
        <v>261209.38313073901</v>
      </c>
      <c r="P85" s="21">
        <f t="shared" si="21"/>
        <v>345231.45740761014</v>
      </c>
      <c r="Q85" s="118">
        <f t="shared" si="21"/>
        <v>387548.69120184891</v>
      </c>
    </row>
    <row r="86" spans="2:17" s="18" customFormat="1" x14ac:dyDescent="0.3">
      <c r="B86" s="152" t="s">
        <v>152</v>
      </c>
      <c r="C86" s="20"/>
      <c r="D86" s="21">
        <f t="shared" ref="D86:Q86" si="22">D41*D$61*$C$7</f>
        <v>4452000</v>
      </c>
      <c r="E86" s="21">
        <f t="shared" si="22"/>
        <v>8124250</v>
      </c>
      <c r="F86" s="21">
        <f t="shared" si="22"/>
        <v>9081250</v>
      </c>
      <c r="G86" s="21">
        <f t="shared" si="22"/>
        <v>5702250</v>
      </c>
      <c r="H86" s="21">
        <f t="shared" si="22"/>
        <v>6444750</v>
      </c>
      <c r="I86" s="21">
        <f t="shared" si="22"/>
        <v>8557250</v>
      </c>
      <c r="J86" s="21">
        <f t="shared" si="22"/>
        <v>8996250</v>
      </c>
      <c r="K86" s="21">
        <f t="shared" si="22"/>
        <v>8789883.7032007761</v>
      </c>
      <c r="L86" s="21">
        <f t="shared" si="22"/>
        <v>7971877.9010669254</v>
      </c>
      <c r="M86" s="21">
        <f t="shared" si="22"/>
        <v>9816250</v>
      </c>
      <c r="N86" s="21">
        <f t="shared" si="22"/>
        <v>8982750</v>
      </c>
      <c r="O86" s="21">
        <f t="shared" si="22"/>
        <v>7315680.439390243</v>
      </c>
      <c r="P86" s="21">
        <f t="shared" si="22"/>
        <v>10054964.674595702</v>
      </c>
      <c r="Q86" s="118">
        <f t="shared" si="22"/>
        <v>11287466.179883787</v>
      </c>
    </row>
    <row r="87" spans="2:17" s="18" customFormat="1" x14ac:dyDescent="0.3">
      <c r="B87" s="152" t="s">
        <v>153</v>
      </c>
      <c r="C87" s="20"/>
      <c r="D87" s="21">
        <f t="shared" ref="D87:Q87" si="23">D42*D$61*$C$7</f>
        <v>0</v>
      </c>
      <c r="E87" s="21">
        <f t="shared" si="23"/>
        <v>0</v>
      </c>
      <c r="F87" s="21">
        <f t="shared" si="23"/>
        <v>0</v>
      </c>
      <c r="G87" s="21">
        <f t="shared" si="23"/>
        <v>0</v>
      </c>
      <c r="H87" s="21">
        <f t="shared" si="23"/>
        <v>0</v>
      </c>
      <c r="I87" s="21">
        <f t="shared" si="23"/>
        <v>0</v>
      </c>
      <c r="J87" s="21">
        <f t="shared" si="23"/>
        <v>0</v>
      </c>
      <c r="K87" s="21">
        <f t="shared" si="23"/>
        <v>0</v>
      </c>
      <c r="L87" s="21">
        <f t="shared" si="23"/>
        <v>0</v>
      </c>
      <c r="M87" s="21">
        <f t="shared" si="23"/>
        <v>0</v>
      </c>
      <c r="N87" s="21">
        <f t="shared" si="23"/>
        <v>0</v>
      </c>
      <c r="O87" s="21">
        <f t="shared" si="23"/>
        <v>0</v>
      </c>
      <c r="P87" s="21">
        <f t="shared" si="23"/>
        <v>0</v>
      </c>
      <c r="Q87" s="118">
        <f t="shared" si="23"/>
        <v>0</v>
      </c>
    </row>
    <row r="88" spans="2:17" s="18" customFormat="1" x14ac:dyDescent="0.3">
      <c r="B88" s="152" t="s">
        <v>154</v>
      </c>
      <c r="C88" s="20"/>
      <c r="D88" s="21">
        <f t="shared" ref="D88:Q88" si="24">D43*D$61*$C$7</f>
        <v>0</v>
      </c>
      <c r="E88" s="21">
        <f t="shared" si="24"/>
        <v>0</v>
      </c>
      <c r="F88" s="21">
        <f t="shared" si="24"/>
        <v>0</v>
      </c>
      <c r="G88" s="21">
        <f t="shared" si="24"/>
        <v>0</v>
      </c>
      <c r="H88" s="21">
        <f t="shared" si="24"/>
        <v>0</v>
      </c>
      <c r="I88" s="21">
        <f t="shared" si="24"/>
        <v>0</v>
      </c>
      <c r="J88" s="21">
        <f t="shared" si="24"/>
        <v>0</v>
      </c>
      <c r="K88" s="21">
        <f t="shared" si="24"/>
        <v>0</v>
      </c>
      <c r="L88" s="21">
        <f t="shared" si="24"/>
        <v>0</v>
      </c>
      <c r="M88" s="21">
        <f t="shared" si="24"/>
        <v>0</v>
      </c>
      <c r="N88" s="21">
        <f t="shared" si="24"/>
        <v>0</v>
      </c>
      <c r="O88" s="21">
        <f t="shared" si="24"/>
        <v>0</v>
      </c>
      <c r="P88" s="21">
        <f t="shared" si="24"/>
        <v>0</v>
      </c>
      <c r="Q88" s="118">
        <f t="shared" si="24"/>
        <v>0</v>
      </c>
    </row>
    <row r="89" spans="2:17" s="18" customFormat="1" x14ac:dyDescent="0.3">
      <c r="B89" s="152" t="s">
        <v>155</v>
      </c>
      <c r="C89" s="20"/>
      <c r="D89" s="21">
        <f t="shared" ref="D89:Q89" si="25">D44*D$61*$C$7</f>
        <v>0</v>
      </c>
      <c r="E89" s="21">
        <f t="shared" si="25"/>
        <v>0</v>
      </c>
      <c r="F89" s="21">
        <f t="shared" si="25"/>
        <v>0</v>
      </c>
      <c r="G89" s="21">
        <f t="shared" si="25"/>
        <v>0</v>
      </c>
      <c r="H89" s="21">
        <f t="shared" si="25"/>
        <v>0</v>
      </c>
      <c r="I89" s="21">
        <f t="shared" si="25"/>
        <v>0</v>
      </c>
      <c r="J89" s="21">
        <f t="shared" si="25"/>
        <v>0</v>
      </c>
      <c r="K89" s="21">
        <f t="shared" si="25"/>
        <v>0</v>
      </c>
      <c r="L89" s="21">
        <f t="shared" si="25"/>
        <v>0</v>
      </c>
      <c r="M89" s="21">
        <f t="shared" si="25"/>
        <v>0</v>
      </c>
      <c r="N89" s="21">
        <f t="shared" si="25"/>
        <v>0</v>
      </c>
      <c r="O89" s="21">
        <f t="shared" si="25"/>
        <v>0</v>
      </c>
      <c r="P89" s="21">
        <f t="shared" si="25"/>
        <v>0</v>
      </c>
      <c r="Q89" s="118">
        <f t="shared" si="25"/>
        <v>0</v>
      </c>
    </row>
    <row r="90" spans="2:17" s="18" customFormat="1" x14ac:dyDescent="0.3">
      <c r="B90" s="152" t="s">
        <v>156</v>
      </c>
      <c r="C90" s="20"/>
      <c r="D90" s="21">
        <f t="shared" ref="D90:Q90" si="26">D45*D$61*$C$7</f>
        <v>0</v>
      </c>
      <c r="E90" s="21">
        <f t="shared" si="26"/>
        <v>0</v>
      </c>
      <c r="F90" s="21">
        <f t="shared" si="26"/>
        <v>0</v>
      </c>
      <c r="G90" s="21">
        <f t="shared" si="26"/>
        <v>0</v>
      </c>
      <c r="H90" s="21">
        <f t="shared" si="26"/>
        <v>0</v>
      </c>
      <c r="I90" s="21">
        <f t="shared" si="26"/>
        <v>0</v>
      </c>
      <c r="J90" s="21">
        <f t="shared" si="26"/>
        <v>0</v>
      </c>
      <c r="K90" s="21">
        <f t="shared" si="26"/>
        <v>0</v>
      </c>
      <c r="L90" s="21">
        <f t="shared" si="26"/>
        <v>0</v>
      </c>
      <c r="M90" s="21">
        <f t="shared" si="26"/>
        <v>0</v>
      </c>
      <c r="N90" s="21">
        <f t="shared" si="26"/>
        <v>0</v>
      </c>
      <c r="O90" s="21">
        <f t="shared" si="26"/>
        <v>0</v>
      </c>
      <c r="P90" s="21">
        <f t="shared" si="26"/>
        <v>0</v>
      </c>
      <c r="Q90" s="118">
        <f t="shared" si="26"/>
        <v>0</v>
      </c>
    </row>
    <row r="91" spans="2:17" s="18" customFormat="1" x14ac:dyDescent="0.3">
      <c r="B91" s="152" t="s">
        <v>157</v>
      </c>
      <c r="C91" s="20"/>
      <c r="D91" s="21">
        <f t="shared" ref="D91:Q91" si="27">D46*D$61*$C$7</f>
        <v>41000</v>
      </c>
      <c r="E91" s="21">
        <f t="shared" si="27"/>
        <v>55750</v>
      </c>
      <c r="F91" s="21">
        <f t="shared" si="27"/>
        <v>62500</v>
      </c>
      <c r="G91" s="21">
        <f t="shared" si="27"/>
        <v>39000</v>
      </c>
      <c r="H91" s="21">
        <f t="shared" si="27"/>
        <v>25000</v>
      </c>
      <c r="I91" s="21">
        <f t="shared" si="27"/>
        <v>39500</v>
      </c>
      <c r="J91" s="21">
        <f t="shared" si="27"/>
        <v>60000</v>
      </c>
      <c r="K91" s="21">
        <f t="shared" si="27"/>
        <v>54437.008729388945</v>
      </c>
      <c r="L91" s="21">
        <f t="shared" si="27"/>
        <v>57729.00290979632</v>
      </c>
      <c r="M91" s="21">
        <f t="shared" si="27"/>
        <v>47250</v>
      </c>
      <c r="N91" s="21">
        <f t="shared" si="27"/>
        <v>46750</v>
      </c>
      <c r="O91" s="21">
        <f t="shared" si="27"/>
        <v>43238.39028536321</v>
      </c>
      <c r="P91" s="21">
        <f t="shared" si="27"/>
        <v>60430.977716554051</v>
      </c>
      <c r="Q91" s="118">
        <f t="shared" si="27"/>
        <v>67838.390214965271</v>
      </c>
    </row>
    <row r="92" spans="2:17" s="18" customFormat="1" x14ac:dyDescent="0.3">
      <c r="B92" s="152" t="s">
        <v>158</v>
      </c>
      <c r="C92" s="20"/>
      <c r="D92" s="21">
        <f t="shared" ref="D92:Q92" si="28">D47*D$61*$C$7</f>
        <v>25500</v>
      </c>
      <c r="E92" s="21">
        <f t="shared" si="28"/>
        <v>52000</v>
      </c>
      <c r="F92" s="21">
        <f t="shared" si="28"/>
        <v>53250</v>
      </c>
      <c r="G92" s="21">
        <f t="shared" si="28"/>
        <v>25500</v>
      </c>
      <c r="H92" s="21">
        <f t="shared" si="28"/>
        <v>18500</v>
      </c>
      <c r="I92" s="21">
        <f t="shared" si="28"/>
        <v>40000</v>
      </c>
      <c r="J92" s="21">
        <f t="shared" si="28"/>
        <v>59750</v>
      </c>
      <c r="K92" s="21">
        <f t="shared" si="28"/>
        <v>45262.075654704167</v>
      </c>
      <c r="L92" s="21">
        <f t="shared" si="28"/>
        <v>48754.025218234732</v>
      </c>
      <c r="M92" s="21">
        <f t="shared" si="28"/>
        <v>37000</v>
      </c>
      <c r="N92" s="21">
        <f t="shared" si="28"/>
        <v>11750</v>
      </c>
      <c r="O92" s="21">
        <f t="shared" si="28"/>
        <v>23722.514343766503</v>
      </c>
      <c r="P92" s="21">
        <f t="shared" si="28"/>
        <v>43473.303238016226</v>
      </c>
      <c r="Q92" s="118">
        <f t="shared" si="28"/>
        <v>48802.104821583664</v>
      </c>
    </row>
    <row r="93" spans="2:17" s="18" customFormat="1" x14ac:dyDescent="0.3">
      <c r="B93" s="152" t="s">
        <v>159</v>
      </c>
      <c r="C93" s="20"/>
      <c r="D93" s="21">
        <f t="shared" ref="D93:Q93" si="29">D48*D$61*$C$7</f>
        <v>332250</v>
      </c>
      <c r="E93" s="21">
        <f t="shared" si="29"/>
        <v>449000</v>
      </c>
      <c r="F93" s="21">
        <f t="shared" si="29"/>
        <v>522000</v>
      </c>
      <c r="G93" s="21">
        <f t="shared" si="29"/>
        <v>315000</v>
      </c>
      <c r="H93" s="21">
        <f t="shared" si="29"/>
        <v>196250</v>
      </c>
      <c r="I93" s="21">
        <f t="shared" si="29"/>
        <v>271750</v>
      </c>
      <c r="J93" s="21">
        <f t="shared" si="29"/>
        <v>368000</v>
      </c>
      <c r="K93" s="21">
        <f t="shared" si="29"/>
        <v>444548.21726479148</v>
      </c>
      <c r="L93" s="21">
        <f t="shared" si="29"/>
        <v>470432.73908826394</v>
      </c>
      <c r="M93" s="21">
        <f t="shared" si="29"/>
        <v>520250</v>
      </c>
      <c r="N93" s="21">
        <f t="shared" si="29"/>
        <v>637250</v>
      </c>
      <c r="O93" s="21">
        <f t="shared" si="29"/>
        <v>464166.98006985651</v>
      </c>
      <c r="P93" s="21">
        <f t="shared" si="29"/>
        <v>573421.60571579763</v>
      </c>
      <c r="Q93" s="118">
        <f t="shared" si="29"/>
        <v>643709.56943137851</v>
      </c>
    </row>
    <row r="94" spans="2:17" s="18" customFormat="1" x14ac:dyDescent="0.3">
      <c r="B94" s="152" t="s">
        <v>160</v>
      </c>
      <c r="C94" s="20"/>
      <c r="D94" s="21">
        <f t="shared" ref="D94:Q94" si="30">D49*D$61*$C$7</f>
        <v>5500</v>
      </c>
      <c r="E94" s="21">
        <f t="shared" si="30"/>
        <v>6750</v>
      </c>
      <c r="F94" s="21">
        <f t="shared" si="30"/>
        <v>6250</v>
      </c>
      <c r="G94" s="21">
        <f t="shared" si="30"/>
        <v>4500</v>
      </c>
      <c r="H94" s="21">
        <f t="shared" si="30"/>
        <v>4000</v>
      </c>
      <c r="I94" s="21">
        <f t="shared" si="30"/>
        <v>4000</v>
      </c>
      <c r="J94" s="21">
        <f t="shared" si="30"/>
        <v>2500</v>
      </c>
      <c r="K94" s="21">
        <f t="shared" si="30"/>
        <v>3865.1387002909792</v>
      </c>
      <c r="L94" s="21">
        <f t="shared" si="30"/>
        <v>4871.7129000969926</v>
      </c>
      <c r="M94" s="21">
        <f t="shared" si="30"/>
        <v>6500.0000000000009</v>
      </c>
      <c r="N94" s="21">
        <f t="shared" si="30"/>
        <v>5500</v>
      </c>
      <c r="O94" s="21">
        <f t="shared" si="30"/>
        <v>3998.7726658343922</v>
      </c>
      <c r="P94" s="21">
        <f t="shared" si="30"/>
        <v>5317.5281504419454</v>
      </c>
      <c r="Q94" s="118">
        <f t="shared" si="30"/>
        <v>5969.3316785428506</v>
      </c>
    </row>
    <row r="95" spans="2:17" s="18" customFormat="1" x14ac:dyDescent="0.3">
      <c r="B95" s="152" t="s">
        <v>161</v>
      </c>
      <c r="C95" s="20"/>
      <c r="D95" s="21">
        <f t="shared" ref="D95:Q95" si="31">D50*D$61*$C$7</f>
        <v>0</v>
      </c>
      <c r="E95" s="21">
        <f t="shared" si="31"/>
        <v>0</v>
      </c>
      <c r="F95" s="21">
        <f t="shared" si="31"/>
        <v>0</v>
      </c>
      <c r="G95" s="21">
        <f t="shared" si="31"/>
        <v>0</v>
      </c>
      <c r="H95" s="21">
        <f t="shared" si="31"/>
        <v>0</v>
      </c>
      <c r="I95" s="21">
        <f t="shared" si="31"/>
        <v>0</v>
      </c>
      <c r="J95" s="21">
        <f t="shared" si="31"/>
        <v>0</v>
      </c>
      <c r="K95" s="21">
        <f t="shared" si="31"/>
        <v>0</v>
      </c>
      <c r="L95" s="21">
        <f t="shared" si="31"/>
        <v>0</v>
      </c>
      <c r="M95" s="21">
        <f t="shared" si="31"/>
        <v>0</v>
      </c>
      <c r="N95" s="21">
        <f t="shared" si="31"/>
        <v>0</v>
      </c>
      <c r="O95" s="21">
        <f t="shared" si="31"/>
        <v>0</v>
      </c>
      <c r="P95" s="21">
        <f t="shared" si="31"/>
        <v>0</v>
      </c>
      <c r="Q95" s="118">
        <f t="shared" si="31"/>
        <v>0</v>
      </c>
    </row>
    <row r="96" spans="2:17" s="18" customFormat="1" x14ac:dyDescent="0.3">
      <c r="B96" s="152" t="s">
        <v>162</v>
      </c>
      <c r="C96" s="20"/>
      <c r="D96" s="21">
        <f t="shared" ref="D96:Q96" si="32">D51*D$61*$C$7</f>
        <v>1883500</v>
      </c>
      <c r="E96" s="21">
        <f t="shared" si="32"/>
        <v>2439750</v>
      </c>
      <c r="F96" s="21">
        <f t="shared" si="32"/>
        <v>2240500</v>
      </c>
      <c r="G96" s="21">
        <f t="shared" si="32"/>
        <v>1733750</v>
      </c>
      <c r="H96" s="21">
        <f t="shared" si="32"/>
        <v>1359500</v>
      </c>
      <c r="I96" s="21">
        <f t="shared" si="32"/>
        <v>1704500</v>
      </c>
      <c r="J96" s="21">
        <f t="shared" si="32"/>
        <v>2245750</v>
      </c>
      <c r="K96" s="21">
        <f t="shared" si="32"/>
        <v>1803858.9660523762</v>
      </c>
      <c r="L96" s="21">
        <f t="shared" si="32"/>
        <v>1466536.3220174587</v>
      </c>
      <c r="M96" s="21">
        <f t="shared" si="32"/>
        <v>1296500</v>
      </c>
      <c r="N96" s="21">
        <f t="shared" si="32"/>
        <v>1337750</v>
      </c>
      <c r="O96" s="21">
        <f t="shared" si="32"/>
        <v>1281054.2890585039</v>
      </c>
      <c r="P96" s="21">
        <f t="shared" si="32"/>
        <v>1818060.7749377843</v>
      </c>
      <c r="Q96" s="118">
        <f t="shared" si="32"/>
        <v>2040912.1438219952</v>
      </c>
    </row>
    <row r="97" spans="2:17" s="18" customFormat="1" x14ac:dyDescent="0.3">
      <c r="B97" s="152" t="s">
        <v>182</v>
      </c>
      <c r="C97" s="20"/>
      <c r="D97" s="21">
        <f t="shared" ref="D97:Q97" si="33">D52*D$61*$C$7</f>
        <v>0</v>
      </c>
      <c r="E97" s="21">
        <f t="shared" si="33"/>
        <v>0</v>
      </c>
      <c r="F97" s="21">
        <f t="shared" si="33"/>
        <v>0</v>
      </c>
      <c r="G97" s="21">
        <f t="shared" si="33"/>
        <v>0</v>
      </c>
      <c r="H97" s="21">
        <f t="shared" si="33"/>
        <v>0</v>
      </c>
      <c r="I97" s="21">
        <f t="shared" si="33"/>
        <v>0</v>
      </c>
      <c r="J97" s="21">
        <f t="shared" si="33"/>
        <v>0</v>
      </c>
      <c r="K97" s="21">
        <f t="shared" si="33"/>
        <v>0</v>
      </c>
      <c r="L97" s="21">
        <f t="shared" si="33"/>
        <v>0</v>
      </c>
      <c r="M97" s="21">
        <f t="shared" si="33"/>
        <v>240750</v>
      </c>
      <c r="N97" s="21">
        <f t="shared" si="33"/>
        <v>288000</v>
      </c>
      <c r="O97" s="21">
        <f t="shared" si="33"/>
        <v>139236.64964280755</v>
      </c>
      <c r="P97" s="21">
        <f t="shared" si="33"/>
        <v>135389.87208961445</v>
      </c>
      <c r="Q97" s="118">
        <f t="shared" si="33"/>
        <v>151985.47700236071</v>
      </c>
    </row>
    <row r="98" spans="2:17" s="18" customFormat="1" x14ac:dyDescent="0.3">
      <c r="B98" s="152" t="s">
        <v>163</v>
      </c>
      <c r="C98" s="20"/>
      <c r="D98" s="21">
        <f t="shared" ref="D98:Q98" si="34">D53*D$61*$C$7</f>
        <v>0</v>
      </c>
      <c r="E98" s="21">
        <f t="shared" si="34"/>
        <v>0</v>
      </c>
      <c r="F98" s="21">
        <f t="shared" si="34"/>
        <v>0</v>
      </c>
      <c r="G98" s="21">
        <f t="shared" si="34"/>
        <v>0</v>
      </c>
      <c r="H98" s="21">
        <f t="shared" si="34"/>
        <v>0</v>
      </c>
      <c r="I98" s="21">
        <f t="shared" si="34"/>
        <v>0</v>
      </c>
      <c r="J98" s="21">
        <f t="shared" si="34"/>
        <v>0</v>
      </c>
      <c r="K98" s="21">
        <f t="shared" si="34"/>
        <v>0</v>
      </c>
      <c r="L98" s="21">
        <f t="shared" si="34"/>
        <v>0</v>
      </c>
      <c r="M98" s="21">
        <f t="shared" si="34"/>
        <v>0</v>
      </c>
      <c r="N98" s="21">
        <f t="shared" si="34"/>
        <v>0</v>
      </c>
      <c r="O98" s="21">
        <f t="shared" si="34"/>
        <v>0</v>
      </c>
      <c r="P98" s="21">
        <f t="shared" si="34"/>
        <v>0</v>
      </c>
      <c r="Q98" s="118">
        <f t="shared" si="34"/>
        <v>0</v>
      </c>
    </row>
    <row r="99" spans="2:17" s="18" customFormat="1" x14ac:dyDescent="0.3">
      <c r="B99" s="152" t="s">
        <v>164</v>
      </c>
      <c r="C99" s="20"/>
      <c r="D99" s="21">
        <f t="shared" ref="D99:Q99" si="35">D54*D$61*$C$7</f>
        <v>5597250</v>
      </c>
      <c r="E99" s="21">
        <f t="shared" si="35"/>
        <v>7802250</v>
      </c>
      <c r="F99" s="21">
        <f t="shared" si="35"/>
        <v>7608000</v>
      </c>
      <c r="G99" s="21">
        <f t="shared" si="35"/>
        <v>4877750</v>
      </c>
      <c r="H99" s="21">
        <f t="shared" si="35"/>
        <v>4900250</v>
      </c>
      <c r="I99" s="21">
        <f t="shared" si="35"/>
        <v>5710000</v>
      </c>
      <c r="J99" s="21">
        <f t="shared" si="35"/>
        <v>6702250</v>
      </c>
      <c r="K99" s="21">
        <f t="shared" si="35"/>
        <v>6638898.9466537349</v>
      </c>
      <c r="L99" s="21">
        <f t="shared" si="35"/>
        <v>6591549.6488845777</v>
      </c>
      <c r="M99" s="21">
        <f t="shared" si="35"/>
        <v>7006750</v>
      </c>
      <c r="N99" s="21">
        <f t="shared" si="35"/>
        <v>6919750</v>
      </c>
      <c r="O99" s="21">
        <f t="shared" si="35"/>
        <v>5702533.7210810287</v>
      </c>
      <c r="P99" s="21">
        <f t="shared" si="35"/>
        <v>7720210.9301142003</v>
      </c>
      <c r="Q99" s="118">
        <f t="shared" si="35"/>
        <v>8666526.6955537125</v>
      </c>
    </row>
    <row r="100" spans="2:17" s="18" customFormat="1" x14ac:dyDescent="0.3">
      <c r="B100" s="152" t="s">
        <v>165</v>
      </c>
      <c r="C100" s="20"/>
      <c r="D100" s="21">
        <f t="shared" ref="D100:Q100" si="36">D55*D$61*$C$7</f>
        <v>414750</v>
      </c>
      <c r="E100" s="21">
        <f t="shared" si="36"/>
        <v>507750</v>
      </c>
      <c r="F100" s="21">
        <f t="shared" si="36"/>
        <v>433750</v>
      </c>
      <c r="G100" s="21">
        <f t="shared" si="36"/>
        <v>267250</v>
      </c>
      <c r="H100" s="21">
        <f t="shared" si="36"/>
        <v>274750</v>
      </c>
      <c r="I100" s="21">
        <f t="shared" si="36"/>
        <v>299500</v>
      </c>
      <c r="J100" s="21">
        <f t="shared" si="36"/>
        <v>323750</v>
      </c>
      <c r="K100" s="21">
        <f t="shared" si="36"/>
        <v>307043.80989330751</v>
      </c>
      <c r="L100" s="21">
        <f t="shared" si="36"/>
        <v>298264.60329776915</v>
      </c>
      <c r="M100" s="21">
        <f t="shared" si="36"/>
        <v>320500</v>
      </c>
      <c r="N100" s="21">
        <f t="shared" si="36"/>
        <v>287500</v>
      </c>
      <c r="O100" s="21">
        <f t="shared" si="36"/>
        <v>247569.66905858519</v>
      </c>
      <c r="P100" s="21">
        <f t="shared" si="36"/>
        <v>346412.06162471278</v>
      </c>
      <c r="Q100" s="118">
        <f t="shared" si="36"/>
        <v>388874.00964936602</v>
      </c>
    </row>
    <row r="101" spans="2:17" s="18" customFormat="1" x14ac:dyDescent="0.3">
      <c r="B101" s="152" t="s">
        <v>166</v>
      </c>
      <c r="C101" s="20"/>
      <c r="D101" s="21">
        <f t="shared" ref="D101:Q101" si="37">D56*D$61*$C$7</f>
        <v>5000</v>
      </c>
      <c r="E101" s="21">
        <f t="shared" si="37"/>
        <v>7250</v>
      </c>
      <c r="F101" s="21">
        <f t="shared" si="37"/>
        <v>5750</v>
      </c>
      <c r="G101" s="21">
        <f t="shared" si="37"/>
        <v>2750</v>
      </c>
      <c r="H101" s="21">
        <f t="shared" si="37"/>
        <v>2000</v>
      </c>
      <c r="I101" s="21">
        <f t="shared" si="37"/>
        <v>4250</v>
      </c>
      <c r="J101" s="21">
        <f t="shared" si="37"/>
        <v>5000</v>
      </c>
      <c r="K101" s="21">
        <f t="shared" si="37"/>
        <v>4395.6731328806982</v>
      </c>
      <c r="L101" s="21">
        <f t="shared" si="37"/>
        <v>5548.5577109602327</v>
      </c>
      <c r="M101" s="21">
        <f t="shared" si="37"/>
        <v>5250</v>
      </c>
      <c r="N101" s="21">
        <f t="shared" si="37"/>
        <v>1625</v>
      </c>
      <c r="O101" s="21">
        <f t="shared" si="37"/>
        <v>2546.9396048416002</v>
      </c>
      <c r="P101" s="21">
        <f t="shared" si="37"/>
        <v>4685.2663326765514</v>
      </c>
      <c r="Q101" s="118">
        <f t="shared" si="37"/>
        <v>5259.5694749132608</v>
      </c>
    </row>
    <row r="102" spans="2:17" s="18" customFormat="1" x14ac:dyDescent="0.3">
      <c r="B102" s="162" t="s">
        <v>176</v>
      </c>
      <c r="C102" s="156" t="s">
        <v>167</v>
      </c>
      <c r="D102" s="179">
        <f>SUM(D66:D101)</f>
        <v>17548000</v>
      </c>
      <c r="E102" s="179">
        <f t="shared" ref="E102:L102" si="38">SUM(E66:E101)</f>
        <v>26089750</v>
      </c>
      <c r="F102" s="179">
        <f t="shared" si="38"/>
        <v>26858750</v>
      </c>
      <c r="G102" s="179">
        <f t="shared" si="38"/>
        <v>17493500</v>
      </c>
      <c r="H102" s="179">
        <f t="shared" si="38"/>
        <v>17818750</v>
      </c>
      <c r="I102" s="179">
        <f t="shared" si="38"/>
        <v>23023500</v>
      </c>
      <c r="J102" s="179">
        <f t="shared" si="38"/>
        <v>25855750</v>
      </c>
      <c r="K102" s="179">
        <f t="shared" si="38"/>
        <v>25305504.503394764</v>
      </c>
      <c r="L102" s="177">
        <f t="shared" si="38"/>
        <v>24406418.167798258</v>
      </c>
      <c r="M102" s="177">
        <f t="shared" ref="M102:Q102" si="39">SUM(M66:M101)</f>
        <v>27403500</v>
      </c>
      <c r="N102" s="179">
        <f t="shared" si="39"/>
        <v>25956375</v>
      </c>
      <c r="O102" s="179">
        <f t="shared" si="39"/>
        <v>21390356.493999213</v>
      </c>
      <c r="P102" s="179">
        <f t="shared" si="39"/>
        <v>29230893.601252105</v>
      </c>
      <c r="Q102" s="180">
        <f t="shared" si="39"/>
        <v>32813911.695336834</v>
      </c>
    </row>
    <row r="103" spans="2:17" x14ac:dyDescent="0.3">
      <c r="F103" s="44"/>
      <c r="G103" s="44"/>
      <c r="H103" s="44"/>
      <c r="I103" s="44"/>
      <c r="J103" s="44"/>
      <c r="K103" s="44"/>
      <c r="O103" s="11"/>
    </row>
    <row r="104" spans="2:17" x14ac:dyDescent="0.3">
      <c r="B104" s="14"/>
      <c r="C104" s="14"/>
      <c r="D104" s="14"/>
      <c r="E104" s="14"/>
      <c r="F104" s="49"/>
      <c r="G104" s="49"/>
      <c r="H104" s="49"/>
      <c r="I104" s="49"/>
      <c r="J104" s="49"/>
      <c r="K104" s="49"/>
      <c r="O104" s="11"/>
    </row>
    <row r="105" spans="2:17" ht="69.75" customHeight="1" x14ac:dyDescent="0.3">
      <c r="B105" s="393" t="s">
        <v>557</v>
      </c>
      <c r="C105" s="17" t="s">
        <v>55</v>
      </c>
      <c r="D105" s="26"/>
      <c r="E105" s="26"/>
      <c r="F105" s="26"/>
      <c r="G105" s="26"/>
      <c r="H105" s="44"/>
      <c r="I105" s="44"/>
      <c r="J105" s="44"/>
      <c r="K105" s="44"/>
      <c r="O105" s="11"/>
    </row>
    <row r="106" spans="2:17" x14ac:dyDescent="0.3">
      <c r="B106" s="45" t="s">
        <v>56</v>
      </c>
      <c r="C106" s="46">
        <v>0.1</v>
      </c>
      <c r="D106" s="112"/>
      <c r="E106" s="112"/>
      <c r="F106" s="44"/>
      <c r="G106" s="44"/>
      <c r="H106" s="42"/>
      <c r="I106" s="42"/>
      <c r="J106" s="42"/>
      <c r="K106" s="42"/>
      <c r="O106" s="11"/>
    </row>
    <row r="107" spans="2:17" x14ac:dyDescent="0.3">
      <c r="B107" s="45" t="s">
        <v>57</v>
      </c>
      <c r="C107" s="46">
        <v>0</v>
      </c>
      <c r="D107" s="112"/>
      <c r="E107" s="112"/>
      <c r="F107" s="11"/>
      <c r="G107" s="44"/>
      <c r="H107" s="42"/>
      <c r="I107" s="42"/>
      <c r="J107" s="42"/>
      <c r="K107" s="42"/>
      <c r="O107" s="11"/>
    </row>
    <row r="108" spans="2:17" x14ac:dyDescent="0.3">
      <c r="B108" s="45" t="s">
        <v>58</v>
      </c>
      <c r="C108" s="46">
        <v>0.3</v>
      </c>
      <c r="D108" s="112"/>
      <c r="E108" s="112"/>
      <c r="F108" s="11"/>
      <c r="G108" s="44"/>
      <c r="H108" s="42"/>
      <c r="I108" s="42"/>
      <c r="J108" s="42"/>
      <c r="K108" s="42"/>
      <c r="O108" s="11"/>
    </row>
    <row r="109" spans="2:17" x14ac:dyDescent="0.3">
      <c r="B109" s="45" t="s">
        <v>59</v>
      </c>
      <c r="C109" s="46">
        <v>0.8</v>
      </c>
      <c r="D109" s="112"/>
      <c r="E109" s="112"/>
      <c r="F109" s="11"/>
      <c r="G109" s="44"/>
      <c r="H109" s="42"/>
      <c r="I109" s="42"/>
      <c r="J109" s="42"/>
      <c r="K109" s="42"/>
      <c r="O109" s="11"/>
    </row>
    <row r="110" spans="2:17" x14ac:dyDescent="0.3">
      <c r="B110" s="45" t="s">
        <v>60</v>
      </c>
      <c r="C110" s="46">
        <v>0.8</v>
      </c>
      <c r="D110" s="112"/>
      <c r="E110" s="112"/>
      <c r="F110" s="11"/>
      <c r="G110" s="44"/>
      <c r="H110" s="42"/>
      <c r="I110" s="42"/>
      <c r="J110" s="42"/>
      <c r="K110" s="42"/>
      <c r="O110" s="11"/>
    </row>
    <row r="111" spans="2:17" x14ac:dyDescent="0.3">
      <c r="B111" s="45" t="s">
        <v>61</v>
      </c>
      <c r="C111" s="46">
        <v>0.2</v>
      </c>
      <c r="D111" s="112"/>
      <c r="E111" s="112"/>
      <c r="F111" s="11"/>
      <c r="G111" s="44"/>
      <c r="H111" s="42"/>
      <c r="I111" s="42"/>
      <c r="J111" s="42"/>
      <c r="K111" s="42"/>
      <c r="O111" s="11"/>
    </row>
    <row r="112" spans="2:17" x14ac:dyDescent="0.3">
      <c r="B112" s="47" t="s">
        <v>62</v>
      </c>
      <c r="C112" s="48">
        <v>0.8</v>
      </c>
      <c r="D112" s="112"/>
      <c r="E112" s="112"/>
      <c r="F112" s="11"/>
      <c r="G112" s="44"/>
      <c r="H112" s="42"/>
      <c r="I112" s="42"/>
      <c r="J112" s="42"/>
      <c r="K112" s="42"/>
      <c r="O112" s="11"/>
    </row>
    <row r="113" spans="2:15" x14ac:dyDescent="0.3">
      <c r="B113" s="71"/>
      <c r="C113" s="72"/>
      <c r="D113" s="112"/>
      <c r="E113" s="112"/>
      <c r="F113" s="11"/>
      <c r="G113" s="44"/>
      <c r="H113" s="42"/>
      <c r="I113" s="42"/>
      <c r="J113" s="42"/>
      <c r="K113" s="42"/>
      <c r="O113" s="11"/>
    </row>
    <row r="114" spans="2:15" ht="16.2" thickBot="1" x14ac:dyDescent="0.35">
      <c r="B114" s="71"/>
      <c r="C114" s="72"/>
      <c r="D114" s="112"/>
      <c r="E114" s="112"/>
      <c r="F114" s="11"/>
      <c r="G114" s="44"/>
      <c r="H114" s="42"/>
      <c r="I114" s="42"/>
      <c r="J114" s="42"/>
      <c r="K114" s="42"/>
      <c r="O114" s="11"/>
    </row>
    <row r="115" spans="2:15" ht="35.25" customHeight="1" x14ac:dyDescent="0.3">
      <c r="B115" s="672" t="s">
        <v>954</v>
      </c>
      <c r="C115" s="673"/>
      <c r="D115" s="562"/>
      <c r="E115" s="562"/>
      <c r="O115" s="11"/>
    </row>
    <row r="116" spans="2:15" x14ac:dyDescent="0.3">
      <c r="B116" s="6" t="s">
        <v>3</v>
      </c>
      <c r="C116" s="7">
        <f>C107</f>
        <v>0</v>
      </c>
      <c r="D116" s="13"/>
      <c r="E116" s="12"/>
      <c r="O116" s="11"/>
    </row>
    <row r="117" spans="2:15" x14ac:dyDescent="0.3">
      <c r="B117" s="6" t="s">
        <v>4</v>
      </c>
      <c r="C117" s="7">
        <f>C108</f>
        <v>0.3</v>
      </c>
      <c r="D117" s="13"/>
      <c r="E117" s="12"/>
      <c r="O117" s="11"/>
    </row>
    <row r="118" spans="2:15" x14ac:dyDescent="0.3">
      <c r="B118" s="4" t="s">
        <v>1</v>
      </c>
      <c r="C118" s="5">
        <f>C112+C107</f>
        <v>0.8</v>
      </c>
      <c r="D118" s="13"/>
      <c r="E118" s="12"/>
      <c r="O118" s="11"/>
    </row>
    <row r="119" spans="2:15" x14ac:dyDescent="0.3">
      <c r="B119" s="6" t="s">
        <v>5</v>
      </c>
      <c r="C119" s="7">
        <f>C112+C107</f>
        <v>0.8</v>
      </c>
      <c r="D119" s="13"/>
      <c r="E119" s="12"/>
      <c r="O119" s="11"/>
    </row>
    <row r="120" spans="2:15" x14ac:dyDescent="0.3">
      <c r="B120" s="8" t="s">
        <v>49</v>
      </c>
      <c r="C120" s="7">
        <f>C108</f>
        <v>0.3</v>
      </c>
      <c r="D120" s="13"/>
      <c r="E120" s="12"/>
      <c r="O120" s="11"/>
    </row>
    <row r="121" spans="2:15" x14ac:dyDescent="0.3">
      <c r="B121" s="8" t="s">
        <v>6</v>
      </c>
      <c r="C121" s="7">
        <f>C111+C108</f>
        <v>0.5</v>
      </c>
      <c r="D121" s="13"/>
      <c r="E121" s="12"/>
      <c r="O121" s="11"/>
    </row>
    <row r="122" spans="2:15" x14ac:dyDescent="0.3">
      <c r="B122" s="6" t="s">
        <v>11</v>
      </c>
      <c r="C122" s="7">
        <f>C112+C107</f>
        <v>0.8</v>
      </c>
      <c r="D122" s="13"/>
      <c r="E122" s="12"/>
      <c r="O122" s="11"/>
    </row>
    <row r="123" spans="2:15" x14ac:dyDescent="0.3">
      <c r="B123" s="6" t="s">
        <v>7</v>
      </c>
      <c r="C123" s="7">
        <f>C112+C107</f>
        <v>0.8</v>
      </c>
      <c r="D123" s="13"/>
      <c r="E123" s="12"/>
      <c r="O123" s="11"/>
    </row>
    <row r="124" spans="2:15" s="13" customFormat="1" x14ac:dyDescent="0.3">
      <c r="B124" s="8" t="s">
        <v>8</v>
      </c>
      <c r="C124" s="7">
        <f>C107</f>
        <v>0</v>
      </c>
      <c r="E124" s="12"/>
      <c r="F124" s="2"/>
      <c r="G124" s="2"/>
      <c r="H124" s="2"/>
      <c r="I124" s="2"/>
      <c r="J124" s="2"/>
      <c r="K124" s="2"/>
    </row>
    <row r="125" spans="2:15" s="13" customFormat="1" x14ac:dyDescent="0.3">
      <c r="B125" s="6" t="s">
        <v>9</v>
      </c>
      <c r="C125" s="7">
        <f>C112+C107</f>
        <v>0.8</v>
      </c>
      <c r="E125" s="12"/>
      <c r="F125" s="2"/>
      <c r="G125" s="2"/>
      <c r="H125" s="2"/>
      <c r="I125" s="2"/>
      <c r="J125" s="2"/>
      <c r="K125" s="2"/>
    </row>
    <row r="126" spans="2:15" s="13" customFormat="1" ht="16.2" thickBot="1" x14ac:dyDescent="0.35">
      <c r="B126" s="9" t="s">
        <v>831</v>
      </c>
      <c r="C126" s="10">
        <f>C108</f>
        <v>0.3</v>
      </c>
      <c r="E126" s="12"/>
      <c r="F126" s="2"/>
      <c r="G126" s="2"/>
      <c r="H126" s="2"/>
      <c r="I126" s="2"/>
      <c r="J126" s="2"/>
      <c r="K126" s="2"/>
    </row>
    <row r="127" spans="2:15" x14ac:dyDescent="0.3">
      <c r="B127" s="13"/>
      <c r="C127" s="597"/>
      <c r="D127" s="14"/>
      <c r="E127" s="14"/>
      <c r="O127" s="11"/>
    </row>
    <row r="128" spans="2:15" ht="16.2" thickBot="1" x14ac:dyDescent="0.35">
      <c r="B128" s="13"/>
      <c r="C128" s="14"/>
      <c r="D128" s="14"/>
      <c r="E128" s="14"/>
      <c r="O128" s="11"/>
    </row>
    <row r="129" spans="2:15" ht="64.5" customHeight="1" x14ac:dyDescent="0.3">
      <c r="B129" s="344" t="s">
        <v>560</v>
      </c>
      <c r="C129" s="50" t="s">
        <v>12</v>
      </c>
      <c r="D129" s="27"/>
      <c r="E129" s="27"/>
      <c r="O129" s="11"/>
    </row>
    <row r="130" spans="2:15" ht="16.2" thickBot="1" x14ac:dyDescent="0.35">
      <c r="B130" s="9"/>
      <c r="C130" s="51">
        <v>0.25</v>
      </c>
      <c r="D130" s="69"/>
      <c r="E130" s="69"/>
      <c r="O130" s="11"/>
    </row>
    <row r="131" spans="2:15" x14ac:dyDescent="0.3">
      <c r="B131" s="11"/>
      <c r="C131" s="52"/>
      <c r="D131" s="52"/>
      <c r="E131" s="52"/>
      <c r="O131" s="11"/>
    </row>
    <row r="132" spans="2:15" ht="16.2" thickBot="1" x14ac:dyDescent="0.35">
      <c r="B132" s="13"/>
      <c r="C132" s="14"/>
      <c r="D132" s="14"/>
      <c r="E132" s="14"/>
      <c r="O132" s="11"/>
    </row>
    <row r="133" spans="2:15" ht="18" x14ac:dyDescent="0.4">
      <c r="B133" s="53" t="s">
        <v>69</v>
      </c>
      <c r="C133" s="54" t="s">
        <v>0</v>
      </c>
      <c r="D133" s="603"/>
      <c r="E133" s="57"/>
      <c r="O133" s="11"/>
    </row>
    <row r="134" spans="2:15" x14ac:dyDescent="0.3">
      <c r="B134" s="8" t="s">
        <v>3</v>
      </c>
      <c r="C134" s="7">
        <f t="shared" ref="C134:C144" si="40">C116*$C$130</f>
        <v>0</v>
      </c>
      <c r="D134" s="13"/>
      <c r="E134" s="12"/>
      <c r="O134" s="11"/>
    </row>
    <row r="135" spans="2:15" x14ac:dyDescent="0.3">
      <c r="B135" s="8" t="s">
        <v>4</v>
      </c>
      <c r="C135" s="7">
        <f t="shared" si="40"/>
        <v>7.4999999999999997E-2</v>
      </c>
      <c r="D135" s="13"/>
      <c r="E135" s="12"/>
      <c r="O135" s="11"/>
    </row>
    <row r="136" spans="2:15" s="13" customFormat="1" x14ac:dyDescent="0.3">
      <c r="B136" s="4" t="s">
        <v>1</v>
      </c>
      <c r="C136" s="5">
        <f t="shared" si="40"/>
        <v>0.2</v>
      </c>
      <c r="E136" s="12"/>
      <c r="F136" s="2"/>
      <c r="G136" s="2"/>
      <c r="H136" s="2"/>
      <c r="I136" s="2"/>
      <c r="J136" s="2"/>
      <c r="K136" s="2"/>
    </row>
    <row r="137" spans="2:15" s="13" customFormat="1" x14ac:dyDescent="0.3">
      <c r="B137" s="6" t="s">
        <v>5</v>
      </c>
      <c r="C137" s="7">
        <f t="shared" si="40"/>
        <v>0.2</v>
      </c>
      <c r="E137" s="12"/>
      <c r="F137" s="2"/>
      <c r="G137" s="2"/>
      <c r="H137" s="2"/>
      <c r="I137" s="2"/>
      <c r="J137" s="2"/>
      <c r="K137" s="2"/>
    </row>
    <row r="138" spans="2:15" x14ac:dyDescent="0.3">
      <c r="B138" s="6" t="s">
        <v>49</v>
      </c>
      <c r="C138" s="7">
        <f t="shared" si="40"/>
        <v>7.4999999999999997E-2</v>
      </c>
      <c r="D138" s="13"/>
      <c r="E138" s="12"/>
      <c r="O138" s="11"/>
    </row>
    <row r="139" spans="2:15" x14ac:dyDescent="0.3">
      <c r="B139" s="8" t="s">
        <v>6</v>
      </c>
      <c r="C139" s="7">
        <f t="shared" si="40"/>
        <v>0.125</v>
      </c>
      <c r="D139" s="13"/>
      <c r="E139" s="12"/>
      <c r="O139" s="11"/>
    </row>
    <row r="140" spans="2:15" x14ac:dyDescent="0.3">
      <c r="B140" s="6" t="s">
        <v>11</v>
      </c>
      <c r="C140" s="7">
        <f t="shared" si="40"/>
        <v>0.2</v>
      </c>
      <c r="D140" s="13"/>
      <c r="E140" s="12"/>
      <c r="O140" s="11"/>
    </row>
    <row r="141" spans="2:15" x14ac:dyDescent="0.3">
      <c r="B141" s="6" t="s">
        <v>7</v>
      </c>
      <c r="C141" s="7">
        <f t="shared" si="40"/>
        <v>0.2</v>
      </c>
      <c r="D141" s="13"/>
      <c r="E141" s="12"/>
      <c r="O141" s="11"/>
    </row>
    <row r="142" spans="2:15" x14ac:dyDescent="0.3">
      <c r="B142" s="6" t="s">
        <v>8</v>
      </c>
      <c r="C142" s="7">
        <f t="shared" si="40"/>
        <v>0</v>
      </c>
      <c r="D142" s="13"/>
      <c r="E142" s="12"/>
      <c r="O142" s="11"/>
    </row>
    <row r="143" spans="2:15" x14ac:dyDescent="0.3">
      <c r="B143" s="6" t="s">
        <v>9</v>
      </c>
      <c r="C143" s="7">
        <f t="shared" si="40"/>
        <v>0.2</v>
      </c>
      <c r="D143" s="13"/>
      <c r="E143" s="12"/>
      <c r="F143" s="55"/>
      <c r="G143" s="55"/>
      <c r="H143" s="55"/>
      <c r="I143" s="55"/>
      <c r="O143" s="11"/>
    </row>
    <row r="144" spans="2:15" ht="16.2" thickBot="1" x14ac:dyDescent="0.35">
      <c r="B144" s="9" t="s">
        <v>831</v>
      </c>
      <c r="C144" s="10">
        <f t="shared" si="40"/>
        <v>7.4999999999999997E-2</v>
      </c>
      <c r="D144" s="13"/>
      <c r="E144" s="12"/>
      <c r="F144" s="55"/>
      <c r="G144" s="55"/>
      <c r="H144" s="55"/>
      <c r="I144" s="55"/>
      <c r="O144" s="11"/>
    </row>
    <row r="145" spans="2:17" x14ac:dyDescent="0.3">
      <c r="B145" s="11"/>
      <c r="C145" s="589"/>
      <c r="D145" s="52"/>
      <c r="E145" s="52"/>
      <c r="F145" s="55"/>
      <c r="G145" s="55"/>
      <c r="H145" s="55"/>
      <c r="I145" s="55"/>
      <c r="O145" s="11"/>
    </row>
    <row r="146" spans="2:17" ht="16.2" thickBot="1" x14ac:dyDescent="0.35">
      <c r="B146" s="56"/>
      <c r="C146" s="57"/>
      <c r="D146" s="57"/>
      <c r="E146" s="57"/>
      <c r="H146" s="58"/>
      <c r="I146" s="58"/>
      <c r="O146" s="11"/>
    </row>
    <row r="147" spans="2:17" ht="68.25" customHeight="1" x14ac:dyDescent="0.3">
      <c r="B147" s="343" t="s">
        <v>559</v>
      </c>
      <c r="C147" s="50" t="s">
        <v>18</v>
      </c>
      <c r="D147" s="27"/>
      <c r="E147" s="27"/>
      <c r="O147" s="11"/>
    </row>
    <row r="148" spans="2:17" ht="16.2" thickBot="1" x14ac:dyDescent="0.35">
      <c r="B148" s="9"/>
      <c r="C148" s="51">
        <v>0.35</v>
      </c>
      <c r="D148" s="69"/>
      <c r="E148" s="69"/>
      <c r="O148" s="11"/>
    </row>
    <row r="149" spans="2:17" x14ac:dyDescent="0.3">
      <c r="B149" s="11"/>
      <c r="C149" s="69"/>
      <c r="D149" s="69"/>
      <c r="E149" s="69"/>
      <c r="O149" s="11"/>
    </row>
    <row r="150" spans="2:17" x14ac:dyDescent="0.3">
      <c r="B150" s="13"/>
      <c r="C150" s="14"/>
      <c r="D150" s="14"/>
      <c r="E150" s="14"/>
      <c r="O150" s="11"/>
    </row>
    <row r="151" spans="2:17" s="18" customFormat="1" x14ac:dyDescent="0.3">
      <c r="B151" s="59" t="s">
        <v>98</v>
      </c>
      <c r="C151" s="16" t="s">
        <v>86</v>
      </c>
      <c r="D151" s="16">
        <v>2005</v>
      </c>
      <c r="E151" s="16">
        <v>2006</v>
      </c>
      <c r="F151" s="16">
        <v>2007</v>
      </c>
      <c r="G151" s="16">
        <v>2008</v>
      </c>
      <c r="H151" s="16">
        <v>2009</v>
      </c>
      <c r="I151" s="16">
        <v>2010</v>
      </c>
      <c r="J151" s="16">
        <v>2011</v>
      </c>
      <c r="K151" s="16">
        <v>2012</v>
      </c>
      <c r="L151" s="16">
        <v>2013</v>
      </c>
      <c r="M151" s="16">
        <v>2014</v>
      </c>
      <c r="N151" s="16">
        <v>2015</v>
      </c>
      <c r="O151" s="16">
        <v>2016</v>
      </c>
      <c r="P151" s="16">
        <v>2017</v>
      </c>
      <c r="Q151" s="17">
        <v>2018</v>
      </c>
    </row>
    <row r="152" spans="2:17" s="18" customFormat="1" x14ac:dyDescent="0.3">
      <c r="B152" s="163" t="s">
        <v>21</v>
      </c>
      <c r="C152" s="37"/>
      <c r="D152" s="218"/>
      <c r="E152" s="218"/>
      <c r="F152" s="218"/>
      <c r="G152" s="218"/>
      <c r="H152" s="218"/>
      <c r="I152" s="218"/>
      <c r="J152" s="218"/>
      <c r="K152" s="218"/>
      <c r="L152" s="168"/>
      <c r="M152" s="168"/>
      <c r="N152" s="218"/>
      <c r="O152" s="35"/>
      <c r="Q152" s="419"/>
    </row>
    <row r="153" spans="2:17" s="18" customFormat="1" x14ac:dyDescent="0.3">
      <c r="B153" s="152" t="s">
        <v>132</v>
      </c>
      <c r="C153" s="20"/>
      <c r="D153" s="184">
        <f t="shared" ref="D153:F172" si="41">((D66-$C$148)*$C$136)/10^3</f>
        <v>-6.9999999999999994E-5</v>
      </c>
      <c r="E153" s="184">
        <f t="shared" si="41"/>
        <v>-6.9999999999999994E-5</v>
      </c>
      <c r="F153" s="184">
        <f t="shared" si="41"/>
        <v>-6.9999999999999994E-5</v>
      </c>
      <c r="G153" s="184">
        <f t="shared" ref="G153:Q153" si="42">((G66-$C$148)*$C$136)/10^3</f>
        <v>-6.9999999999999994E-5</v>
      </c>
      <c r="H153" s="184">
        <f t="shared" si="42"/>
        <v>-6.9999999999999994E-5</v>
      </c>
      <c r="I153" s="184">
        <f t="shared" si="42"/>
        <v>-6.9999999999999994E-5</v>
      </c>
      <c r="J153" s="184">
        <f t="shared" si="42"/>
        <v>-6.9999999999999994E-5</v>
      </c>
      <c r="K153" s="184">
        <f t="shared" si="42"/>
        <v>-6.9999999999999994E-5</v>
      </c>
      <c r="L153" s="184">
        <f t="shared" si="42"/>
        <v>-6.9999999999999994E-5</v>
      </c>
      <c r="M153" s="184">
        <f t="shared" si="42"/>
        <v>-6.9999999999999994E-5</v>
      </c>
      <c r="N153" s="184">
        <f t="shared" si="42"/>
        <v>-6.9999999999999994E-5</v>
      </c>
      <c r="O153" s="184">
        <f t="shared" si="42"/>
        <v>-6.9999999999999994E-5</v>
      </c>
      <c r="P153" s="184">
        <f t="shared" si="42"/>
        <v>-6.9999999999999994E-5</v>
      </c>
      <c r="Q153" s="185">
        <f t="shared" si="42"/>
        <v>-6.9999999999999994E-5</v>
      </c>
    </row>
    <row r="154" spans="2:17" s="18" customFormat="1" x14ac:dyDescent="0.3">
      <c r="B154" s="152" t="s">
        <v>133</v>
      </c>
      <c r="C154" s="20"/>
      <c r="D154" s="184">
        <f t="shared" si="41"/>
        <v>234.49993000000001</v>
      </c>
      <c r="E154" s="184">
        <f t="shared" si="41"/>
        <v>313.79993000000002</v>
      </c>
      <c r="F154" s="184">
        <f t="shared" si="41"/>
        <v>284.24993000000001</v>
      </c>
      <c r="G154" s="184">
        <f t="shared" ref="G154:Q154" si="43">((G67-$C$148)*$C$136)/10^3</f>
        <v>155.69993000000002</v>
      </c>
      <c r="H154" s="184">
        <f t="shared" si="43"/>
        <v>106.89993000000001</v>
      </c>
      <c r="I154" s="184">
        <f t="shared" si="43"/>
        <v>176.64993000000001</v>
      </c>
      <c r="J154" s="184">
        <f t="shared" si="43"/>
        <v>220.54992999999999</v>
      </c>
      <c r="K154" s="184">
        <f t="shared" si="43"/>
        <v>171.83767354995155</v>
      </c>
      <c r="L154" s="184">
        <f t="shared" si="43"/>
        <v>139.61251118331717</v>
      </c>
      <c r="M154" s="184">
        <f t="shared" si="43"/>
        <v>118.49993000000001</v>
      </c>
      <c r="N154" s="184">
        <f t="shared" si="43"/>
        <v>111.04993</v>
      </c>
      <c r="O154" s="184">
        <f t="shared" si="43"/>
        <v>114.07093136384927</v>
      </c>
      <c r="P154" s="184">
        <f t="shared" si="43"/>
        <v>167.27894498161763</v>
      </c>
      <c r="Q154" s="185">
        <f t="shared" si="43"/>
        <v>187.78340665206517</v>
      </c>
    </row>
    <row r="155" spans="2:17" s="18" customFormat="1" x14ac:dyDescent="0.3">
      <c r="B155" s="152" t="s">
        <v>134</v>
      </c>
      <c r="C155" s="20"/>
      <c r="D155" s="184">
        <f t="shared" si="41"/>
        <v>-6.9999999999999994E-5</v>
      </c>
      <c r="E155" s="184">
        <f t="shared" si="41"/>
        <v>-6.9999999999999994E-5</v>
      </c>
      <c r="F155" s="184">
        <f t="shared" si="41"/>
        <v>-6.9999999999999994E-5</v>
      </c>
      <c r="G155" s="184">
        <f t="shared" ref="G155:Q155" si="44">((G68-$C$148)*$C$136)/10^3</f>
        <v>-6.9999999999999994E-5</v>
      </c>
      <c r="H155" s="184">
        <f t="shared" si="44"/>
        <v>-6.9999999999999994E-5</v>
      </c>
      <c r="I155" s="184">
        <f t="shared" si="44"/>
        <v>-6.9999999999999994E-5</v>
      </c>
      <c r="J155" s="184">
        <f t="shared" si="44"/>
        <v>-6.9999999999999994E-5</v>
      </c>
      <c r="K155" s="184">
        <f t="shared" si="44"/>
        <v>-6.9999999999999994E-5</v>
      </c>
      <c r="L155" s="184">
        <f t="shared" si="44"/>
        <v>-6.9999999999999994E-5</v>
      </c>
      <c r="M155" s="184">
        <f t="shared" si="44"/>
        <v>-6.9999999999999994E-5</v>
      </c>
      <c r="N155" s="184">
        <f t="shared" si="44"/>
        <v>-6.9999999999999994E-5</v>
      </c>
      <c r="O155" s="184">
        <f t="shared" si="44"/>
        <v>-6.9999999999999994E-5</v>
      </c>
      <c r="P155" s="184">
        <f t="shared" si="44"/>
        <v>-6.9999999999999994E-5</v>
      </c>
      <c r="Q155" s="185">
        <f t="shared" si="44"/>
        <v>-6.9999999999999994E-5</v>
      </c>
    </row>
    <row r="156" spans="2:17" s="18" customFormat="1" x14ac:dyDescent="0.3">
      <c r="B156" s="152" t="s">
        <v>135</v>
      </c>
      <c r="C156" s="20"/>
      <c r="D156" s="184">
        <f t="shared" si="41"/>
        <v>-6.9999999999999994E-5</v>
      </c>
      <c r="E156" s="184">
        <f t="shared" si="41"/>
        <v>-6.9999999999999994E-5</v>
      </c>
      <c r="F156" s="184">
        <f t="shared" si="41"/>
        <v>-6.9999999999999994E-5</v>
      </c>
      <c r="G156" s="184">
        <f t="shared" ref="G156:Q156" si="45">((G69-$C$148)*$C$136)/10^3</f>
        <v>-6.9999999999999994E-5</v>
      </c>
      <c r="H156" s="184">
        <f t="shared" si="45"/>
        <v>-6.9999999999999994E-5</v>
      </c>
      <c r="I156" s="184">
        <f t="shared" si="45"/>
        <v>-6.9999999999999994E-5</v>
      </c>
      <c r="J156" s="184">
        <f t="shared" si="45"/>
        <v>-6.9999999999999994E-5</v>
      </c>
      <c r="K156" s="184">
        <f t="shared" si="45"/>
        <v>-6.9999999999999994E-5</v>
      </c>
      <c r="L156" s="184">
        <f t="shared" si="45"/>
        <v>-6.9999999999999994E-5</v>
      </c>
      <c r="M156" s="184">
        <f t="shared" si="45"/>
        <v>-6.9999999999999994E-5</v>
      </c>
      <c r="N156" s="184">
        <f t="shared" si="45"/>
        <v>-6.9999999999999994E-5</v>
      </c>
      <c r="O156" s="184">
        <f t="shared" si="45"/>
        <v>-6.9999999999999994E-5</v>
      </c>
      <c r="P156" s="184">
        <f t="shared" si="45"/>
        <v>-6.9999999999999994E-5</v>
      </c>
      <c r="Q156" s="185">
        <f t="shared" si="45"/>
        <v>-6.9999999999999994E-5</v>
      </c>
    </row>
    <row r="157" spans="2:17" s="18" customFormat="1" x14ac:dyDescent="0.3">
      <c r="B157" s="152" t="s">
        <v>136</v>
      </c>
      <c r="C157" s="20"/>
      <c r="D157" s="184">
        <f t="shared" si="41"/>
        <v>75.949930000000009</v>
      </c>
      <c r="E157" s="184">
        <f t="shared" si="41"/>
        <v>88.749930000000006</v>
      </c>
      <c r="F157" s="184">
        <f t="shared" si="41"/>
        <v>72.949930000000009</v>
      </c>
      <c r="G157" s="184">
        <f t="shared" ref="G157:Q157" si="46">((G70-$C$148)*$C$136)/10^3</f>
        <v>48.899929999999998</v>
      </c>
      <c r="H157" s="184">
        <f t="shared" si="46"/>
        <v>49.399929999999998</v>
      </c>
      <c r="I157" s="184">
        <f t="shared" si="46"/>
        <v>70.649930000000012</v>
      </c>
      <c r="J157" s="184">
        <f t="shared" si="46"/>
        <v>86.749930000000006</v>
      </c>
      <c r="K157" s="184">
        <f t="shared" si="46"/>
        <v>94.484636110572282</v>
      </c>
      <c r="L157" s="184">
        <f t="shared" si="46"/>
        <v>113.39483203685744</v>
      </c>
      <c r="M157" s="184">
        <f t="shared" si="46"/>
        <v>108.69993000000001</v>
      </c>
      <c r="N157" s="184">
        <f t="shared" si="46"/>
        <v>101.74993000000001</v>
      </c>
      <c r="O157" s="184">
        <f t="shared" si="46"/>
        <v>84.952188879654273</v>
      </c>
      <c r="P157" s="184">
        <f t="shared" si="46"/>
        <v>115.68799653425052</v>
      </c>
      <c r="Q157" s="185">
        <f t="shared" si="46"/>
        <v>129.86862478723486</v>
      </c>
    </row>
    <row r="158" spans="2:17" s="18" customFormat="1" x14ac:dyDescent="0.3">
      <c r="B158" s="152" t="s">
        <v>137</v>
      </c>
      <c r="C158" s="20"/>
      <c r="D158" s="184">
        <f t="shared" si="41"/>
        <v>-6.9999999999999994E-5</v>
      </c>
      <c r="E158" s="184">
        <f t="shared" si="41"/>
        <v>-6.9999999999999994E-5</v>
      </c>
      <c r="F158" s="184">
        <f t="shared" si="41"/>
        <v>-6.9999999999999994E-5</v>
      </c>
      <c r="G158" s="184">
        <f t="shared" ref="G158:Q158" si="47">((G71-$C$148)*$C$136)/10^3</f>
        <v>-6.9999999999999994E-5</v>
      </c>
      <c r="H158" s="184">
        <f t="shared" si="47"/>
        <v>-6.9999999999999994E-5</v>
      </c>
      <c r="I158" s="184">
        <f t="shared" si="47"/>
        <v>-6.9999999999999994E-5</v>
      </c>
      <c r="J158" s="184">
        <f t="shared" si="47"/>
        <v>-6.9999999999999994E-5</v>
      </c>
      <c r="K158" s="184">
        <f t="shared" si="47"/>
        <v>-6.9999999999999994E-5</v>
      </c>
      <c r="L158" s="184">
        <f t="shared" si="47"/>
        <v>-6.9999999999999994E-5</v>
      </c>
      <c r="M158" s="184">
        <f t="shared" si="47"/>
        <v>-6.9999999999999994E-5</v>
      </c>
      <c r="N158" s="184">
        <f t="shared" si="47"/>
        <v>-6.9999999999999994E-5</v>
      </c>
      <c r="O158" s="184">
        <f t="shared" si="47"/>
        <v>-6.9999999999999994E-5</v>
      </c>
      <c r="P158" s="184">
        <f t="shared" si="47"/>
        <v>-6.9999999999999994E-5</v>
      </c>
      <c r="Q158" s="185">
        <f t="shared" si="47"/>
        <v>-6.9999999999999994E-5</v>
      </c>
    </row>
    <row r="159" spans="2:17" s="18" customFormat="1" x14ac:dyDescent="0.3">
      <c r="B159" s="152" t="s">
        <v>138</v>
      </c>
      <c r="C159" s="20"/>
      <c r="D159" s="184">
        <f t="shared" si="41"/>
        <v>3.1999300000000002</v>
      </c>
      <c r="E159" s="184">
        <f t="shared" si="41"/>
        <v>4.49993</v>
      </c>
      <c r="F159" s="184">
        <f t="shared" si="41"/>
        <v>6.8999300000000003</v>
      </c>
      <c r="G159" s="184">
        <f t="shared" ref="G159:Q159" si="48">((G72-$C$148)*$C$136)/10^3</f>
        <v>3.8499300000000001</v>
      </c>
      <c r="H159" s="184">
        <f t="shared" si="48"/>
        <v>1.99993</v>
      </c>
      <c r="I159" s="184">
        <f t="shared" si="48"/>
        <v>3.8999300000000003</v>
      </c>
      <c r="J159" s="184">
        <f t="shared" si="48"/>
        <v>6.5499300000000007</v>
      </c>
      <c r="K159" s="184">
        <f t="shared" si="48"/>
        <v>9.0861868380213373</v>
      </c>
      <c r="L159" s="184">
        <f t="shared" si="48"/>
        <v>12.628682279340451</v>
      </c>
      <c r="M159" s="184">
        <f>((M72-$C$148)*$C$136)/10^3</f>
        <v>13.149929999999999</v>
      </c>
      <c r="N159" s="184">
        <f t="shared" si="48"/>
        <v>11.79993</v>
      </c>
      <c r="O159" s="184">
        <f t="shared" si="48"/>
        <v>9.2768823465357553</v>
      </c>
      <c r="P159" s="184">
        <f t="shared" si="48"/>
        <v>12.432933445149867</v>
      </c>
      <c r="Q159" s="185">
        <f t="shared" si="48"/>
        <v>13.956926413530462</v>
      </c>
    </row>
    <row r="160" spans="2:17" s="18" customFormat="1" x14ac:dyDescent="0.3">
      <c r="B160" s="152" t="s">
        <v>139</v>
      </c>
      <c r="C160" s="20"/>
      <c r="D160" s="184">
        <f t="shared" si="41"/>
        <v>-6.9999999999999994E-5</v>
      </c>
      <c r="E160" s="184">
        <f t="shared" si="41"/>
        <v>-6.9999999999999994E-5</v>
      </c>
      <c r="F160" s="184">
        <f t="shared" si="41"/>
        <v>-6.9999999999999994E-5</v>
      </c>
      <c r="G160" s="184">
        <f t="shared" ref="G160:Q160" si="49">((G73-$C$148)*$C$136)/10^3</f>
        <v>-6.9999999999999994E-5</v>
      </c>
      <c r="H160" s="184">
        <f t="shared" si="49"/>
        <v>-6.9999999999999994E-5</v>
      </c>
      <c r="I160" s="184">
        <f t="shared" si="49"/>
        <v>-6.9999999999999994E-5</v>
      </c>
      <c r="J160" s="184">
        <f t="shared" si="49"/>
        <v>-6.9999999999999994E-5</v>
      </c>
      <c r="K160" s="184">
        <f t="shared" si="49"/>
        <v>-6.9999999999999994E-5</v>
      </c>
      <c r="L160" s="184">
        <f t="shared" si="49"/>
        <v>-6.9999999999999994E-5</v>
      </c>
      <c r="M160" s="184">
        <f t="shared" si="49"/>
        <v>-6.9999999999999994E-5</v>
      </c>
      <c r="N160" s="184">
        <f t="shared" si="49"/>
        <v>-6.9999999999999994E-5</v>
      </c>
      <c r="O160" s="184">
        <f t="shared" si="49"/>
        <v>-6.9999999999999994E-5</v>
      </c>
      <c r="P160" s="184">
        <f t="shared" si="49"/>
        <v>-6.9999999999999994E-5</v>
      </c>
      <c r="Q160" s="185">
        <f t="shared" si="49"/>
        <v>-6.9999999999999994E-5</v>
      </c>
    </row>
    <row r="161" spans="2:17" s="18" customFormat="1" x14ac:dyDescent="0.3">
      <c r="B161" s="152" t="s">
        <v>140</v>
      </c>
      <c r="C161" s="20"/>
      <c r="D161" s="184">
        <f t="shared" si="41"/>
        <v>-6.9999999999999994E-5</v>
      </c>
      <c r="E161" s="184">
        <f t="shared" si="41"/>
        <v>-6.9999999999999994E-5</v>
      </c>
      <c r="F161" s="184">
        <f t="shared" si="41"/>
        <v>-6.9999999999999994E-5</v>
      </c>
      <c r="G161" s="184">
        <f t="shared" ref="G161:Q161" si="50">((G74-$C$148)*$C$136)/10^3</f>
        <v>-6.9999999999999994E-5</v>
      </c>
      <c r="H161" s="184">
        <f t="shared" si="50"/>
        <v>-6.9999999999999994E-5</v>
      </c>
      <c r="I161" s="184">
        <f t="shared" si="50"/>
        <v>-6.9999999999999994E-5</v>
      </c>
      <c r="J161" s="184">
        <f t="shared" si="50"/>
        <v>-6.9999999999999994E-5</v>
      </c>
      <c r="K161" s="184">
        <f t="shared" si="50"/>
        <v>-6.9999999999999994E-5</v>
      </c>
      <c r="L161" s="184">
        <f t="shared" si="50"/>
        <v>-6.9999999999999994E-5</v>
      </c>
      <c r="M161" s="184">
        <f t="shared" si="50"/>
        <v>-6.9999999999999994E-5</v>
      </c>
      <c r="N161" s="184">
        <f t="shared" si="50"/>
        <v>-6.9999999999999994E-5</v>
      </c>
      <c r="O161" s="184">
        <f t="shared" si="50"/>
        <v>-6.9999999999999994E-5</v>
      </c>
      <c r="P161" s="184">
        <f t="shared" si="50"/>
        <v>-6.9999999999999994E-5</v>
      </c>
      <c r="Q161" s="185">
        <f t="shared" si="50"/>
        <v>-6.9999999999999994E-5</v>
      </c>
    </row>
    <row r="162" spans="2:17" s="18" customFormat="1" x14ac:dyDescent="0.3">
      <c r="B162" s="152" t="s">
        <v>141</v>
      </c>
      <c r="C162" s="20"/>
      <c r="D162" s="184">
        <f t="shared" si="41"/>
        <v>-6.9999999999999994E-5</v>
      </c>
      <c r="E162" s="184">
        <f t="shared" si="41"/>
        <v>-6.9999999999999994E-5</v>
      </c>
      <c r="F162" s="184">
        <f t="shared" si="41"/>
        <v>-6.9999999999999994E-5</v>
      </c>
      <c r="G162" s="184">
        <f t="shared" ref="G162:Q162" si="51">((G75-$C$148)*$C$136)/10^3</f>
        <v>-6.9999999999999994E-5</v>
      </c>
      <c r="H162" s="184">
        <f t="shared" si="51"/>
        <v>-6.9999999999999994E-5</v>
      </c>
      <c r="I162" s="184">
        <f t="shared" si="51"/>
        <v>-6.9999999999999994E-5</v>
      </c>
      <c r="J162" s="184">
        <f t="shared" si="51"/>
        <v>-6.9999999999999994E-5</v>
      </c>
      <c r="K162" s="184">
        <f t="shared" si="51"/>
        <v>-6.9999999999999994E-5</v>
      </c>
      <c r="L162" s="184">
        <f t="shared" si="51"/>
        <v>-6.9999999999999994E-5</v>
      </c>
      <c r="M162" s="184">
        <f t="shared" si="51"/>
        <v>-6.9999999999999994E-5</v>
      </c>
      <c r="N162" s="184">
        <f t="shared" si="51"/>
        <v>-6.9999999999999994E-5</v>
      </c>
      <c r="O162" s="184">
        <f t="shared" si="51"/>
        <v>-6.9999999999999994E-5</v>
      </c>
      <c r="P162" s="184">
        <f t="shared" si="51"/>
        <v>-6.9999999999999994E-5</v>
      </c>
      <c r="Q162" s="185">
        <f t="shared" si="51"/>
        <v>-6.9999999999999994E-5</v>
      </c>
    </row>
    <row r="163" spans="2:17" s="18" customFormat="1" x14ac:dyDescent="0.3">
      <c r="B163" s="152" t="s">
        <v>142</v>
      </c>
      <c r="C163" s="20"/>
      <c r="D163" s="184">
        <f t="shared" si="41"/>
        <v>2.0499299999999998</v>
      </c>
      <c r="E163" s="184">
        <f t="shared" si="41"/>
        <v>3.3999300000000003</v>
      </c>
      <c r="F163" s="184">
        <f t="shared" si="41"/>
        <v>3.1999300000000002</v>
      </c>
      <c r="G163" s="184">
        <f t="shared" ref="G163:Q163" si="52">((G76-$C$148)*$C$136)/10^3</f>
        <v>2.0999299999999996</v>
      </c>
      <c r="H163" s="184">
        <f t="shared" si="52"/>
        <v>1.6499300000000001</v>
      </c>
      <c r="I163" s="184">
        <f t="shared" si="52"/>
        <v>2.3499299999999996</v>
      </c>
      <c r="J163" s="184">
        <f t="shared" si="52"/>
        <v>2.1499299999999999</v>
      </c>
      <c r="K163" s="184">
        <f t="shared" si="52"/>
        <v>2.1386062366634335</v>
      </c>
      <c r="L163" s="184">
        <f t="shared" si="52"/>
        <v>2.3461554122211452</v>
      </c>
      <c r="M163" s="184">
        <f t="shared" si="52"/>
        <v>2.24993</v>
      </c>
      <c r="N163" s="184">
        <f t="shared" si="52"/>
        <v>2.0499299999999998</v>
      </c>
      <c r="O163" s="184">
        <f t="shared" si="52"/>
        <v>1.7621359082485324</v>
      </c>
      <c r="P163" s="184">
        <f t="shared" si="52"/>
        <v>2.4416799243169809</v>
      </c>
      <c r="Q163" s="185">
        <f t="shared" si="52"/>
        <v>2.7409808721225239</v>
      </c>
    </row>
    <row r="164" spans="2:17" s="18" customFormat="1" x14ac:dyDescent="0.3">
      <c r="B164" s="152" t="s">
        <v>143</v>
      </c>
      <c r="C164" s="20"/>
      <c r="D164" s="184">
        <f t="shared" si="41"/>
        <v>215.04992999999999</v>
      </c>
      <c r="E164" s="184">
        <f t="shared" si="41"/>
        <v>272.14992999999998</v>
      </c>
      <c r="F164" s="184">
        <f t="shared" si="41"/>
        <v>276.14992999999998</v>
      </c>
      <c r="G164" s="184">
        <f t="shared" ref="G164:Q164" si="53">((G77-$C$148)*$C$136)/10^3</f>
        <v>220.09993</v>
      </c>
      <c r="H164" s="184">
        <f t="shared" si="53"/>
        <v>228.94992999999999</v>
      </c>
      <c r="I164" s="184">
        <f t="shared" si="53"/>
        <v>244.69992999999999</v>
      </c>
      <c r="J164" s="184">
        <f t="shared" si="53"/>
        <v>211.74993000000001</v>
      </c>
      <c r="K164" s="184">
        <f t="shared" si="53"/>
        <v>216.14999556741026</v>
      </c>
      <c r="L164" s="184">
        <f t="shared" si="53"/>
        <v>232.08328518913677</v>
      </c>
      <c r="M164" s="184">
        <f t="shared" si="53"/>
        <v>230.79992999999999</v>
      </c>
      <c r="N164" s="184">
        <f t="shared" si="53"/>
        <v>225.14992999999998</v>
      </c>
      <c r="O164" s="184">
        <f t="shared" si="53"/>
        <v>185.873874440234</v>
      </c>
      <c r="P164" s="184">
        <f t="shared" si="53"/>
        <v>251.33909695423918</v>
      </c>
      <c r="Q164" s="185">
        <f t="shared" si="53"/>
        <v>282.14735055174958</v>
      </c>
    </row>
    <row r="165" spans="2:17" s="18" customFormat="1" x14ac:dyDescent="0.3">
      <c r="B165" s="152" t="s">
        <v>144</v>
      </c>
      <c r="C165" s="20"/>
      <c r="D165" s="184">
        <f t="shared" si="41"/>
        <v>66.349930000000001</v>
      </c>
      <c r="E165" s="184">
        <f t="shared" si="41"/>
        <v>118.24993000000001</v>
      </c>
      <c r="F165" s="184">
        <f t="shared" si="41"/>
        <v>122.44993000000001</v>
      </c>
      <c r="G165" s="184">
        <f t="shared" ref="G165:Q165" si="54">((G78-$C$148)*$C$136)/10^3</f>
        <v>64.299930000000003</v>
      </c>
      <c r="H165" s="184">
        <f t="shared" si="54"/>
        <v>48.649929999999998</v>
      </c>
      <c r="I165" s="184">
        <f t="shared" si="54"/>
        <v>71.199930000000009</v>
      </c>
      <c r="J165" s="184">
        <f t="shared" si="54"/>
        <v>93.699930000000009</v>
      </c>
      <c r="K165" s="184">
        <f t="shared" si="54"/>
        <v>98.791505557710963</v>
      </c>
      <c r="L165" s="184">
        <f t="shared" si="54"/>
        <v>105.24712185257033</v>
      </c>
      <c r="M165" s="184">
        <f t="shared" si="54"/>
        <v>112.79993</v>
      </c>
      <c r="N165" s="184">
        <f t="shared" si="54"/>
        <v>109.04993</v>
      </c>
      <c r="O165" s="184">
        <f t="shared" si="54"/>
        <v>88.452406422257212</v>
      </c>
      <c r="P165" s="184">
        <f t="shared" si="54"/>
        <v>119.26726083264822</v>
      </c>
      <c r="Q165" s="185">
        <f t="shared" si="54"/>
        <v>133.88662246544695</v>
      </c>
    </row>
    <row r="166" spans="2:17" s="18" customFormat="1" x14ac:dyDescent="0.3">
      <c r="B166" s="152" t="s">
        <v>145</v>
      </c>
      <c r="C166" s="20"/>
      <c r="D166" s="184">
        <f t="shared" si="41"/>
        <v>-6.9999999999999994E-5</v>
      </c>
      <c r="E166" s="184">
        <f t="shared" si="41"/>
        <v>-6.9999999999999994E-5</v>
      </c>
      <c r="F166" s="184">
        <f t="shared" si="41"/>
        <v>-6.9999999999999994E-5</v>
      </c>
      <c r="G166" s="184">
        <f t="shared" ref="G166:Q166" si="55">((G79-$C$148)*$C$136)/10^3</f>
        <v>-6.9999999999999994E-5</v>
      </c>
      <c r="H166" s="184">
        <f t="shared" si="55"/>
        <v>-6.9999999999999994E-5</v>
      </c>
      <c r="I166" s="184">
        <f t="shared" si="55"/>
        <v>-6.9999999999999994E-5</v>
      </c>
      <c r="J166" s="184">
        <f t="shared" si="55"/>
        <v>-6.9999999999999994E-5</v>
      </c>
      <c r="K166" s="184">
        <f t="shared" si="55"/>
        <v>-6.9999999999999994E-5</v>
      </c>
      <c r="L166" s="184">
        <f t="shared" si="55"/>
        <v>-6.9999999999999994E-5</v>
      </c>
      <c r="M166" s="184">
        <f t="shared" si="55"/>
        <v>-6.9999999999999994E-5</v>
      </c>
      <c r="N166" s="184">
        <f t="shared" si="55"/>
        <v>-6.9999999999999994E-5</v>
      </c>
      <c r="O166" s="184">
        <f t="shared" si="55"/>
        <v>-6.9999999999999994E-5</v>
      </c>
      <c r="P166" s="184">
        <f t="shared" si="55"/>
        <v>-6.9999999999999994E-5</v>
      </c>
      <c r="Q166" s="185">
        <f t="shared" si="55"/>
        <v>-6.9999999999999994E-5</v>
      </c>
    </row>
    <row r="167" spans="2:17" s="18" customFormat="1" x14ac:dyDescent="0.3">
      <c r="B167" s="152" t="s">
        <v>146</v>
      </c>
      <c r="C167" s="20"/>
      <c r="D167" s="184">
        <f t="shared" si="41"/>
        <v>-6.9999999999999994E-5</v>
      </c>
      <c r="E167" s="184">
        <f t="shared" si="41"/>
        <v>-6.9999999999999994E-5</v>
      </c>
      <c r="F167" s="184">
        <f t="shared" si="41"/>
        <v>-6.9999999999999994E-5</v>
      </c>
      <c r="G167" s="184">
        <f t="shared" ref="G167:Q167" si="56">((G80-$C$148)*$C$136)/10^3</f>
        <v>-6.9999999999999994E-5</v>
      </c>
      <c r="H167" s="184">
        <f t="shared" si="56"/>
        <v>-6.9999999999999994E-5</v>
      </c>
      <c r="I167" s="184">
        <f t="shared" si="56"/>
        <v>-6.9999999999999994E-5</v>
      </c>
      <c r="J167" s="184">
        <f t="shared" si="56"/>
        <v>-6.9999999999999994E-5</v>
      </c>
      <c r="K167" s="184">
        <f t="shared" si="56"/>
        <v>-6.9999999999999994E-5</v>
      </c>
      <c r="L167" s="184">
        <f t="shared" si="56"/>
        <v>-6.9999999999999994E-5</v>
      </c>
      <c r="M167" s="184">
        <f t="shared" si="56"/>
        <v>-6.9999999999999994E-5</v>
      </c>
      <c r="N167" s="184">
        <f t="shared" si="56"/>
        <v>-6.9999999999999994E-5</v>
      </c>
      <c r="O167" s="184">
        <f t="shared" si="56"/>
        <v>-6.9999999999999994E-5</v>
      </c>
      <c r="P167" s="184">
        <f t="shared" si="56"/>
        <v>-6.9999999999999994E-5</v>
      </c>
      <c r="Q167" s="185">
        <f t="shared" si="56"/>
        <v>-6.9999999999999994E-5</v>
      </c>
    </row>
    <row r="168" spans="2:17" s="18" customFormat="1" x14ac:dyDescent="0.3">
      <c r="B168" s="152" t="s">
        <v>147</v>
      </c>
      <c r="C168" s="20"/>
      <c r="D168" s="184">
        <f t="shared" si="41"/>
        <v>-6.9999999999999994E-5</v>
      </c>
      <c r="E168" s="184">
        <f t="shared" si="41"/>
        <v>-6.9999999999999994E-5</v>
      </c>
      <c r="F168" s="184">
        <f t="shared" si="41"/>
        <v>-6.9999999999999994E-5</v>
      </c>
      <c r="G168" s="184">
        <f t="shared" ref="G168:Q168" si="57">((G81-$C$148)*$C$136)/10^3</f>
        <v>-6.9999999999999994E-5</v>
      </c>
      <c r="H168" s="184">
        <f t="shared" si="57"/>
        <v>-6.9999999999999994E-5</v>
      </c>
      <c r="I168" s="184">
        <f t="shared" si="57"/>
        <v>-6.9999999999999994E-5</v>
      </c>
      <c r="J168" s="184">
        <f t="shared" si="57"/>
        <v>-6.9999999999999994E-5</v>
      </c>
      <c r="K168" s="184">
        <f t="shared" si="57"/>
        <v>-6.9999999999999994E-5</v>
      </c>
      <c r="L168" s="184">
        <f t="shared" si="57"/>
        <v>-6.9999999999999994E-5</v>
      </c>
      <c r="M168" s="184">
        <f t="shared" si="57"/>
        <v>-6.9999999999999994E-5</v>
      </c>
      <c r="N168" s="184">
        <f t="shared" si="57"/>
        <v>-6.9999999999999994E-5</v>
      </c>
      <c r="O168" s="184">
        <f t="shared" si="57"/>
        <v>-6.9999999999999994E-5</v>
      </c>
      <c r="P168" s="184">
        <f t="shared" si="57"/>
        <v>-6.9999999999999994E-5</v>
      </c>
      <c r="Q168" s="185">
        <f t="shared" si="57"/>
        <v>-6.9999999999999994E-5</v>
      </c>
    </row>
    <row r="169" spans="2:17" s="18" customFormat="1" x14ac:dyDescent="0.3">
      <c r="B169" s="152" t="s">
        <v>148</v>
      </c>
      <c r="C169" s="20"/>
      <c r="D169" s="184">
        <f t="shared" si="41"/>
        <v>343.44992999999999</v>
      </c>
      <c r="E169" s="184">
        <f t="shared" si="41"/>
        <v>496.44992999999999</v>
      </c>
      <c r="F169" s="184">
        <f t="shared" si="41"/>
        <v>568.09993000000009</v>
      </c>
      <c r="G169" s="184">
        <f t="shared" ref="G169:Q169" si="58">((G82-$C$148)*$C$136)/10^3</f>
        <v>393.09992999999997</v>
      </c>
      <c r="H169" s="184">
        <f t="shared" si="58"/>
        <v>466.39992999999998</v>
      </c>
      <c r="I169" s="184">
        <f t="shared" si="58"/>
        <v>680.34993000000009</v>
      </c>
      <c r="J169" s="184">
        <f t="shared" si="58"/>
        <v>764.94992999999999</v>
      </c>
      <c r="K169" s="184">
        <f t="shared" si="58"/>
        <v>800.84652398642106</v>
      </c>
      <c r="L169" s="184">
        <f t="shared" si="58"/>
        <v>826.41546132880717</v>
      </c>
      <c r="M169" s="184">
        <f t="shared" si="58"/>
        <v>956.3499300000002</v>
      </c>
      <c r="N169" s="184">
        <f t="shared" si="58"/>
        <v>856.64993000000015</v>
      </c>
      <c r="O169" s="184">
        <f t="shared" si="58"/>
        <v>696.69083977274965</v>
      </c>
      <c r="P169" s="184">
        <f t="shared" si="58"/>
        <v>956.21062719357838</v>
      </c>
      <c r="Q169" s="185">
        <f t="shared" si="58"/>
        <v>1073.4195047783262</v>
      </c>
    </row>
    <row r="170" spans="2:17" s="18" customFormat="1" x14ac:dyDescent="0.3">
      <c r="B170" s="152" t="s">
        <v>149</v>
      </c>
      <c r="C170" s="20"/>
      <c r="D170" s="184">
        <f t="shared" si="41"/>
        <v>-6.9999999999999994E-5</v>
      </c>
      <c r="E170" s="184">
        <f t="shared" si="41"/>
        <v>-6.9999999999999994E-5</v>
      </c>
      <c r="F170" s="184">
        <f t="shared" si="41"/>
        <v>-6.9999999999999994E-5</v>
      </c>
      <c r="G170" s="184">
        <f t="shared" ref="G170:Q170" si="59">((G83-$C$148)*$C$136)/10^3</f>
        <v>-6.9999999999999994E-5</v>
      </c>
      <c r="H170" s="184">
        <f t="shared" si="59"/>
        <v>-6.9999999999999994E-5</v>
      </c>
      <c r="I170" s="184">
        <f t="shared" si="59"/>
        <v>-6.9999999999999994E-5</v>
      </c>
      <c r="J170" s="184">
        <f t="shared" si="59"/>
        <v>-6.9999999999999994E-5</v>
      </c>
      <c r="K170" s="184">
        <f t="shared" si="59"/>
        <v>-6.9999999999999994E-5</v>
      </c>
      <c r="L170" s="184">
        <f t="shared" si="59"/>
        <v>-6.9999999999999994E-5</v>
      </c>
      <c r="M170" s="184">
        <f t="shared" si="59"/>
        <v>-6.9999999999999994E-5</v>
      </c>
      <c r="N170" s="184">
        <f t="shared" si="59"/>
        <v>-6.9999999999999994E-5</v>
      </c>
      <c r="O170" s="184">
        <f t="shared" si="59"/>
        <v>-6.9999999999999994E-5</v>
      </c>
      <c r="P170" s="184">
        <f t="shared" si="59"/>
        <v>-6.9999999999999994E-5</v>
      </c>
      <c r="Q170" s="185">
        <f t="shared" si="59"/>
        <v>-6.9999999999999994E-5</v>
      </c>
    </row>
    <row r="171" spans="2:17" s="18" customFormat="1" x14ac:dyDescent="0.3">
      <c r="B171" s="152" t="s">
        <v>150</v>
      </c>
      <c r="C171" s="20"/>
      <c r="D171" s="184">
        <f t="shared" si="41"/>
        <v>-6.9999999999999994E-5</v>
      </c>
      <c r="E171" s="184">
        <f t="shared" si="41"/>
        <v>-6.9999999999999994E-5</v>
      </c>
      <c r="F171" s="184">
        <f t="shared" si="41"/>
        <v>-6.9999999999999994E-5</v>
      </c>
      <c r="G171" s="184">
        <f t="shared" ref="G171:Q171" si="60">((G84-$C$148)*$C$136)/10^3</f>
        <v>-6.9999999999999994E-5</v>
      </c>
      <c r="H171" s="184">
        <f t="shared" si="60"/>
        <v>-6.9999999999999994E-5</v>
      </c>
      <c r="I171" s="184">
        <f t="shared" si="60"/>
        <v>-6.9999999999999994E-5</v>
      </c>
      <c r="J171" s="184">
        <f t="shared" si="60"/>
        <v>-6.9999999999999994E-5</v>
      </c>
      <c r="K171" s="184">
        <f t="shared" si="60"/>
        <v>-6.9999999999999994E-5</v>
      </c>
      <c r="L171" s="184">
        <f t="shared" si="60"/>
        <v>-6.9999999999999994E-5</v>
      </c>
      <c r="M171" s="184">
        <f t="shared" si="60"/>
        <v>-6.9999999999999994E-5</v>
      </c>
      <c r="N171" s="184">
        <f t="shared" si="60"/>
        <v>-6.9999999999999994E-5</v>
      </c>
      <c r="O171" s="184">
        <f t="shared" si="60"/>
        <v>-6.9999999999999994E-5</v>
      </c>
      <c r="P171" s="184">
        <f t="shared" si="60"/>
        <v>-6.9999999999999994E-5</v>
      </c>
      <c r="Q171" s="185">
        <f t="shared" si="60"/>
        <v>-6.9999999999999994E-5</v>
      </c>
    </row>
    <row r="172" spans="2:17" s="18" customFormat="1" x14ac:dyDescent="0.3">
      <c r="B172" s="152" t="s">
        <v>151</v>
      </c>
      <c r="C172" s="20"/>
      <c r="D172" s="184">
        <f t="shared" si="41"/>
        <v>17.699930000000002</v>
      </c>
      <c r="E172" s="184">
        <f t="shared" si="41"/>
        <v>31.699930000000002</v>
      </c>
      <c r="F172" s="184">
        <f t="shared" si="41"/>
        <v>35.099930000000001</v>
      </c>
      <c r="G172" s="184">
        <f t="shared" ref="G172:Q172" si="61">((G85-$C$148)*$C$136)/10^3</f>
        <v>17.099930000000001</v>
      </c>
      <c r="H172" s="184">
        <f t="shared" si="61"/>
        <v>14.79993</v>
      </c>
      <c r="I172" s="184">
        <f t="shared" si="61"/>
        <v>28.749929999999999</v>
      </c>
      <c r="J172" s="184">
        <f t="shared" si="61"/>
        <v>32.099930000000001</v>
      </c>
      <c r="K172" s="184">
        <f t="shared" si="61"/>
        <v>49.326504975751689</v>
      </c>
      <c r="L172" s="184">
        <f t="shared" si="61"/>
        <v>66.442121658583915</v>
      </c>
      <c r="M172" s="184">
        <f t="shared" si="61"/>
        <v>78.749930000000006</v>
      </c>
      <c r="N172" s="184">
        <f t="shared" si="61"/>
        <v>70.049930000000003</v>
      </c>
      <c r="O172" s="184">
        <f t="shared" si="61"/>
        <v>52.241806626147799</v>
      </c>
      <c r="P172" s="184">
        <f t="shared" si="61"/>
        <v>69.046221481522039</v>
      </c>
      <c r="Q172" s="185">
        <f t="shared" si="61"/>
        <v>77.509668240369791</v>
      </c>
    </row>
    <row r="173" spans="2:17" s="18" customFormat="1" x14ac:dyDescent="0.3">
      <c r="B173" s="152" t="s">
        <v>152</v>
      </c>
      <c r="C173" s="20"/>
      <c r="D173" s="184">
        <f t="shared" ref="D173:F188" si="62">((D86-$C$148)*$C$136)/10^3</f>
        <v>890.39993000000015</v>
      </c>
      <c r="E173" s="184">
        <f t="shared" si="62"/>
        <v>1624.8499300000001</v>
      </c>
      <c r="F173" s="184">
        <f t="shared" si="62"/>
        <v>1816.2499300000002</v>
      </c>
      <c r="G173" s="184">
        <f t="shared" ref="G173:Q173" si="63">((G86-$C$148)*$C$136)/10^3</f>
        <v>1140.4499300000002</v>
      </c>
      <c r="H173" s="184">
        <f t="shared" si="63"/>
        <v>1288.9499300000002</v>
      </c>
      <c r="I173" s="184">
        <f t="shared" si="63"/>
        <v>1711.4499300000002</v>
      </c>
      <c r="J173" s="184">
        <f t="shared" si="63"/>
        <v>1799.2499300000002</v>
      </c>
      <c r="K173" s="184">
        <f t="shared" si="63"/>
        <v>1757.9766706401554</v>
      </c>
      <c r="L173" s="184">
        <f t="shared" si="63"/>
        <v>1594.3755102133853</v>
      </c>
      <c r="M173" s="184">
        <f t="shared" si="63"/>
        <v>1963.2499300000002</v>
      </c>
      <c r="N173" s="184">
        <f t="shared" si="63"/>
        <v>1796.5499300000001</v>
      </c>
      <c r="O173" s="184">
        <f t="shared" si="63"/>
        <v>1463.1360178780487</v>
      </c>
      <c r="P173" s="184">
        <f t="shared" si="63"/>
        <v>2010.9928649191406</v>
      </c>
      <c r="Q173" s="185">
        <f t="shared" si="63"/>
        <v>2257.4931659767576</v>
      </c>
    </row>
    <row r="174" spans="2:17" s="18" customFormat="1" x14ac:dyDescent="0.3">
      <c r="B174" s="152" t="s">
        <v>153</v>
      </c>
      <c r="C174" s="20"/>
      <c r="D174" s="184">
        <f t="shared" si="62"/>
        <v>-6.9999999999999994E-5</v>
      </c>
      <c r="E174" s="184">
        <f t="shared" si="62"/>
        <v>-6.9999999999999994E-5</v>
      </c>
      <c r="F174" s="184">
        <f t="shared" si="62"/>
        <v>-6.9999999999999994E-5</v>
      </c>
      <c r="G174" s="184">
        <f t="shared" ref="G174:Q174" si="64">((G87-$C$148)*$C$136)/10^3</f>
        <v>-6.9999999999999994E-5</v>
      </c>
      <c r="H174" s="184">
        <f t="shared" si="64"/>
        <v>-6.9999999999999994E-5</v>
      </c>
      <c r="I174" s="184">
        <f t="shared" si="64"/>
        <v>-6.9999999999999994E-5</v>
      </c>
      <c r="J174" s="184">
        <f t="shared" si="64"/>
        <v>-6.9999999999999994E-5</v>
      </c>
      <c r="K174" s="184">
        <f t="shared" si="64"/>
        <v>-6.9999999999999994E-5</v>
      </c>
      <c r="L174" s="184">
        <f t="shared" si="64"/>
        <v>-6.9999999999999994E-5</v>
      </c>
      <c r="M174" s="184">
        <f t="shared" si="64"/>
        <v>-6.9999999999999994E-5</v>
      </c>
      <c r="N174" s="184">
        <f t="shared" si="64"/>
        <v>-6.9999999999999994E-5</v>
      </c>
      <c r="O174" s="184">
        <f t="shared" si="64"/>
        <v>-6.9999999999999994E-5</v>
      </c>
      <c r="P174" s="184">
        <f t="shared" si="64"/>
        <v>-6.9999999999999994E-5</v>
      </c>
      <c r="Q174" s="185">
        <f t="shared" si="64"/>
        <v>-6.9999999999999994E-5</v>
      </c>
    </row>
    <row r="175" spans="2:17" s="18" customFormat="1" x14ac:dyDescent="0.3">
      <c r="B175" s="152" t="s">
        <v>154</v>
      </c>
      <c r="C175" s="20"/>
      <c r="D175" s="184">
        <f t="shared" si="62"/>
        <v>-6.9999999999999994E-5</v>
      </c>
      <c r="E175" s="184">
        <f t="shared" si="62"/>
        <v>-6.9999999999999994E-5</v>
      </c>
      <c r="F175" s="184">
        <f t="shared" si="62"/>
        <v>-6.9999999999999994E-5</v>
      </c>
      <c r="G175" s="184">
        <f t="shared" ref="G175:Q175" si="65">((G88-$C$148)*$C$136)/10^3</f>
        <v>-6.9999999999999994E-5</v>
      </c>
      <c r="H175" s="184">
        <f t="shared" si="65"/>
        <v>-6.9999999999999994E-5</v>
      </c>
      <c r="I175" s="184">
        <f t="shared" si="65"/>
        <v>-6.9999999999999994E-5</v>
      </c>
      <c r="J175" s="184">
        <f t="shared" si="65"/>
        <v>-6.9999999999999994E-5</v>
      </c>
      <c r="K175" s="184">
        <f t="shared" si="65"/>
        <v>-6.9999999999999994E-5</v>
      </c>
      <c r="L175" s="184">
        <f t="shared" si="65"/>
        <v>-6.9999999999999994E-5</v>
      </c>
      <c r="M175" s="184">
        <f t="shared" si="65"/>
        <v>-6.9999999999999994E-5</v>
      </c>
      <c r="N175" s="184">
        <f t="shared" si="65"/>
        <v>-6.9999999999999994E-5</v>
      </c>
      <c r="O175" s="184">
        <f t="shared" si="65"/>
        <v>-6.9999999999999994E-5</v>
      </c>
      <c r="P175" s="184">
        <f t="shared" si="65"/>
        <v>-6.9999999999999994E-5</v>
      </c>
      <c r="Q175" s="185">
        <f t="shared" si="65"/>
        <v>-6.9999999999999994E-5</v>
      </c>
    </row>
    <row r="176" spans="2:17" s="18" customFormat="1" x14ac:dyDescent="0.3">
      <c r="B176" s="152" t="s">
        <v>155</v>
      </c>
      <c r="C176" s="20"/>
      <c r="D176" s="184">
        <f t="shared" si="62"/>
        <v>-6.9999999999999994E-5</v>
      </c>
      <c r="E176" s="184">
        <f t="shared" si="62"/>
        <v>-6.9999999999999994E-5</v>
      </c>
      <c r="F176" s="184">
        <f t="shared" si="62"/>
        <v>-6.9999999999999994E-5</v>
      </c>
      <c r="G176" s="184">
        <f t="shared" ref="G176:Q176" si="66">((G89-$C$148)*$C$136)/10^3</f>
        <v>-6.9999999999999994E-5</v>
      </c>
      <c r="H176" s="184">
        <f t="shared" si="66"/>
        <v>-6.9999999999999994E-5</v>
      </c>
      <c r="I176" s="184">
        <f t="shared" si="66"/>
        <v>-6.9999999999999994E-5</v>
      </c>
      <c r="J176" s="184">
        <f t="shared" si="66"/>
        <v>-6.9999999999999994E-5</v>
      </c>
      <c r="K176" s="184">
        <f t="shared" si="66"/>
        <v>-6.9999999999999994E-5</v>
      </c>
      <c r="L176" s="184">
        <f t="shared" si="66"/>
        <v>-6.9999999999999994E-5</v>
      </c>
      <c r="M176" s="184">
        <f t="shared" si="66"/>
        <v>-6.9999999999999994E-5</v>
      </c>
      <c r="N176" s="184">
        <f t="shared" si="66"/>
        <v>-6.9999999999999994E-5</v>
      </c>
      <c r="O176" s="184">
        <f t="shared" si="66"/>
        <v>-6.9999999999999994E-5</v>
      </c>
      <c r="P176" s="184">
        <f t="shared" si="66"/>
        <v>-6.9999999999999994E-5</v>
      </c>
      <c r="Q176" s="185">
        <f t="shared" si="66"/>
        <v>-6.9999999999999994E-5</v>
      </c>
    </row>
    <row r="177" spans="2:17" s="18" customFormat="1" x14ac:dyDescent="0.3">
      <c r="B177" s="152" t="s">
        <v>156</v>
      </c>
      <c r="C177" s="20"/>
      <c r="D177" s="184">
        <f t="shared" si="62"/>
        <v>-6.9999999999999994E-5</v>
      </c>
      <c r="E177" s="184">
        <f t="shared" si="62"/>
        <v>-6.9999999999999994E-5</v>
      </c>
      <c r="F177" s="184">
        <f t="shared" si="62"/>
        <v>-6.9999999999999994E-5</v>
      </c>
      <c r="G177" s="184">
        <f t="shared" ref="G177:Q177" si="67">((G90-$C$148)*$C$136)/10^3</f>
        <v>-6.9999999999999994E-5</v>
      </c>
      <c r="H177" s="184">
        <f t="shared" si="67"/>
        <v>-6.9999999999999994E-5</v>
      </c>
      <c r="I177" s="184">
        <f t="shared" si="67"/>
        <v>-6.9999999999999994E-5</v>
      </c>
      <c r="J177" s="184">
        <f t="shared" si="67"/>
        <v>-6.9999999999999994E-5</v>
      </c>
      <c r="K177" s="184">
        <f t="shared" si="67"/>
        <v>-6.9999999999999994E-5</v>
      </c>
      <c r="L177" s="184">
        <f t="shared" si="67"/>
        <v>-6.9999999999999994E-5</v>
      </c>
      <c r="M177" s="184">
        <f t="shared" si="67"/>
        <v>-6.9999999999999994E-5</v>
      </c>
      <c r="N177" s="184">
        <f t="shared" si="67"/>
        <v>-6.9999999999999994E-5</v>
      </c>
      <c r="O177" s="184">
        <f t="shared" si="67"/>
        <v>-6.9999999999999994E-5</v>
      </c>
      <c r="P177" s="184">
        <f t="shared" si="67"/>
        <v>-6.9999999999999994E-5</v>
      </c>
      <c r="Q177" s="185">
        <f t="shared" si="67"/>
        <v>-6.9999999999999994E-5</v>
      </c>
    </row>
    <row r="178" spans="2:17" s="18" customFormat="1" x14ac:dyDescent="0.3">
      <c r="B178" s="152" t="s">
        <v>157</v>
      </c>
      <c r="C178" s="20"/>
      <c r="D178" s="184">
        <f t="shared" si="62"/>
        <v>8.1999300000000002</v>
      </c>
      <c r="E178" s="184">
        <f t="shared" si="62"/>
        <v>11.149929999999999</v>
      </c>
      <c r="F178" s="184">
        <f t="shared" si="62"/>
        <v>12.499930000000001</v>
      </c>
      <c r="G178" s="184">
        <f t="shared" ref="G178:Q178" si="68">((G91-$C$148)*$C$136)/10^3</f>
        <v>7.7999300000000007</v>
      </c>
      <c r="H178" s="184">
        <f t="shared" si="68"/>
        <v>4.99993</v>
      </c>
      <c r="I178" s="184">
        <f t="shared" si="68"/>
        <v>7.8999300000000003</v>
      </c>
      <c r="J178" s="184">
        <f t="shared" si="68"/>
        <v>11.999930000000001</v>
      </c>
      <c r="K178" s="184">
        <f t="shared" si="68"/>
        <v>10.887331745877789</v>
      </c>
      <c r="L178" s="184">
        <f t="shared" si="68"/>
        <v>11.545730581959265</v>
      </c>
      <c r="M178" s="184">
        <f t="shared" si="68"/>
        <v>9.4499300000000002</v>
      </c>
      <c r="N178" s="184">
        <f t="shared" si="68"/>
        <v>9.3499300000000005</v>
      </c>
      <c r="O178" s="184">
        <f t="shared" si="68"/>
        <v>8.6476080570726435</v>
      </c>
      <c r="P178" s="184">
        <f t="shared" si="68"/>
        <v>12.086125543310811</v>
      </c>
      <c r="Q178" s="185">
        <f t="shared" si="68"/>
        <v>13.567608042993054</v>
      </c>
    </row>
    <row r="179" spans="2:17" s="18" customFormat="1" x14ac:dyDescent="0.3">
      <c r="B179" s="152" t="s">
        <v>158</v>
      </c>
      <c r="C179" s="20"/>
      <c r="D179" s="184">
        <f t="shared" si="62"/>
        <v>5.0999300000000005</v>
      </c>
      <c r="E179" s="184">
        <f t="shared" si="62"/>
        <v>10.399929999999999</v>
      </c>
      <c r="F179" s="184">
        <f t="shared" si="62"/>
        <v>10.649929999999999</v>
      </c>
      <c r="G179" s="184">
        <f t="shared" ref="G179:Q179" si="69">((G92-$C$148)*$C$136)/10^3</f>
        <v>5.0999300000000005</v>
      </c>
      <c r="H179" s="184">
        <f t="shared" si="69"/>
        <v>3.6999300000000002</v>
      </c>
      <c r="I179" s="184">
        <f t="shared" si="69"/>
        <v>7.99993</v>
      </c>
      <c r="J179" s="184">
        <f t="shared" si="69"/>
        <v>11.94993</v>
      </c>
      <c r="K179" s="184">
        <f t="shared" si="69"/>
        <v>9.052345130940834</v>
      </c>
      <c r="L179" s="184">
        <f t="shared" si="69"/>
        <v>9.750735043646948</v>
      </c>
      <c r="M179" s="184">
        <f t="shared" si="69"/>
        <v>7.3999300000000003</v>
      </c>
      <c r="N179" s="184">
        <f t="shared" si="69"/>
        <v>2.3499299999999996</v>
      </c>
      <c r="O179" s="184">
        <f t="shared" si="69"/>
        <v>4.7444328687533011</v>
      </c>
      <c r="P179" s="184">
        <f t="shared" si="69"/>
        <v>8.6945906476032455</v>
      </c>
      <c r="Q179" s="185">
        <f t="shared" si="69"/>
        <v>9.7603509643167321</v>
      </c>
    </row>
    <row r="180" spans="2:17" s="18" customFormat="1" x14ac:dyDescent="0.3">
      <c r="B180" s="152" t="s">
        <v>159</v>
      </c>
      <c r="C180" s="20"/>
      <c r="D180" s="184">
        <f t="shared" si="62"/>
        <v>66.449930000000009</v>
      </c>
      <c r="E180" s="184">
        <f t="shared" si="62"/>
        <v>89.799930000000003</v>
      </c>
      <c r="F180" s="184">
        <f t="shared" si="62"/>
        <v>104.39993000000001</v>
      </c>
      <c r="G180" s="184">
        <f t="shared" ref="G180:Q180" si="70">((G93-$C$148)*$C$136)/10^3</f>
        <v>62.999930000000006</v>
      </c>
      <c r="H180" s="184">
        <f t="shared" si="70"/>
        <v>39.249929999999999</v>
      </c>
      <c r="I180" s="184">
        <f t="shared" si="70"/>
        <v>54.349930000000008</v>
      </c>
      <c r="J180" s="184">
        <f t="shared" si="70"/>
        <v>73.599930000000001</v>
      </c>
      <c r="K180" s="184">
        <f t="shared" si="70"/>
        <v>88.909573452958313</v>
      </c>
      <c r="L180" s="184">
        <f t="shared" si="70"/>
        <v>94.086477817652806</v>
      </c>
      <c r="M180" s="184">
        <f t="shared" si="70"/>
        <v>104.04993</v>
      </c>
      <c r="N180" s="184">
        <f t="shared" si="70"/>
        <v>127.44993000000001</v>
      </c>
      <c r="O180" s="184">
        <f t="shared" si="70"/>
        <v>92.833326013971316</v>
      </c>
      <c r="P180" s="184">
        <f t="shared" si="70"/>
        <v>114.68425114315953</v>
      </c>
      <c r="Q180" s="185">
        <f t="shared" si="70"/>
        <v>128.74184388627572</v>
      </c>
    </row>
    <row r="181" spans="2:17" s="18" customFormat="1" x14ac:dyDescent="0.3">
      <c r="B181" s="152" t="s">
        <v>160</v>
      </c>
      <c r="C181" s="20"/>
      <c r="D181" s="184">
        <f t="shared" si="62"/>
        <v>1.0999300000000001</v>
      </c>
      <c r="E181" s="184">
        <f t="shared" si="62"/>
        <v>1.3499300000000001</v>
      </c>
      <c r="F181" s="184">
        <f t="shared" si="62"/>
        <v>1.24993</v>
      </c>
      <c r="G181" s="184">
        <f t="shared" ref="G181:Q181" si="71">((G94-$C$148)*$C$136)/10^3</f>
        <v>0.8999299999999999</v>
      </c>
      <c r="H181" s="184">
        <f t="shared" si="71"/>
        <v>0.79993000000000003</v>
      </c>
      <c r="I181" s="184">
        <f t="shared" si="71"/>
        <v>0.79993000000000003</v>
      </c>
      <c r="J181" s="184">
        <f t="shared" si="71"/>
        <v>0.49993000000000004</v>
      </c>
      <c r="K181" s="184">
        <f t="shared" si="71"/>
        <v>0.77295774005819584</v>
      </c>
      <c r="L181" s="184">
        <f t="shared" si="71"/>
        <v>0.97427258001939843</v>
      </c>
      <c r="M181" s="184">
        <f t="shared" si="71"/>
        <v>1.2999300000000003</v>
      </c>
      <c r="N181" s="184">
        <f t="shared" si="71"/>
        <v>1.0999300000000001</v>
      </c>
      <c r="O181" s="184">
        <f t="shared" si="71"/>
        <v>0.79968453316687849</v>
      </c>
      <c r="P181" s="184">
        <f t="shared" si="71"/>
        <v>1.0634356300883889</v>
      </c>
      <c r="Q181" s="185">
        <f t="shared" si="71"/>
        <v>1.1937963357085701</v>
      </c>
    </row>
    <row r="182" spans="2:17" s="18" customFormat="1" x14ac:dyDescent="0.3">
      <c r="B182" s="152" t="s">
        <v>161</v>
      </c>
      <c r="C182" s="20"/>
      <c r="D182" s="184">
        <f t="shared" si="62"/>
        <v>-6.9999999999999994E-5</v>
      </c>
      <c r="E182" s="184">
        <f t="shared" si="62"/>
        <v>-6.9999999999999994E-5</v>
      </c>
      <c r="F182" s="184">
        <f t="shared" si="62"/>
        <v>-6.9999999999999994E-5</v>
      </c>
      <c r="G182" s="184">
        <f t="shared" ref="G182:Q182" si="72">((G95-$C$148)*$C$136)/10^3</f>
        <v>-6.9999999999999994E-5</v>
      </c>
      <c r="H182" s="184">
        <f t="shared" si="72"/>
        <v>-6.9999999999999994E-5</v>
      </c>
      <c r="I182" s="184">
        <f t="shared" si="72"/>
        <v>-6.9999999999999994E-5</v>
      </c>
      <c r="J182" s="184">
        <f t="shared" si="72"/>
        <v>-6.9999999999999994E-5</v>
      </c>
      <c r="K182" s="184">
        <f t="shared" si="72"/>
        <v>-6.9999999999999994E-5</v>
      </c>
      <c r="L182" s="184">
        <f t="shared" si="72"/>
        <v>-6.9999999999999994E-5</v>
      </c>
      <c r="M182" s="184">
        <f t="shared" si="72"/>
        <v>-6.9999999999999994E-5</v>
      </c>
      <c r="N182" s="184">
        <f t="shared" si="72"/>
        <v>-6.9999999999999994E-5</v>
      </c>
      <c r="O182" s="184">
        <f t="shared" si="72"/>
        <v>-6.9999999999999994E-5</v>
      </c>
      <c r="P182" s="184">
        <f t="shared" si="72"/>
        <v>-6.9999999999999994E-5</v>
      </c>
      <c r="Q182" s="185">
        <f t="shared" si="72"/>
        <v>-6.9999999999999994E-5</v>
      </c>
    </row>
    <row r="183" spans="2:17" s="18" customFormat="1" x14ac:dyDescent="0.3">
      <c r="B183" s="152" t="s">
        <v>162</v>
      </c>
      <c r="C183" s="20"/>
      <c r="D183" s="184">
        <f t="shared" si="62"/>
        <v>376.69992999999999</v>
      </c>
      <c r="E183" s="184">
        <f t="shared" si="62"/>
        <v>487.94992999999999</v>
      </c>
      <c r="F183" s="184">
        <f t="shared" si="62"/>
        <v>448.09992999999997</v>
      </c>
      <c r="G183" s="184">
        <f t="shared" ref="G183:Q183" si="73">((G96-$C$148)*$C$136)/10^3</f>
        <v>346.74993000000001</v>
      </c>
      <c r="H183" s="184">
        <f t="shared" si="73"/>
        <v>271.89992999999998</v>
      </c>
      <c r="I183" s="184">
        <f t="shared" si="73"/>
        <v>340.89992999999998</v>
      </c>
      <c r="J183" s="184">
        <f t="shared" si="73"/>
        <v>449.14992999999998</v>
      </c>
      <c r="K183" s="184">
        <f t="shared" si="73"/>
        <v>360.77172321047522</v>
      </c>
      <c r="L183" s="184">
        <f t="shared" si="73"/>
        <v>293.30719440349174</v>
      </c>
      <c r="M183" s="184">
        <f t="shared" si="73"/>
        <v>259.29993000000002</v>
      </c>
      <c r="N183" s="184">
        <f t="shared" si="73"/>
        <v>267.54993000000002</v>
      </c>
      <c r="O183" s="184">
        <f t="shared" si="73"/>
        <v>256.21078781170075</v>
      </c>
      <c r="P183" s="184">
        <f t="shared" si="73"/>
        <v>363.61208498755684</v>
      </c>
      <c r="Q183" s="185">
        <f t="shared" si="73"/>
        <v>408.18235876439905</v>
      </c>
    </row>
    <row r="184" spans="2:17" s="18" customFormat="1" x14ac:dyDescent="0.3">
      <c r="B184" s="152" t="s">
        <v>182</v>
      </c>
      <c r="C184" s="20"/>
      <c r="D184" s="184">
        <f t="shared" si="62"/>
        <v>-6.9999999999999994E-5</v>
      </c>
      <c r="E184" s="184">
        <f t="shared" si="62"/>
        <v>-6.9999999999999994E-5</v>
      </c>
      <c r="F184" s="184">
        <f t="shared" si="62"/>
        <v>-6.9999999999999994E-5</v>
      </c>
      <c r="G184" s="184">
        <f t="shared" ref="G184:Q184" si="74">((G97-$C$148)*$C$136)/10^3</f>
        <v>-6.9999999999999994E-5</v>
      </c>
      <c r="H184" s="184">
        <f t="shared" si="74"/>
        <v>-6.9999999999999994E-5</v>
      </c>
      <c r="I184" s="184">
        <f t="shared" si="74"/>
        <v>-6.9999999999999994E-5</v>
      </c>
      <c r="J184" s="184">
        <f t="shared" si="74"/>
        <v>-6.9999999999999994E-5</v>
      </c>
      <c r="K184" s="184">
        <f t="shared" si="74"/>
        <v>-6.9999999999999994E-5</v>
      </c>
      <c r="L184" s="184">
        <f t="shared" si="74"/>
        <v>-6.9999999999999994E-5</v>
      </c>
      <c r="M184" s="184">
        <f t="shared" si="74"/>
        <v>48.149929999999998</v>
      </c>
      <c r="N184" s="184">
        <f t="shared" si="74"/>
        <v>57.599930000000008</v>
      </c>
      <c r="O184" s="184">
        <f t="shared" si="74"/>
        <v>27.84725992856151</v>
      </c>
      <c r="P184" s="184">
        <f t="shared" si="74"/>
        <v>27.077904417922891</v>
      </c>
      <c r="Q184" s="185">
        <f t="shared" si="74"/>
        <v>30.397025400472142</v>
      </c>
    </row>
    <row r="185" spans="2:17" s="18" customFormat="1" x14ac:dyDescent="0.3">
      <c r="B185" s="152" t="s">
        <v>163</v>
      </c>
      <c r="C185" s="20"/>
      <c r="D185" s="184">
        <f t="shared" si="62"/>
        <v>-6.9999999999999994E-5</v>
      </c>
      <c r="E185" s="184">
        <f t="shared" si="62"/>
        <v>-6.9999999999999994E-5</v>
      </c>
      <c r="F185" s="184">
        <f t="shared" si="62"/>
        <v>-6.9999999999999994E-5</v>
      </c>
      <c r="G185" s="184">
        <f t="shared" ref="G185:Q185" si="75">((G98-$C$148)*$C$136)/10^3</f>
        <v>-6.9999999999999994E-5</v>
      </c>
      <c r="H185" s="184">
        <f t="shared" si="75"/>
        <v>-6.9999999999999994E-5</v>
      </c>
      <c r="I185" s="184">
        <f t="shared" si="75"/>
        <v>-6.9999999999999994E-5</v>
      </c>
      <c r="J185" s="184">
        <f t="shared" si="75"/>
        <v>-6.9999999999999994E-5</v>
      </c>
      <c r="K185" s="184">
        <f t="shared" si="75"/>
        <v>-6.9999999999999994E-5</v>
      </c>
      <c r="L185" s="184">
        <f t="shared" si="75"/>
        <v>-6.9999999999999994E-5</v>
      </c>
      <c r="M185" s="184">
        <f t="shared" si="75"/>
        <v>-6.9999999999999994E-5</v>
      </c>
      <c r="N185" s="184">
        <f t="shared" si="75"/>
        <v>-6.9999999999999994E-5</v>
      </c>
      <c r="O185" s="184">
        <f t="shared" si="75"/>
        <v>-6.9999999999999994E-5</v>
      </c>
      <c r="P185" s="184">
        <f t="shared" si="75"/>
        <v>-6.9999999999999994E-5</v>
      </c>
      <c r="Q185" s="185">
        <f t="shared" si="75"/>
        <v>-6.9999999999999994E-5</v>
      </c>
    </row>
    <row r="186" spans="2:17" s="18" customFormat="1" x14ac:dyDescent="0.3">
      <c r="B186" s="152" t="s">
        <v>164</v>
      </c>
      <c r="C186" s="20"/>
      <c r="D186" s="184">
        <f t="shared" si="62"/>
        <v>1119.4499300000002</v>
      </c>
      <c r="E186" s="184">
        <f t="shared" si="62"/>
        <v>1560.4499300000002</v>
      </c>
      <c r="F186" s="184">
        <f t="shared" si="62"/>
        <v>1521.5999300000001</v>
      </c>
      <c r="G186" s="184">
        <f t="shared" ref="G186:Q186" si="76">((G99-$C$148)*$C$136)/10^3</f>
        <v>975.54993000000013</v>
      </c>
      <c r="H186" s="184">
        <f t="shared" si="76"/>
        <v>980.04993000000013</v>
      </c>
      <c r="I186" s="184">
        <f t="shared" si="76"/>
        <v>1141.9999300000002</v>
      </c>
      <c r="J186" s="184">
        <f t="shared" si="76"/>
        <v>1340.4499300000002</v>
      </c>
      <c r="K186" s="184">
        <f t="shared" si="76"/>
        <v>1327.7797193307472</v>
      </c>
      <c r="L186" s="184">
        <f t="shared" si="76"/>
        <v>1318.3098597769158</v>
      </c>
      <c r="M186" s="184">
        <f t="shared" si="76"/>
        <v>1401.3499300000001</v>
      </c>
      <c r="N186" s="184">
        <f t="shared" si="76"/>
        <v>1383.9499300000002</v>
      </c>
      <c r="O186" s="184">
        <f t="shared" si="76"/>
        <v>1140.506674216206</v>
      </c>
      <c r="P186" s="184">
        <f t="shared" si="76"/>
        <v>1544.0421160228402</v>
      </c>
      <c r="Q186" s="185">
        <f t="shared" si="76"/>
        <v>1733.3052691107428</v>
      </c>
    </row>
    <row r="187" spans="2:17" s="18" customFormat="1" x14ac:dyDescent="0.3">
      <c r="B187" s="152" t="s">
        <v>165</v>
      </c>
      <c r="C187" s="20"/>
      <c r="D187" s="184">
        <f t="shared" si="62"/>
        <v>82.949930000000009</v>
      </c>
      <c r="E187" s="184">
        <f t="shared" si="62"/>
        <v>101.54993</v>
      </c>
      <c r="F187" s="184">
        <f t="shared" si="62"/>
        <v>86.749930000000006</v>
      </c>
      <c r="G187" s="184">
        <f t="shared" ref="G187:Q187" si="77">((G100-$C$148)*$C$136)/10^3</f>
        <v>53.449930000000009</v>
      </c>
      <c r="H187" s="184">
        <f t="shared" si="77"/>
        <v>54.949930000000009</v>
      </c>
      <c r="I187" s="184">
        <f t="shared" si="77"/>
        <v>59.899930000000005</v>
      </c>
      <c r="J187" s="184">
        <f t="shared" si="77"/>
        <v>64.749930000000006</v>
      </c>
      <c r="K187" s="184">
        <f t="shared" si="77"/>
        <v>61.408691978661508</v>
      </c>
      <c r="L187" s="184">
        <f t="shared" si="77"/>
        <v>59.652850659553835</v>
      </c>
      <c r="M187" s="184">
        <f t="shared" si="77"/>
        <v>64.099930000000001</v>
      </c>
      <c r="N187" s="184">
        <f t="shared" si="77"/>
        <v>57.499930000000006</v>
      </c>
      <c r="O187" s="184">
        <f t="shared" si="77"/>
        <v>49.513863811717044</v>
      </c>
      <c r="P187" s="184">
        <f t="shared" si="77"/>
        <v>69.282342324942562</v>
      </c>
      <c r="Q187" s="185">
        <f t="shared" si="77"/>
        <v>77.774731929873212</v>
      </c>
    </row>
    <row r="188" spans="2:17" s="18" customFormat="1" x14ac:dyDescent="0.3">
      <c r="B188" s="152" t="s">
        <v>166</v>
      </c>
      <c r="C188" s="20"/>
      <c r="D188" s="184">
        <f t="shared" si="62"/>
        <v>0.99992999999999999</v>
      </c>
      <c r="E188" s="184">
        <f t="shared" si="62"/>
        <v>1.4499300000000002</v>
      </c>
      <c r="F188" s="184">
        <f t="shared" si="62"/>
        <v>1.1499300000000001</v>
      </c>
      <c r="G188" s="184">
        <f t="shared" ref="G188:Q188" si="78">((G101-$C$148)*$C$136)/10^3</f>
        <v>0.54993000000000003</v>
      </c>
      <c r="H188" s="184">
        <f t="shared" si="78"/>
        <v>0.39993000000000006</v>
      </c>
      <c r="I188" s="184">
        <f t="shared" si="78"/>
        <v>0.84992999999999996</v>
      </c>
      <c r="J188" s="184">
        <f t="shared" si="78"/>
        <v>0.99992999999999999</v>
      </c>
      <c r="K188" s="184">
        <f t="shared" si="78"/>
        <v>0.8790646265761396</v>
      </c>
      <c r="L188" s="184">
        <f t="shared" si="78"/>
        <v>1.1096415421920465</v>
      </c>
      <c r="M188" s="184">
        <f t="shared" si="78"/>
        <v>1.04993</v>
      </c>
      <c r="N188" s="184">
        <f t="shared" si="78"/>
        <v>0.32493000000000005</v>
      </c>
      <c r="O188" s="184">
        <f t="shared" si="78"/>
        <v>0.50931792096832007</v>
      </c>
      <c r="P188" s="184">
        <f t="shared" si="78"/>
        <v>0.93698326653531028</v>
      </c>
      <c r="Q188" s="185">
        <f t="shared" si="78"/>
        <v>1.0518438949826521</v>
      </c>
    </row>
    <row r="189" spans="2:17" s="18" customFormat="1" x14ac:dyDescent="0.3">
      <c r="B189" s="162" t="s">
        <v>176</v>
      </c>
      <c r="C189" s="156" t="s">
        <v>167</v>
      </c>
      <c r="D189" s="609">
        <f>SUM(D153:D188)</f>
        <v>3509.5974800000004</v>
      </c>
      <c r="E189" s="609">
        <f t="shared" ref="E189:K189" si="79">SUM(E153:E188)</f>
        <v>5217.9474799999989</v>
      </c>
      <c r="F189" s="609">
        <f t="shared" si="79"/>
        <v>5371.7474799999991</v>
      </c>
      <c r="G189" s="609">
        <f t="shared" si="79"/>
        <v>3498.6974800000003</v>
      </c>
      <c r="H189" s="609">
        <f t="shared" si="79"/>
        <v>3563.7474800000005</v>
      </c>
      <c r="I189" s="609">
        <f t="shared" si="79"/>
        <v>4604.6974799999998</v>
      </c>
      <c r="J189" s="609">
        <f t="shared" si="79"/>
        <v>5171.1474799999996</v>
      </c>
      <c r="K189" s="609">
        <f t="shared" si="79"/>
        <v>5061.0983806789527</v>
      </c>
      <c r="L189" s="610">
        <f>SUM(L153:L188)</f>
        <v>4881.2811135596503</v>
      </c>
      <c r="M189" s="610">
        <f t="shared" ref="M189:Q189" si="80">SUM(M153:M188)</f>
        <v>5480.6974800000007</v>
      </c>
      <c r="N189" s="609">
        <f t="shared" si="80"/>
        <v>5191.2724799999996</v>
      </c>
      <c r="O189" s="609">
        <f t="shared" si="80"/>
        <v>4278.0687787998422</v>
      </c>
      <c r="P189" s="609">
        <f t="shared" si="80"/>
        <v>5846.1762002504229</v>
      </c>
      <c r="Q189" s="611">
        <f t="shared" si="80"/>
        <v>6562.7798190673675</v>
      </c>
    </row>
    <row r="190" spans="2:17" s="60" customFormat="1" x14ac:dyDescent="0.3">
      <c r="F190" s="73"/>
      <c r="G190" s="73"/>
      <c r="H190" s="73"/>
      <c r="I190" s="73"/>
      <c r="J190" s="73"/>
      <c r="K190" s="73"/>
      <c r="L190" s="73"/>
      <c r="M190" s="73"/>
      <c r="N190" s="73"/>
      <c r="O190" s="75"/>
    </row>
    <row r="191" spans="2:17" x14ac:dyDescent="0.3">
      <c r="B191" s="13"/>
      <c r="C191" s="14"/>
      <c r="D191" s="14"/>
      <c r="E191" s="14"/>
      <c r="O191" s="11"/>
    </row>
    <row r="192" spans="2:17" s="18" customFormat="1" x14ac:dyDescent="0.3">
      <c r="B192" s="15" t="s">
        <v>51</v>
      </c>
      <c r="C192" s="16" t="s">
        <v>52</v>
      </c>
      <c r="D192" s="16">
        <v>2005</v>
      </c>
      <c r="E192" s="16">
        <v>2006</v>
      </c>
      <c r="F192" s="16">
        <v>2007</v>
      </c>
      <c r="G192" s="16">
        <v>2008</v>
      </c>
      <c r="H192" s="16">
        <v>2009</v>
      </c>
      <c r="I192" s="16">
        <v>2010</v>
      </c>
      <c r="J192" s="16">
        <v>2011</v>
      </c>
      <c r="K192" s="16">
        <v>2012</v>
      </c>
      <c r="L192" s="16">
        <v>2013</v>
      </c>
      <c r="M192" s="16">
        <v>2014</v>
      </c>
      <c r="N192" s="16">
        <v>2015</v>
      </c>
      <c r="O192" s="16">
        <v>2016</v>
      </c>
      <c r="P192" s="16">
        <v>2017</v>
      </c>
      <c r="Q192" s="17">
        <v>2018</v>
      </c>
    </row>
    <row r="193" spans="2:17" s="60" customFormat="1" x14ac:dyDescent="0.3">
      <c r="B193" s="22" t="s">
        <v>21</v>
      </c>
      <c r="C193" s="23" t="s">
        <v>10</v>
      </c>
      <c r="D193" s="62">
        <f>0.7</f>
        <v>0.7</v>
      </c>
      <c r="E193" s="62">
        <f>0.7</f>
        <v>0.7</v>
      </c>
      <c r="F193" s="62">
        <f>0.7</f>
        <v>0.7</v>
      </c>
      <c r="G193" s="62">
        <v>0.7</v>
      </c>
      <c r="H193" s="62">
        <v>0.7</v>
      </c>
      <c r="I193" s="62">
        <v>0.7</v>
      </c>
      <c r="J193" s="62">
        <v>0.7</v>
      </c>
      <c r="K193" s="62">
        <v>0.7</v>
      </c>
      <c r="L193" s="62">
        <v>0.7</v>
      </c>
      <c r="M193" s="62">
        <v>0.7</v>
      </c>
      <c r="N193" s="62">
        <v>0.7</v>
      </c>
      <c r="O193" s="62">
        <v>0.7</v>
      </c>
      <c r="P193" s="62">
        <v>0.7</v>
      </c>
      <c r="Q193" s="63">
        <v>0.7</v>
      </c>
    </row>
    <row r="194" spans="2:17" x14ac:dyDescent="0.3">
      <c r="B194" s="64"/>
      <c r="C194" s="65"/>
      <c r="D194" s="65"/>
      <c r="E194" s="65"/>
      <c r="F194" s="34"/>
      <c r="G194" s="34"/>
      <c r="H194" s="34"/>
      <c r="I194" s="34"/>
      <c r="J194" s="34"/>
      <c r="K194" s="34"/>
      <c r="L194" s="34"/>
      <c r="M194" s="34"/>
      <c r="N194" s="34"/>
      <c r="O194" s="11"/>
    </row>
    <row r="195" spans="2:17" x14ac:dyDescent="0.3">
      <c r="B195" s="34"/>
      <c r="C195" s="34"/>
      <c r="D195" s="34"/>
      <c r="E195" s="34"/>
      <c r="F195" s="34"/>
      <c r="G195" s="34"/>
      <c r="H195" s="34"/>
      <c r="I195" s="34"/>
      <c r="J195" s="34"/>
      <c r="K195" s="34"/>
      <c r="L195" s="34"/>
      <c r="M195" s="34"/>
      <c r="N195" s="34"/>
      <c r="O195" s="11"/>
    </row>
    <row r="196" spans="2:17" s="18" customFormat="1" x14ac:dyDescent="0.3">
      <c r="B196" s="15" t="s">
        <v>96</v>
      </c>
      <c r="C196" s="16" t="s">
        <v>86</v>
      </c>
      <c r="D196" s="16">
        <v>2005</v>
      </c>
      <c r="E196" s="16">
        <v>2006</v>
      </c>
      <c r="F196" s="16">
        <v>2007</v>
      </c>
      <c r="G196" s="16">
        <v>2008</v>
      </c>
      <c r="H196" s="16">
        <v>2009</v>
      </c>
      <c r="I196" s="16">
        <v>2010</v>
      </c>
      <c r="J196" s="16">
        <v>2011</v>
      </c>
      <c r="K196" s="16">
        <v>2012</v>
      </c>
      <c r="L196" s="16">
        <v>2013</v>
      </c>
      <c r="M196" s="16">
        <v>2014</v>
      </c>
      <c r="N196" s="16">
        <v>2015</v>
      </c>
      <c r="O196" s="16">
        <v>2016</v>
      </c>
      <c r="P196" s="16">
        <v>2017</v>
      </c>
      <c r="Q196" s="17">
        <v>2018</v>
      </c>
    </row>
    <row r="197" spans="2:17" s="18" customFormat="1" x14ac:dyDescent="0.3">
      <c r="B197" s="154" t="s">
        <v>21</v>
      </c>
      <c r="C197" s="27"/>
      <c r="D197" s="211"/>
      <c r="E197" s="211"/>
      <c r="F197" s="211"/>
      <c r="G197" s="211"/>
      <c r="H197" s="211"/>
      <c r="I197" s="211"/>
      <c r="J197" s="211"/>
      <c r="K197" s="211"/>
      <c r="L197" s="211"/>
      <c r="M197" s="211"/>
      <c r="N197" s="211"/>
      <c r="O197" s="35"/>
      <c r="Q197" s="419"/>
    </row>
    <row r="198" spans="2:17" s="18" customFormat="1" x14ac:dyDescent="0.3">
      <c r="B198" s="152" t="s">
        <v>132</v>
      </c>
      <c r="C198" s="20"/>
      <c r="D198" s="184">
        <f>D153*(1-D$193)</f>
        <v>-2.1000000000000002E-5</v>
      </c>
      <c r="E198" s="184">
        <f t="shared" ref="E198:L198" si="81">E153*(1-E$193)</f>
        <v>-2.1000000000000002E-5</v>
      </c>
      <c r="F198" s="184">
        <f t="shared" si="81"/>
        <v>-2.1000000000000002E-5</v>
      </c>
      <c r="G198" s="184">
        <f t="shared" si="81"/>
        <v>-2.1000000000000002E-5</v>
      </c>
      <c r="H198" s="184">
        <f t="shared" si="81"/>
        <v>-2.1000000000000002E-5</v>
      </c>
      <c r="I198" s="184">
        <f t="shared" si="81"/>
        <v>-2.1000000000000002E-5</v>
      </c>
      <c r="J198" s="184">
        <f t="shared" si="81"/>
        <v>-2.1000000000000002E-5</v>
      </c>
      <c r="K198" s="184">
        <f t="shared" si="81"/>
        <v>-2.1000000000000002E-5</v>
      </c>
      <c r="L198" s="184">
        <f t="shared" si="81"/>
        <v>-2.1000000000000002E-5</v>
      </c>
      <c r="M198" s="184">
        <f t="shared" ref="M198" si="82">M153*(1-M$193)</f>
        <v>-2.1000000000000002E-5</v>
      </c>
      <c r="N198" s="184">
        <f>N153*(1-N$193)</f>
        <v>-2.1000000000000002E-5</v>
      </c>
      <c r="O198" s="184">
        <f>O153*(1-O$193)</f>
        <v>-2.1000000000000002E-5</v>
      </c>
      <c r="P198" s="184">
        <f t="shared" ref="P198:Q198" si="83">P153*(1-P$193)</f>
        <v>-2.1000000000000002E-5</v>
      </c>
      <c r="Q198" s="185">
        <f t="shared" si="83"/>
        <v>-2.1000000000000002E-5</v>
      </c>
    </row>
    <row r="199" spans="2:17" s="18" customFormat="1" x14ac:dyDescent="0.3">
      <c r="B199" s="152" t="s">
        <v>133</v>
      </c>
      <c r="C199" s="20"/>
      <c r="D199" s="184">
        <f t="shared" ref="D199:L199" si="84">D154*(1-D$193)</f>
        <v>70.349979000000019</v>
      </c>
      <c r="E199" s="184">
        <f t="shared" si="84"/>
        <v>94.139979000000025</v>
      </c>
      <c r="F199" s="184">
        <f t="shared" si="84"/>
        <v>85.274979000000016</v>
      </c>
      <c r="G199" s="184">
        <f t="shared" si="84"/>
        <v>46.709979000000011</v>
      </c>
      <c r="H199" s="184">
        <f t="shared" si="84"/>
        <v>32.069979000000011</v>
      </c>
      <c r="I199" s="184">
        <f t="shared" si="84"/>
        <v>52.994979000000015</v>
      </c>
      <c r="J199" s="184">
        <f t="shared" si="84"/>
        <v>66.164979000000002</v>
      </c>
      <c r="K199" s="184">
        <f t="shared" si="84"/>
        <v>51.551302064985471</v>
      </c>
      <c r="L199" s="184">
        <f t="shared" si="84"/>
        <v>41.883753354995157</v>
      </c>
      <c r="M199" s="184">
        <f t="shared" ref="M199:Q199" si="85">M154*(1-M$193)</f>
        <v>35.549979000000008</v>
      </c>
      <c r="N199" s="184">
        <f t="shared" si="85"/>
        <v>33.314979000000008</v>
      </c>
      <c r="O199" s="184">
        <f t="shared" si="85"/>
        <v>34.221279409154789</v>
      </c>
      <c r="P199" s="184">
        <f t="shared" si="85"/>
        <v>50.183683494485294</v>
      </c>
      <c r="Q199" s="185">
        <f t="shared" si="85"/>
        <v>56.335021995619556</v>
      </c>
    </row>
    <row r="200" spans="2:17" s="18" customFormat="1" x14ac:dyDescent="0.3">
      <c r="B200" s="152" t="s">
        <v>134</v>
      </c>
      <c r="C200" s="20"/>
      <c r="D200" s="184">
        <f t="shared" ref="D200:L200" si="86">D155*(1-D$193)</f>
        <v>-2.1000000000000002E-5</v>
      </c>
      <c r="E200" s="184">
        <f t="shared" si="86"/>
        <v>-2.1000000000000002E-5</v>
      </c>
      <c r="F200" s="184">
        <f t="shared" si="86"/>
        <v>-2.1000000000000002E-5</v>
      </c>
      <c r="G200" s="184">
        <f t="shared" si="86"/>
        <v>-2.1000000000000002E-5</v>
      </c>
      <c r="H200" s="184">
        <f t="shared" si="86"/>
        <v>-2.1000000000000002E-5</v>
      </c>
      <c r="I200" s="184">
        <f t="shared" si="86"/>
        <v>-2.1000000000000002E-5</v>
      </c>
      <c r="J200" s="184">
        <f t="shared" si="86"/>
        <v>-2.1000000000000002E-5</v>
      </c>
      <c r="K200" s="184">
        <f t="shared" si="86"/>
        <v>-2.1000000000000002E-5</v>
      </c>
      <c r="L200" s="184">
        <f t="shared" si="86"/>
        <v>-2.1000000000000002E-5</v>
      </c>
      <c r="M200" s="184">
        <f t="shared" ref="M200:Q200" si="87">M155*(1-M$193)</f>
        <v>-2.1000000000000002E-5</v>
      </c>
      <c r="N200" s="184">
        <f t="shared" si="87"/>
        <v>-2.1000000000000002E-5</v>
      </c>
      <c r="O200" s="184">
        <f t="shared" si="87"/>
        <v>-2.1000000000000002E-5</v>
      </c>
      <c r="P200" s="184">
        <f t="shared" si="87"/>
        <v>-2.1000000000000002E-5</v>
      </c>
      <c r="Q200" s="185">
        <f t="shared" si="87"/>
        <v>-2.1000000000000002E-5</v>
      </c>
    </row>
    <row r="201" spans="2:17" s="18" customFormat="1" x14ac:dyDescent="0.3">
      <c r="B201" s="152" t="s">
        <v>135</v>
      </c>
      <c r="C201" s="20"/>
      <c r="D201" s="184">
        <f t="shared" ref="D201:L201" si="88">D156*(1-D$193)</f>
        <v>-2.1000000000000002E-5</v>
      </c>
      <c r="E201" s="184">
        <f t="shared" si="88"/>
        <v>-2.1000000000000002E-5</v>
      </c>
      <c r="F201" s="184">
        <f t="shared" si="88"/>
        <v>-2.1000000000000002E-5</v>
      </c>
      <c r="G201" s="184">
        <f t="shared" si="88"/>
        <v>-2.1000000000000002E-5</v>
      </c>
      <c r="H201" s="184">
        <f t="shared" si="88"/>
        <v>-2.1000000000000002E-5</v>
      </c>
      <c r="I201" s="184">
        <f t="shared" si="88"/>
        <v>-2.1000000000000002E-5</v>
      </c>
      <c r="J201" s="184">
        <f t="shared" si="88"/>
        <v>-2.1000000000000002E-5</v>
      </c>
      <c r="K201" s="184">
        <f t="shared" si="88"/>
        <v>-2.1000000000000002E-5</v>
      </c>
      <c r="L201" s="184">
        <f t="shared" si="88"/>
        <v>-2.1000000000000002E-5</v>
      </c>
      <c r="M201" s="184">
        <f t="shared" ref="M201:Q201" si="89">M156*(1-M$193)</f>
        <v>-2.1000000000000002E-5</v>
      </c>
      <c r="N201" s="184">
        <f t="shared" si="89"/>
        <v>-2.1000000000000002E-5</v>
      </c>
      <c r="O201" s="184">
        <f t="shared" si="89"/>
        <v>-2.1000000000000002E-5</v>
      </c>
      <c r="P201" s="184">
        <f t="shared" si="89"/>
        <v>-2.1000000000000002E-5</v>
      </c>
      <c r="Q201" s="185">
        <f t="shared" si="89"/>
        <v>-2.1000000000000002E-5</v>
      </c>
    </row>
    <row r="202" spans="2:17" s="18" customFormat="1" x14ac:dyDescent="0.3">
      <c r="B202" s="152" t="s">
        <v>136</v>
      </c>
      <c r="C202" s="20"/>
      <c r="D202" s="184">
        <f t="shared" ref="D202:L202" si="90">D157*(1-D$193)</f>
        <v>22.784979000000007</v>
      </c>
      <c r="E202" s="184">
        <f t="shared" si="90"/>
        <v>26.624979000000007</v>
      </c>
      <c r="F202" s="184">
        <f t="shared" si="90"/>
        <v>21.884979000000005</v>
      </c>
      <c r="G202" s="184">
        <f t="shared" si="90"/>
        <v>14.669979000000001</v>
      </c>
      <c r="H202" s="184">
        <f t="shared" si="90"/>
        <v>14.819979000000002</v>
      </c>
      <c r="I202" s="184">
        <f t="shared" si="90"/>
        <v>21.194979000000007</v>
      </c>
      <c r="J202" s="184">
        <f t="shared" si="90"/>
        <v>26.024979000000005</v>
      </c>
      <c r="K202" s="184">
        <f t="shared" si="90"/>
        <v>28.345390833171688</v>
      </c>
      <c r="L202" s="184">
        <f t="shared" si="90"/>
        <v>34.018449611057235</v>
      </c>
      <c r="M202" s="184">
        <f t="shared" ref="M202:Q202" si="91">M157*(1-M$193)</f>
        <v>32.60997900000001</v>
      </c>
      <c r="N202" s="184">
        <f t="shared" si="91"/>
        <v>30.524979000000005</v>
      </c>
      <c r="O202" s="184">
        <f t="shared" si="91"/>
        <v>25.485656663896286</v>
      </c>
      <c r="P202" s="184">
        <f t="shared" si="91"/>
        <v>34.706398960275159</v>
      </c>
      <c r="Q202" s="185">
        <f t="shared" si="91"/>
        <v>38.960587436170464</v>
      </c>
    </row>
    <row r="203" spans="2:17" s="18" customFormat="1" x14ac:dyDescent="0.3">
      <c r="B203" s="152" t="s">
        <v>137</v>
      </c>
      <c r="C203" s="20"/>
      <c r="D203" s="184">
        <f t="shared" ref="D203:L203" si="92">D158*(1-D$193)</f>
        <v>-2.1000000000000002E-5</v>
      </c>
      <c r="E203" s="184">
        <f t="shared" si="92"/>
        <v>-2.1000000000000002E-5</v>
      </c>
      <c r="F203" s="184">
        <f t="shared" si="92"/>
        <v>-2.1000000000000002E-5</v>
      </c>
      <c r="G203" s="184">
        <f t="shared" si="92"/>
        <v>-2.1000000000000002E-5</v>
      </c>
      <c r="H203" s="184">
        <f t="shared" si="92"/>
        <v>-2.1000000000000002E-5</v>
      </c>
      <c r="I203" s="184">
        <f t="shared" si="92"/>
        <v>-2.1000000000000002E-5</v>
      </c>
      <c r="J203" s="184">
        <f t="shared" si="92"/>
        <v>-2.1000000000000002E-5</v>
      </c>
      <c r="K203" s="184">
        <f t="shared" si="92"/>
        <v>-2.1000000000000002E-5</v>
      </c>
      <c r="L203" s="184">
        <f t="shared" si="92"/>
        <v>-2.1000000000000002E-5</v>
      </c>
      <c r="M203" s="184">
        <f t="shared" ref="M203:Q203" si="93">M158*(1-M$193)</f>
        <v>-2.1000000000000002E-5</v>
      </c>
      <c r="N203" s="184">
        <f t="shared" si="93"/>
        <v>-2.1000000000000002E-5</v>
      </c>
      <c r="O203" s="184">
        <f t="shared" si="93"/>
        <v>-2.1000000000000002E-5</v>
      </c>
      <c r="P203" s="184">
        <f t="shared" si="93"/>
        <v>-2.1000000000000002E-5</v>
      </c>
      <c r="Q203" s="185">
        <f t="shared" si="93"/>
        <v>-2.1000000000000002E-5</v>
      </c>
    </row>
    <row r="204" spans="2:17" s="18" customFormat="1" x14ac:dyDescent="0.3">
      <c r="B204" s="152" t="s">
        <v>138</v>
      </c>
      <c r="C204" s="20"/>
      <c r="D204" s="184">
        <f t="shared" ref="D204:L204" si="94">D159*(1-D$193)</f>
        <v>0.95997900000000014</v>
      </c>
      <c r="E204" s="184">
        <f t="shared" si="94"/>
        <v>1.3499790000000003</v>
      </c>
      <c r="F204" s="184">
        <f t="shared" si="94"/>
        <v>2.0699790000000005</v>
      </c>
      <c r="G204" s="184">
        <f t="shared" si="94"/>
        <v>1.1549790000000002</v>
      </c>
      <c r="H204" s="184">
        <f t="shared" si="94"/>
        <v>0.59997900000000004</v>
      </c>
      <c r="I204" s="184">
        <f t="shared" si="94"/>
        <v>1.1699790000000003</v>
      </c>
      <c r="J204" s="184">
        <f t="shared" si="94"/>
        <v>1.9649790000000005</v>
      </c>
      <c r="K204" s="184">
        <f t="shared" si="94"/>
        <v>2.7258560514064016</v>
      </c>
      <c r="L204" s="184">
        <f t="shared" si="94"/>
        <v>3.7886046838021357</v>
      </c>
      <c r="M204" s="184">
        <f t="shared" ref="M204:Q204" si="95">M159*(1-M$193)</f>
        <v>3.9449790000000005</v>
      </c>
      <c r="N204" s="184">
        <f t="shared" si="95"/>
        <v>3.5399790000000007</v>
      </c>
      <c r="O204" s="184">
        <f t="shared" si="95"/>
        <v>2.783064703960727</v>
      </c>
      <c r="P204" s="184">
        <f t="shared" si="95"/>
        <v>3.7298800335449607</v>
      </c>
      <c r="Q204" s="185">
        <f t="shared" si="95"/>
        <v>4.1870779240591389</v>
      </c>
    </row>
    <row r="205" spans="2:17" s="18" customFormat="1" x14ac:dyDescent="0.3">
      <c r="B205" s="152" t="s">
        <v>139</v>
      </c>
      <c r="C205" s="20"/>
      <c r="D205" s="184">
        <f t="shared" ref="D205:L205" si="96">D160*(1-D$193)</f>
        <v>-2.1000000000000002E-5</v>
      </c>
      <c r="E205" s="184">
        <f t="shared" si="96"/>
        <v>-2.1000000000000002E-5</v>
      </c>
      <c r="F205" s="184">
        <f t="shared" si="96"/>
        <v>-2.1000000000000002E-5</v>
      </c>
      <c r="G205" s="184">
        <f t="shared" si="96"/>
        <v>-2.1000000000000002E-5</v>
      </c>
      <c r="H205" s="184">
        <f t="shared" si="96"/>
        <v>-2.1000000000000002E-5</v>
      </c>
      <c r="I205" s="184">
        <f t="shared" si="96"/>
        <v>-2.1000000000000002E-5</v>
      </c>
      <c r="J205" s="184">
        <f t="shared" si="96"/>
        <v>-2.1000000000000002E-5</v>
      </c>
      <c r="K205" s="184">
        <f t="shared" si="96"/>
        <v>-2.1000000000000002E-5</v>
      </c>
      <c r="L205" s="184">
        <f t="shared" si="96"/>
        <v>-2.1000000000000002E-5</v>
      </c>
      <c r="M205" s="184">
        <f t="shared" ref="M205:Q205" si="97">M160*(1-M$193)</f>
        <v>-2.1000000000000002E-5</v>
      </c>
      <c r="N205" s="184">
        <f t="shared" si="97"/>
        <v>-2.1000000000000002E-5</v>
      </c>
      <c r="O205" s="184">
        <f t="shared" si="97"/>
        <v>-2.1000000000000002E-5</v>
      </c>
      <c r="P205" s="184">
        <f t="shared" si="97"/>
        <v>-2.1000000000000002E-5</v>
      </c>
      <c r="Q205" s="185">
        <f t="shared" si="97"/>
        <v>-2.1000000000000002E-5</v>
      </c>
    </row>
    <row r="206" spans="2:17" s="18" customFormat="1" x14ac:dyDescent="0.3">
      <c r="B206" s="152" t="s">
        <v>140</v>
      </c>
      <c r="C206" s="20"/>
      <c r="D206" s="184">
        <f t="shared" ref="D206:L206" si="98">D161*(1-D$193)</f>
        <v>-2.1000000000000002E-5</v>
      </c>
      <c r="E206" s="184">
        <f t="shared" si="98"/>
        <v>-2.1000000000000002E-5</v>
      </c>
      <c r="F206" s="184">
        <f t="shared" si="98"/>
        <v>-2.1000000000000002E-5</v>
      </c>
      <c r="G206" s="184">
        <f t="shared" si="98"/>
        <v>-2.1000000000000002E-5</v>
      </c>
      <c r="H206" s="184">
        <f t="shared" si="98"/>
        <v>-2.1000000000000002E-5</v>
      </c>
      <c r="I206" s="184">
        <f t="shared" si="98"/>
        <v>-2.1000000000000002E-5</v>
      </c>
      <c r="J206" s="184">
        <f t="shared" si="98"/>
        <v>-2.1000000000000002E-5</v>
      </c>
      <c r="K206" s="184">
        <f t="shared" si="98"/>
        <v>-2.1000000000000002E-5</v>
      </c>
      <c r="L206" s="184">
        <f t="shared" si="98"/>
        <v>-2.1000000000000002E-5</v>
      </c>
      <c r="M206" s="184">
        <f t="shared" ref="M206:Q206" si="99">M161*(1-M$193)</f>
        <v>-2.1000000000000002E-5</v>
      </c>
      <c r="N206" s="184">
        <f t="shared" si="99"/>
        <v>-2.1000000000000002E-5</v>
      </c>
      <c r="O206" s="184">
        <f t="shared" si="99"/>
        <v>-2.1000000000000002E-5</v>
      </c>
      <c r="P206" s="184">
        <f t="shared" si="99"/>
        <v>-2.1000000000000002E-5</v>
      </c>
      <c r="Q206" s="185">
        <f t="shared" si="99"/>
        <v>-2.1000000000000002E-5</v>
      </c>
    </row>
    <row r="207" spans="2:17" s="18" customFormat="1" x14ac:dyDescent="0.3">
      <c r="B207" s="152" t="s">
        <v>141</v>
      </c>
      <c r="C207" s="20"/>
      <c r="D207" s="184">
        <f t="shared" ref="D207:L207" si="100">D162*(1-D$193)</f>
        <v>-2.1000000000000002E-5</v>
      </c>
      <c r="E207" s="184">
        <f t="shared" si="100"/>
        <v>-2.1000000000000002E-5</v>
      </c>
      <c r="F207" s="184">
        <f t="shared" si="100"/>
        <v>-2.1000000000000002E-5</v>
      </c>
      <c r="G207" s="184">
        <f t="shared" si="100"/>
        <v>-2.1000000000000002E-5</v>
      </c>
      <c r="H207" s="184">
        <f t="shared" si="100"/>
        <v>-2.1000000000000002E-5</v>
      </c>
      <c r="I207" s="184">
        <f t="shared" si="100"/>
        <v>-2.1000000000000002E-5</v>
      </c>
      <c r="J207" s="184">
        <f t="shared" si="100"/>
        <v>-2.1000000000000002E-5</v>
      </c>
      <c r="K207" s="184">
        <f t="shared" si="100"/>
        <v>-2.1000000000000002E-5</v>
      </c>
      <c r="L207" s="184">
        <f t="shared" si="100"/>
        <v>-2.1000000000000002E-5</v>
      </c>
      <c r="M207" s="184">
        <f t="shared" ref="M207:Q207" si="101">M162*(1-M$193)</f>
        <v>-2.1000000000000002E-5</v>
      </c>
      <c r="N207" s="184">
        <f t="shared" si="101"/>
        <v>-2.1000000000000002E-5</v>
      </c>
      <c r="O207" s="184">
        <f t="shared" si="101"/>
        <v>-2.1000000000000002E-5</v>
      </c>
      <c r="P207" s="184">
        <f t="shared" si="101"/>
        <v>-2.1000000000000002E-5</v>
      </c>
      <c r="Q207" s="185">
        <f t="shared" si="101"/>
        <v>-2.1000000000000002E-5</v>
      </c>
    </row>
    <row r="208" spans="2:17" s="18" customFormat="1" x14ac:dyDescent="0.3">
      <c r="B208" s="152" t="s">
        <v>142</v>
      </c>
      <c r="C208" s="20"/>
      <c r="D208" s="184">
        <f t="shared" ref="D208:L208" si="102">D163*(1-D$193)</f>
        <v>0.61497900000000005</v>
      </c>
      <c r="E208" s="184">
        <f t="shared" si="102"/>
        <v>1.0199790000000002</v>
      </c>
      <c r="F208" s="184">
        <f t="shared" si="102"/>
        <v>0.95997900000000014</v>
      </c>
      <c r="G208" s="184">
        <f t="shared" si="102"/>
        <v>0.62997899999999996</v>
      </c>
      <c r="H208" s="184">
        <f t="shared" si="102"/>
        <v>0.49497900000000011</v>
      </c>
      <c r="I208" s="184">
        <f t="shared" si="102"/>
        <v>0.70497900000000002</v>
      </c>
      <c r="J208" s="184">
        <f t="shared" si="102"/>
        <v>0.64497900000000008</v>
      </c>
      <c r="K208" s="184">
        <f t="shared" si="102"/>
        <v>0.64158187099903019</v>
      </c>
      <c r="L208" s="184">
        <f t="shared" si="102"/>
        <v>0.70384662366634365</v>
      </c>
      <c r="M208" s="184">
        <f t="shared" ref="M208:Q208" si="103">M163*(1-M$193)</f>
        <v>0.67497900000000011</v>
      </c>
      <c r="N208" s="184">
        <f t="shared" si="103"/>
        <v>0.61497900000000005</v>
      </c>
      <c r="O208" s="184">
        <f t="shared" si="103"/>
        <v>0.52864077247455976</v>
      </c>
      <c r="P208" s="184">
        <f t="shared" si="103"/>
        <v>0.73250397729509442</v>
      </c>
      <c r="Q208" s="185">
        <f t="shared" si="103"/>
        <v>0.82229426163675734</v>
      </c>
    </row>
    <row r="209" spans="2:17" s="18" customFormat="1" x14ac:dyDescent="0.3">
      <c r="B209" s="152" t="s">
        <v>143</v>
      </c>
      <c r="C209" s="20"/>
      <c r="D209" s="184">
        <f t="shared" ref="D209:L209" si="104">D164*(1-D$193)</f>
        <v>64.514979000000011</v>
      </c>
      <c r="E209" s="184">
        <f t="shared" si="104"/>
        <v>81.644979000000006</v>
      </c>
      <c r="F209" s="184">
        <f t="shared" si="104"/>
        <v>82.844979000000009</v>
      </c>
      <c r="G209" s="184">
        <f t="shared" si="104"/>
        <v>66.029979000000012</v>
      </c>
      <c r="H209" s="184">
        <f t="shared" si="104"/>
        <v>68.684979000000013</v>
      </c>
      <c r="I209" s="184">
        <f t="shared" si="104"/>
        <v>73.409979000000007</v>
      </c>
      <c r="J209" s="184">
        <f t="shared" si="104"/>
        <v>63.524979000000009</v>
      </c>
      <c r="K209" s="184">
        <f t="shared" si="104"/>
        <v>64.844998670223092</v>
      </c>
      <c r="L209" s="184">
        <f t="shared" si="104"/>
        <v>69.624985556741038</v>
      </c>
      <c r="M209" s="184">
        <f t="shared" ref="M209:Q209" si="105">M164*(1-M$193)</f>
        <v>69.239979000000005</v>
      </c>
      <c r="N209" s="184">
        <f t="shared" si="105"/>
        <v>67.544979000000012</v>
      </c>
      <c r="O209" s="184">
        <f t="shared" si="105"/>
        <v>55.762162332070211</v>
      </c>
      <c r="P209" s="184">
        <f t="shared" si="105"/>
        <v>75.401729086271772</v>
      </c>
      <c r="Q209" s="185">
        <f t="shared" si="105"/>
        <v>84.64420516552488</v>
      </c>
    </row>
    <row r="210" spans="2:17" s="18" customFormat="1" x14ac:dyDescent="0.3">
      <c r="B210" s="152" t="s">
        <v>144</v>
      </c>
      <c r="C210" s="20"/>
      <c r="D210" s="184">
        <f t="shared" ref="D210:L210" si="106">D165*(1-D$193)</f>
        <v>19.904979000000004</v>
      </c>
      <c r="E210" s="184">
        <f t="shared" si="106"/>
        <v>35.474979000000005</v>
      </c>
      <c r="F210" s="184">
        <f t="shared" si="106"/>
        <v>36.73497900000001</v>
      </c>
      <c r="G210" s="184">
        <f t="shared" si="106"/>
        <v>19.289979000000002</v>
      </c>
      <c r="H210" s="184">
        <f t="shared" si="106"/>
        <v>14.594979000000002</v>
      </c>
      <c r="I210" s="184">
        <f t="shared" si="106"/>
        <v>21.359979000000006</v>
      </c>
      <c r="J210" s="184">
        <f t="shared" si="106"/>
        <v>28.109979000000006</v>
      </c>
      <c r="K210" s="184">
        <f t="shared" si="106"/>
        <v>29.637451667313293</v>
      </c>
      <c r="L210" s="184">
        <f t="shared" si="106"/>
        <v>31.574136555771105</v>
      </c>
      <c r="M210" s="184">
        <f t="shared" ref="M210:Q210" si="107">M165*(1-M$193)</f>
        <v>33.839979000000007</v>
      </c>
      <c r="N210" s="184">
        <f t="shared" si="107"/>
        <v>32.714979000000007</v>
      </c>
      <c r="O210" s="184">
        <f t="shared" si="107"/>
        <v>26.535721926677169</v>
      </c>
      <c r="P210" s="184">
        <f t="shared" si="107"/>
        <v>35.780178249794474</v>
      </c>
      <c r="Q210" s="185">
        <f t="shared" si="107"/>
        <v>40.165986739634093</v>
      </c>
    </row>
    <row r="211" spans="2:17" s="18" customFormat="1" x14ac:dyDescent="0.3">
      <c r="B211" s="152" t="s">
        <v>145</v>
      </c>
      <c r="C211" s="20"/>
      <c r="D211" s="184">
        <f t="shared" ref="D211:L211" si="108">D166*(1-D$193)</f>
        <v>-2.1000000000000002E-5</v>
      </c>
      <c r="E211" s="184">
        <f t="shared" si="108"/>
        <v>-2.1000000000000002E-5</v>
      </c>
      <c r="F211" s="184">
        <f t="shared" si="108"/>
        <v>-2.1000000000000002E-5</v>
      </c>
      <c r="G211" s="184">
        <f t="shared" si="108"/>
        <v>-2.1000000000000002E-5</v>
      </c>
      <c r="H211" s="184">
        <f t="shared" si="108"/>
        <v>-2.1000000000000002E-5</v>
      </c>
      <c r="I211" s="184">
        <f t="shared" si="108"/>
        <v>-2.1000000000000002E-5</v>
      </c>
      <c r="J211" s="184">
        <f t="shared" si="108"/>
        <v>-2.1000000000000002E-5</v>
      </c>
      <c r="K211" s="184">
        <f t="shared" si="108"/>
        <v>-2.1000000000000002E-5</v>
      </c>
      <c r="L211" s="184">
        <f t="shared" si="108"/>
        <v>-2.1000000000000002E-5</v>
      </c>
      <c r="M211" s="184">
        <f t="shared" ref="M211:Q211" si="109">M166*(1-M$193)</f>
        <v>-2.1000000000000002E-5</v>
      </c>
      <c r="N211" s="184">
        <f t="shared" si="109"/>
        <v>-2.1000000000000002E-5</v>
      </c>
      <c r="O211" s="184">
        <f t="shared" si="109"/>
        <v>-2.1000000000000002E-5</v>
      </c>
      <c r="P211" s="184">
        <f t="shared" si="109"/>
        <v>-2.1000000000000002E-5</v>
      </c>
      <c r="Q211" s="185">
        <f t="shared" si="109"/>
        <v>-2.1000000000000002E-5</v>
      </c>
    </row>
    <row r="212" spans="2:17" s="18" customFormat="1" x14ac:dyDescent="0.3">
      <c r="B212" s="152" t="s">
        <v>146</v>
      </c>
      <c r="C212" s="20"/>
      <c r="D212" s="184">
        <f t="shared" ref="D212:L212" si="110">D167*(1-D$193)</f>
        <v>-2.1000000000000002E-5</v>
      </c>
      <c r="E212" s="184">
        <f t="shared" si="110"/>
        <v>-2.1000000000000002E-5</v>
      </c>
      <c r="F212" s="184">
        <f t="shared" si="110"/>
        <v>-2.1000000000000002E-5</v>
      </c>
      <c r="G212" s="184">
        <f t="shared" si="110"/>
        <v>-2.1000000000000002E-5</v>
      </c>
      <c r="H212" s="184">
        <f t="shared" si="110"/>
        <v>-2.1000000000000002E-5</v>
      </c>
      <c r="I212" s="184">
        <f t="shared" si="110"/>
        <v>-2.1000000000000002E-5</v>
      </c>
      <c r="J212" s="184">
        <f t="shared" si="110"/>
        <v>-2.1000000000000002E-5</v>
      </c>
      <c r="K212" s="184">
        <f t="shared" si="110"/>
        <v>-2.1000000000000002E-5</v>
      </c>
      <c r="L212" s="184">
        <f t="shared" si="110"/>
        <v>-2.1000000000000002E-5</v>
      </c>
      <c r="M212" s="184">
        <f t="shared" ref="M212:Q212" si="111">M167*(1-M$193)</f>
        <v>-2.1000000000000002E-5</v>
      </c>
      <c r="N212" s="184">
        <f t="shared" si="111"/>
        <v>-2.1000000000000002E-5</v>
      </c>
      <c r="O212" s="184">
        <f t="shared" si="111"/>
        <v>-2.1000000000000002E-5</v>
      </c>
      <c r="P212" s="184">
        <f t="shared" si="111"/>
        <v>-2.1000000000000002E-5</v>
      </c>
      <c r="Q212" s="185">
        <f t="shared" si="111"/>
        <v>-2.1000000000000002E-5</v>
      </c>
    </row>
    <row r="213" spans="2:17" s="18" customFormat="1" x14ac:dyDescent="0.3">
      <c r="B213" s="152" t="s">
        <v>147</v>
      </c>
      <c r="C213" s="20"/>
      <c r="D213" s="184">
        <f t="shared" ref="D213:L213" si="112">D168*(1-D$193)</f>
        <v>-2.1000000000000002E-5</v>
      </c>
      <c r="E213" s="184">
        <f t="shared" si="112"/>
        <v>-2.1000000000000002E-5</v>
      </c>
      <c r="F213" s="184">
        <f t="shared" si="112"/>
        <v>-2.1000000000000002E-5</v>
      </c>
      <c r="G213" s="184">
        <f t="shared" si="112"/>
        <v>-2.1000000000000002E-5</v>
      </c>
      <c r="H213" s="184">
        <f t="shared" si="112"/>
        <v>-2.1000000000000002E-5</v>
      </c>
      <c r="I213" s="184">
        <f t="shared" si="112"/>
        <v>-2.1000000000000002E-5</v>
      </c>
      <c r="J213" s="184">
        <f t="shared" si="112"/>
        <v>-2.1000000000000002E-5</v>
      </c>
      <c r="K213" s="184">
        <f t="shared" si="112"/>
        <v>-2.1000000000000002E-5</v>
      </c>
      <c r="L213" s="184">
        <f t="shared" si="112"/>
        <v>-2.1000000000000002E-5</v>
      </c>
      <c r="M213" s="184">
        <f t="shared" ref="M213" si="113">M168*(1-M$193)</f>
        <v>-2.1000000000000002E-5</v>
      </c>
      <c r="N213" s="184">
        <f>N168*(1-N$193)</f>
        <v>-2.1000000000000002E-5</v>
      </c>
      <c r="O213" s="184">
        <f t="shared" ref="O213:Q233" si="114">O168*(1-O$193)</f>
        <v>-2.1000000000000002E-5</v>
      </c>
      <c r="P213" s="184">
        <f t="shared" si="114"/>
        <v>-2.1000000000000002E-5</v>
      </c>
      <c r="Q213" s="185">
        <f t="shared" si="114"/>
        <v>-2.1000000000000002E-5</v>
      </c>
    </row>
    <row r="214" spans="2:17" s="18" customFormat="1" x14ac:dyDescent="0.3">
      <c r="B214" s="152" t="s">
        <v>148</v>
      </c>
      <c r="C214" s="20"/>
      <c r="D214" s="184">
        <f t="shared" ref="D214:L214" si="115">D169*(1-D$193)</f>
        <v>103.03497900000001</v>
      </c>
      <c r="E214" s="184">
        <f t="shared" si="115"/>
        <v>148.93497900000003</v>
      </c>
      <c r="F214" s="184">
        <f t="shared" si="115"/>
        <v>170.42997900000006</v>
      </c>
      <c r="G214" s="184">
        <f t="shared" si="115"/>
        <v>117.929979</v>
      </c>
      <c r="H214" s="184">
        <f t="shared" si="115"/>
        <v>139.91997900000001</v>
      </c>
      <c r="I214" s="184">
        <f t="shared" si="115"/>
        <v>204.10497900000004</v>
      </c>
      <c r="J214" s="184">
        <f t="shared" si="115"/>
        <v>229.48497900000004</v>
      </c>
      <c r="K214" s="184">
        <f t="shared" si="115"/>
        <v>240.25395719592635</v>
      </c>
      <c r="L214" s="184">
        <f t="shared" si="115"/>
        <v>247.92463839864217</v>
      </c>
      <c r="M214" s="184">
        <f t="shared" ref="M214:N214" si="116">M169*(1-M$193)</f>
        <v>286.90497900000008</v>
      </c>
      <c r="N214" s="184">
        <f t="shared" si="116"/>
        <v>256.99497900000006</v>
      </c>
      <c r="O214" s="184">
        <f t="shared" si="114"/>
        <v>209.00725193182492</v>
      </c>
      <c r="P214" s="184">
        <f t="shared" si="114"/>
        <v>286.86318815807357</v>
      </c>
      <c r="Q214" s="185">
        <f t="shared" si="114"/>
        <v>322.02585143349791</v>
      </c>
    </row>
    <row r="215" spans="2:17" s="18" customFormat="1" x14ac:dyDescent="0.3">
      <c r="B215" s="152" t="s">
        <v>149</v>
      </c>
      <c r="C215" s="20"/>
      <c r="D215" s="184">
        <f t="shared" ref="D215:L215" si="117">D170*(1-D$193)</f>
        <v>-2.1000000000000002E-5</v>
      </c>
      <c r="E215" s="184">
        <f t="shared" si="117"/>
        <v>-2.1000000000000002E-5</v>
      </c>
      <c r="F215" s="184">
        <f t="shared" si="117"/>
        <v>-2.1000000000000002E-5</v>
      </c>
      <c r="G215" s="184">
        <f t="shared" si="117"/>
        <v>-2.1000000000000002E-5</v>
      </c>
      <c r="H215" s="184">
        <f t="shared" si="117"/>
        <v>-2.1000000000000002E-5</v>
      </c>
      <c r="I215" s="184">
        <f t="shared" si="117"/>
        <v>-2.1000000000000002E-5</v>
      </c>
      <c r="J215" s="184">
        <f t="shared" si="117"/>
        <v>-2.1000000000000002E-5</v>
      </c>
      <c r="K215" s="184">
        <f t="shared" si="117"/>
        <v>-2.1000000000000002E-5</v>
      </c>
      <c r="L215" s="184">
        <f t="shared" si="117"/>
        <v>-2.1000000000000002E-5</v>
      </c>
      <c r="M215" s="184">
        <f t="shared" ref="M215:N215" si="118">M170*(1-M$193)</f>
        <v>-2.1000000000000002E-5</v>
      </c>
      <c r="N215" s="184">
        <f t="shared" si="118"/>
        <v>-2.1000000000000002E-5</v>
      </c>
      <c r="O215" s="184">
        <f t="shared" si="114"/>
        <v>-2.1000000000000002E-5</v>
      </c>
      <c r="P215" s="184">
        <f t="shared" si="114"/>
        <v>-2.1000000000000002E-5</v>
      </c>
      <c r="Q215" s="185">
        <f t="shared" si="114"/>
        <v>-2.1000000000000002E-5</v>
      </c>
    </row>
    <row r="216" spans="2:17" s="18" customFormat="1" x14ac:dyDescent="0.3">
      <c r="B216" s="152" t="s">
        <v>150</v>
      </c>
      <c r="C216" s="20"/>
      <c r="D216" s="184">
        <f t="shared" ref="D216:L216" si="119">D171*(1-D$193)</f>
        <v>-2.1000000000000002E-5</v>
      </c>
      <c r="E216" s="184">
        <f t="shared" si="119"/>
        <v>-2.1000000000000002E-5</v>
      </c>
      <c r="F216" s="184">
        <f t="shared" si="119"/>
        <v>-2.1000000000000002E-5</v>
      </c>
      <c r="G216" s="184">
        <f t="shared" si="119"/>
        <v>-2.1000000000000002E-5</v>
      </c>
      <c r="H216" s="184">
        <f t="shared" si="119"/>
        <v>-2.1000000000000002E-5</v>
      </c>
      <c r="I216" s="184">
        <f t="shared" si="119"/>
        <v>-2.1000000000000002E-5</v>
      </c>
      <c r="J216" s="184">
        <f t="shared" si="119"/>
        <v>-2.1000000000000002E-5</v>
      </c>
      <c r="K216" s="184">
        <f t="shared" si="119"/>
        <v>-2.1000000000000002E-5</v>
      </c>
      <c r="L216" s="184">
        <f t="shared" si="119"/>
        <v>-2.1000000000000002E-5</v>
      </c>
      <c r="M216" s="184">
        <f t="shared" ref="M216:N216" si="120">M171*(1-M$193)</f>
        <v>-2.1000000000000002E-5</v>
      </c>
      <c r="N216" s="184">
        <f t="shared" si="120"/>
        <v>-2.1000000000000002E-5</v>
      </c>
      <c r="O216" s="184">
        <f t="shared" si="114"/>
        <v>-2.1000000000000002E-5</v>
      </c>
      <c r="P216" s="184">
        <f t="shared" si="114"/>
        <v>-2.1000000000000002E-5</v>
      </c>
      <c r="Q216" s="185">
        <f t="shared" si="114"/>
        <v>-2.1000000000000002E-5</v>
      </c>
    </row>
    <row r="217" spans="2:17" s="18" customFormat="1" x14ac:dyDescent="0.3">
      <c r="B217" s="152" t="s">
        <v>151</v>
      </c>
      <c r="C217" s="20"/>
      <c r="D217" s="184">
        <f t="shared" ref="D217:L217" si="121">D172*(1-D$193)</f>
        <v>5.3099790000000011</v>
      </c>
      <c r="E217" s="184">
        <f t="shared" si="121"/>
        <v>9.5099790000000013</v>
      </c>
      <c r="F217" s="184">
        <f t="shared" si="121"/>
        <v>10.529979000000001</v>
      </c>
      <c r="G217" s="184">
        <f t="shared" si="121"/>
        <v>5.1299790000000005</v>
      </c>
      <c r="H217" s="184">
        <f t="shared" si="121"/>
        <v>4.439979000000001</v>
      </c>
      <c r="I217" s="184">
        <f t="shared" si="121"/>
        <v>8.6249790000000015</v>
      </c>
      <c r="J217" s="184">
        <f t="shared" si="121"/>
        <v>9.6299790000000023</v>
      </c>
      <c r="K217" s="184">
        <f t="shared" si="121"/>
        <v>14.79795149272551</v>
      </c>
      <c r="L217" s="184">
        <f t="shared" si="121"/>
        <v>19.932636497575178</v>
      </c>
      <c r="M217" s="184">
        <f t="shared" ref="M217:N217" si="122">M172*(1-M$193)</f>
        <v>23.624979000000007</v>
      </c>
      <c r="N217" s="184">
        <f t="shared" si="122"/>
        <v>21.014979000000004</v>
      </c>
      <c r="O217" s="184">
        <f t="shared" si="114"/>
        <v>15.672541987844342</v>
      </c>
      <c r="P217" s="184">
        <f t="shared" si="114"/>
        <v>20.713866444456613</v>
      </c>
      <c r="Q217" s="185">
        <f t="shared" si="114"/>
        <v>23.252900472110941</v>
      </c>
    </row>
    <row r="218" spans="2:17" s="18" customFormat="1" x14ac:dyDescent="0.3">
      <c r="B218" s="152" t="s">
        <v>152</v>
      </c>
      <c r="C218" s="20"/>
      <c r="D218" s="184">
        <f t="shared" ref="D218:L218" si="123">D173*(1-D$193)</f>
        <v>267.11997900000006</v>
      </c>
      <c r="E218" s="184">
        <f t="shared" si="123"/>
        <v>487.45497900000009</v>
      </c>
      <c r="F218" s="184">
        <f t="shared" si="123"/>
        <v>544.87497900000017</v>
      </c>
      <c r="G218" s="184">
        <f t="shared" si="123"/>
        <v>342.1349790000001</v>
      </c>
      <c r="H218" s="184">
        <f t="shared" si="123"/>
        <v>386.68497900000011</v>
      </c>
      <c r="I218" s="184">
        <f t="shared" si="123"/>
        <v>513.43497900000011</v>
      </c>
      <c r="J218" s="184">
        <f t="shared" si="123"/>
        <v>539.77497900000014</v>
      </c>
      <c r="K218" s="184">
        <f t="shared" si="123"/>
        <v>527.39300119204665</v>
      </c>
      <c r="L218" s="184">
        <f t="shared" si="123"/>
        <v>478.31265306401565</v>
      </c>
      <c r="M218" s="184">
        <f t="shared" ref="M218:N218" si="124">M173*(1-M$193)</f>
        <v>588.97497900000019</v>
      </c>
      <c r="N218" s="184">
        <f t="shared" si="124"/>
        <v>538.96497900000008</v>
      </c>
      <c r="O218" s="184">
        <f t="shared" si="114"/>
        <v>438.94080536341471</v>
      </c>
      <c r="P218" s="184">
        <f t="shared" si="114"/>
        <v>603.29785947574226</v>
      </c>
      <c r="Q218" s="185">
        <f t="shared" si="114"/>
        <v>677.24794979302737</v>
      </c>
    </row>
    <row r="219" spans="2:17" s="18" customFormat="1" x14ac:dyDescent="0.3">
      <c r="B219" s="152" t="s">
        <v>153</v>
      </c>
      <c r="C219" s="20"/>
      <c r="D219" s="184">
        <f t="shared" ref="D219:L219" si="125">D174*(1-D$193)</f>
        <v>-2.1000000000000002E-5</v>
      </c>
      <c r="E219" s="184">
        <f t="shared" si="125"/>
        <v>-2.1000000000000002E-5</v>
      </c>
      <c r="F219" s="184">
        <f t="shared" si="125"/>
        <v>-2.1000000000000002E-5</v>
      </c>
      <c r="G219" s="184">
        <f t="shared" si="125"/>
        <v>-2.1000000000000002E-5</v>
      </c>
      <c r="H219" s="184">
        <f t="shared" si="125"/>
        <v>-2.1000000000000002E-5</v>
      </c>
      <c r="I219" s="184">
        <f t="shared" si="125"/>
        <v>-2.1000000000000002E-5</v>
      </c>
      <c r="J219" s="184">
        <f t="shared" si="125"/>
        <v>-2.1000000000000002E-5</v>
      </c>
      <c r="K219" s="184">
        <f t="shared" si="125"/>
        <v>-2.1000000000000002E-5</v>
      </c>
      <c r="L219" s="184">
        <f t="shared" si="125"/>
        <v>-2.1000000000000002E-5</v>
      </c>
      <c r="M219" s="184">
        <f t="shared" ref="M219:N219" si="126">M174*(1-M$193)</f>
        <v>-2.1000000000000002E-5</v>
      </c>
      <c r="N219" s="184">
        <f t="shared" si="126"/>
        <v>-2.1000000000000002E-5</v>
      </c>
      <c r="O219" s="184">
        <f t="shared" si="114"/>
        <v>-2.1000000000000002E-5</v>
      </c>
      <c r="P219" s="184">
        <f t="shared" si="114"/>
        <v>-2.1000000000000002E-5</v>
      </c>
      <c r="Q219" s="185">
        <f t="shared" si="114"/>
        <v>-2.1000000000000002E-5</v>
      </c>
    </row>
    <row r="220" spans="2:17" s="18" customFormat="1" x14ac:dyDescent="0.3">
      <c r="B220" s="152" t="s">
        <v>154</v>
      </c>
      <c r="C220" s="20"/>
      <c r="D220" s="184">
        <f t="shared" ref="D220:L220" si="127">D175*(1-D$193)</f>
        <v>-2.1000000000000002E-5</v>
      </c>
      <c r="E220" s="184">
        <f t="shared" si="127"/>
        <v>-2.1000000000000002E-5</v>
      </c>
      <c r="F220" s="184">
        <f t="shared" si="127"/>
        <v>-2.1000000000000002E-5</v>
      </c>
      <c r="G220" s="184">
        <f t="shared" si="127"/>
        <v>-2.1000000000000002E-5</v>
      </c>
      <c r="H220" s="184">
        <f t="shared" si="127"/>
        <v>-2.1000000000000002E-5</v>
      </c>
      <c r="I220" s="184">
        <f t="shared" si="127"/>
        <v>-2.1000000000000002E-5</v>
      </c>
      <c r="J220" s="184">
        <f t="shared" si="127"/>
        <v>-2.1000000000000002E-5</v>
      </c>
      <c r="K220" s="184">
        <f t="shared" si="127"/>
        <v>-2.1000000000000002E-5</v>
      </c>
      <c r="L220" s="184">
        <f t="shared" si="127"/>
        <v>-2.1000000000000002E-5</v>
      </c>
      <c r="M220" s="184">
        <f t="shared" ref="M220:N220" si="128">M175*(1-M$193)</f>
        <v>-2.1000000000000002E-5</v>
      </c>
      <c r="N220" s="184">
        <f t="shared" si="128"/>
        <v>-2.1000000000000002E-5</v>
      </c>
      <c r="O220" s="184">
        <f t="shared" si="114"/>
        <v>-2.1000000000000002E-5</v>
      </c>
      <c r="P220" s="184">
        <f t="shared" si="114"/>
        <v>-2.1000000000000002E-5</v>
      </c>
      <c r="Q220" s="185">
        <f t="shared" si="114"/>
        <v>-2.1000000000000002E-5</v>
      </c>
    </row>
    <row r="221" spans="2:17" s="18" customFormat="1" x14ac:dyDescent="0.3">
      <c r="B221" s="152" t="s">
        <v>155</v>
      </c>
      <c r="C221" s="20"/>
      <c r="D221" s="184">
        <f t="shared" ref="D221:L221" si="129">D176*(1-D$193)</f>
        <v>-2.1000000000000002E-5</v>
      </c>
      <c r="E221" s="184">
        <f t="shared" si="129"/>
        <v>-2.1000000000000002E-5</v>
      </c>
      <c r="F221" s="184">
        <f t="shared" si="129"/>
        <v>-2.1000000000000002E-5</v>
      </c>
      <c r="G221" s="184">
        <f t="shared" si="129"/>
        <v>-2.1000000000000002E-5</v>
      </c>
      <c r="H221" s="184">
        <f t="shared" si="129"/>
        <v>-2.1000000000000002E-5</v>
      </c>
      <c r="I221" s="184">
        <f t="shared" si="129"/>
        <v>-2.1000000000000002E-5</v>
      </c>
      <c r="J221" s="184">
        <f t="shared" si="129"/>
        <v>-2.1000000000000002E-5</v>
      </c>
      <c r="K221" s="184">
        <f t="shared" si="129"/>
        <v>-2.1000000000000002E-5</v>
      </c>
      <c r="L221" s="184">
        <f t="shared" si="129"/>
        <v>-2.1000000000000002E-5</v>
      </c>
      <c r="M221" s="184">
        <f t="shared" ref="M221:N221" si="130">M176*(1-M$193)</f>
        <v>-2.1000000000000002E-5</v>
      </c>
      <c r="N221" s="184">
        <f t="shared" si="130"/>
        <v>-2.1000000000000002E-5</v>
      </c>
      <c r="O221" s="184">
        <f t="shared" si="114"/>
        <v>-2.1000000000000002E-5</v>
      </c>
      <c r="P221" s="184">
        <f t="shared" si="114"/>
        <v>-2.1000000000000002E-5</v>
      </c>
      <c r="Q221" s="185">
        <f t="shared" si="114"/>
        <v>-2.1000000000000002E-5</v>
      </c>
    </row>
    <row r="222" spans="2:17" s="18" customFormat="1" x14ac:dyDescent="0.3">
      <c r="B222" s="152" t="s">
        <v>156</v>
      </c>
      <c r="C222" s="20"/>
      <c r="D222" s="184">
        <f t="shared" ref="D222:L222" si="131">D177*(1-D$193)</f>
        <v>-2.1000000000000002E-5</v>
      </c>
      <c r="E222" s="184">
        <f t="shared" si="131"/>
        <v>-2.1000000000000002E-5</v>
      </c>
      <c r="F222" s="184">
        <f t="shared" si="131"/>
        <v>-2.1000000000000002E-5</v>
      </c>
      <c r="G222" s="184">
        <f t="shared" si="131"/>
        <v>-2.1000000000000002E-5</v>
      </c>
      <c r="H222" s="184">
        <f t="shared" si="131"/>
        <v>-2.1000000000000002E-5</v>
      </c>
      <c r="I222" s="184">
        <f t="shared" si="131"/>
        <v>-2.1000000000000002E-5</v>
      </c>
      <c r="J222" s="184">
        <f t="shared" si="131"/>
        <v>-2.1000000000000002E-5</v>
      </c>
      <c r="K222" s="184">
        <f t="shared" si="131"/>
        <v>-2.1000000000000002E-5</v>
      </c>
      <c r="L222" s="184">
        <f t="shared" si="131"/>
        <v>-2.1000000000000002E-5</v>
      </c>
      <c r="M222" s="184">
        <f t="shared" ref="M222:N222" si="132">M177*(1-M$193)</f>
        <v>-2.1000000000000002E-5</v>
      </c>
      <c r="N222" s="184">
        <f t="shared" si="132"/>
        <v>-2.1000000000000002E-5</v>
      </c>
      <c r="O222" s="184">
        <f t="shared" si="114"/>
        <v>-2.1000000000000002E-5</v>
      </c>
      <c r="P222" s="184">
        <f t="shared" si="114"/>
        <v>-2.1000000000000002E-5</v>
      </c>
      <c r="Q222" s="185">
        <f t="shared" si="114"/>
        <v>-2.1000000000000002E-5</v>
      </c>
    </row>
    <row r="223" spans="2:17" s="18" customFormat="1" x14ac:dyDescent="0.3">
      <c r="B223" s="152" t="s">
        <v>157</v>
      </c>
      <c r="C223" s="20"/>
      <c r="D223" s="184">
        <f t="shared" ref="D223:L223" si="133">D178*(1-D$193)</f>
        <v>2.4599790000000006</v>
      </c>
      <c r="E223" s="184">
        <f t="shared" si="133"/>
        <v>3.3449790000000004</v>
      </c>
      <c r="F223" s="184">
        <f t="shared" si="133"/>
        <v>3.7499790000000006</v>
      </c>
      <c r="G223" s="184">
        <f t="shared" si="133"/>
        <v>2.3399790000000005</v>
      </c>
      <c r="H223" s="184">
        <f t="shared" si="133"/>
        <v>1.4999790000000002</v>
      </c>
      <c r="I223" s="184">
        <f t="shared" si="133"/>
        <v>2.3699790000000003</v>
      </c>
      <c r="J223" s="184">
        <f t="shared" si="133"/>
        <v>3.5999790000000007</v>
      </c>
      <c r="K223" s="184">
        <f t="shared" si="133"/>
        <v>3.2661995237633374</v>
      </c>
      <c r="L223" s="184">
        <f t="shared" si="133"/>
        <v>3.46371917458778</v>
      </c>
      <c r="M223" s="184">
        <f t="shared" ref="M223:N223" si="134">M178*(1-M$193)</f>
        <v>2.8349790000000006</v>
      </c>
      <c r="N223" s="184">
        <f t="shared" si="134"/>
        <v>2.8049790000000008</v>
      </c>
      <c r="O223" s="184">
        <f t="shared" si="114"/>
        <v>2.5942824171217933</v>
      </c>
      <c r="P223" s="184">
        <f t="shared" si="114"/>
        <v>3.6258376629932436</v>
      </c>
      <c r="Q223" s="185">
        <f t="shared" si="114"/>
        <v>4.0702824128979165</v>
      </c>
    </row>
    <row r="224" spans="2:17" s="18" customFormat="1" x14ac:dyDescent="0.3">
      <c r="B224" s="152" t="s">
        <v>158</v>
      </c>
      <c r="C224" s="20"/>
      <c r="D224" s="184">
        <f t="shared" ref="D224:L224" si="135">D179*(1-D$193)</f>
        <v>1.5299790000000004</v>
      </c>
      <c r="E224" s="184">
        <f t="shared" si="135"/>
        <v>3.1199790000000003</v>
      </c>
      <c r="F224" s="184">
        <f t="shared" si="135"/>
        <v>3.1949790000000005</v>
      </c>
      <c r="G224" s="184">
        <f t="shared" si="135"/>
        <v>1.5299790000000004</v>
      </c>
      <c r="H224" s="184">
        <f t="shared" si="135"/>
        <v>1.1099790000000003</v>
      </c>
      <c r="I224" s="184">
        <f t="shared" si="135"/>
        <v>2.3999790000000005</v>
      </c>
      <c r="J224" s="184">
        <f t="shared" si="135"/>
        <v>3.5849790000000006</v>
      </c>
      <c r="K224" s="184">
        <f t="shared" si="135"/>
        <v>2.7157035392822508</v>
      </c>
      <c r="L224" s="184">
        <f t="shared" si="135"/>
        <v>2.9252205130940849</v>
      </c>
      <c r="M224" s="184">
        <f t="shared" ref="M224:N224" si="136">M179*(1-M$193)</f>
        <v>2.2199790000000004</v>
      </c>
      <c r="N224" s="184">
        <f t="shared" si="136"/>
        <v>0.70497900000000002</v>
      </c>
      <c r="O224" s="184">
        <f t="shared" si="114"/>
        <v>1.4233298606259905</v>
      </c>
      <c r="P224" s="184">
        <f t="shared" si="114"/>
        <v>2.6083771942809739</v>
      </c>
      <c r="Q224" s="185">
        <f t="shared" si="114"/>
        <v>2.9281052892950199</v>
      </c>
    </row>
    <row r="225" spans="2:17" s="18" customFormat="1" x14ac:dyDescent="0.3">
      <c r="B225" s="152" t="s">
        <v>159</v>
      </c>
      <c r="C225" s="20"/>
      <c r="D225" s="184">
        <f t="shared" ref="D225:L225" si="137">D180*(1-D$193)</f>
        <v>19.934979000000006</v>
      </c>
      <c r="E225" s="184">
        <f t="shared" si="137"/>
        <v>26.939979000000005</v>
      </c>
      <c r="F225" s="184">
        <f t="shared" si="137"/>
        <v>31.319979000000007</v>
      </c>
      <c r="G225" s="184">
        <f t="shared" si="137"/>
        <v>18.899979000000005</v>
      </c>
      <c r="H225" s="184">
        <f t="shared" si="137"/>
        <v>11.774979000000002</v>
      </c>
      <c r="I225" s="184">
        <f t="shared" si="137"/>
        <v>16.304979000000003</v>
      </c>
      <c r="J225" s="184">
        <f t="shared" si="137"/>
        <v>22.079979000000005</v>
      </c>
      <c r="K225" s="184">
        <f t="shared" si="137"/>
        <v>26.672872035887497</v>
      </c>
      <c r="L225" s="184">
        <f t="shared" si="137"/>
        <v>28.225943345295846</v>
      </c>
      <c r="M225" s="184">
        <f t="shared" ref="M225:N225" si="138">M180*(1-M$193)</f>
        <v>31.214979000000007</v>
      </c>
      <c r="N225" s="184">
        <f t="shared" si="138"/>
        <v>38.23497900000001</v>
      </c>
      <c r="O225" s="184">
        <f t="shared" si="114"/>
        <v>27.8499978041914</v>
      </c>
      <c r="P225" s="184">
        <f t="shared" si="114"/>
        <v>34.405275342947867</v>
      </c>
      <c r="Q225" s="185">
        <f t="shared" si="114"/>
        <v>38.622553165882721</v>
      </c>
    </row>
    <row r="226" spans="2:17" s="18" customFormat="1" x14ac:dyDescent="0.3">
      <c r="B226" s="152" t="s">
        <v>160</v>
      </c>
      <c r="C226" s="20"/>
      <c r="D226" s="184">
        <f t="shared" ref="D226:L226" si="139">D181*(1-D$193)</f>
        <v>0.32997900000000008</v>
      </c>
      <c r="E226" s="184">
        <f t="shared" si="139"/>
        <v>0.40497900000000009</v>
      </c>
      <c r="F226" s="184">
        <f t="shared" si="139"/>
        <v>0.37497900000000006</v>
      </c>
      <c r="G226" s="184">
        <f t="shared" si="139"/>
        <v>0.26997900000000002</v>
      </c>
      <c r="H226" s="184">
        <f t="shared" si="139"/>
        <v>0.23997900000000005</v>
      </c>
      <c r="I226" s="184">
        <f t="shared" si="139"/>
        <v>0.23997900000000005</v>
      </c>
      <c r="J226" s="184">
        <f t="shared" si="139"/>
        <v>0.14997900000000003</v>
      </c>
      <c r="K226" s="184">
        <f t="shared" si="139"/>
        <v>0.23188732201745879</v>
      </c>
      <c r="L226" s="184">
        <f t="shared" si="139"/>
        <v>0.29228177400581956</v>
      </c>
      <c r="M226" s="184">
        <f t="shared" ref="M226:N226" si="140">M181*(1-M$193)</f>
        <v>0.38997900000000013</v>
      </c>
      <c r="N226" s="184">
        <f t="shared" si="140"/>
        <v>0.32997900000000008</v>
      </c>
      <c r="O226" s="184">
        <f t="shared" si="114"/>
        <v>0.23990535995006357</v>
      </c>
      <c r="P226" s="184">
        <f t="shared" si="114"/>
        <v>0.31903068902651671</v>
      </c>
      <c r="Q226" s="185">
        <f t="shared" si="114"/>
        <v>0.3581389007125711</v>
      </c>
    </row>
    <row r="227" spans="2:17" s="18" customFormat="1" x14ac:dyDescent="0.3">
      <c r="B227" s="152" t="s">
        <v>161</v>
      </c>
      <c r="C227" s="20"/>
      <c r="D227" s="184">
        <f t="shared" ref="D227:L227" si="141">D182*(1-D$193)</f>
        <v>-2.1000000000000002E-5</v>
      </c>
      <c r="E227" s="184">
        <f t="shared" si="141"/>
        <v>-2.1000000000000002E-5</v>
      </c>
      <c r="F227" s="184">
        <f t="shared" si="141"/>
        <v>-2.1000000000000002E-5</v>
      </c>
      <c r="G227" s="184">
        <f t="shared" si="141"/>
        <v>-2.1000000000000002E-5</v>
      </c>
      <c r="H227" s="184">
        <f t="shared" si="141"/>
        <v>-2.1000000000000002E-5</v>
      </c>
      <c r="I227" s="184">
        <f t="shared" si="141"/>
        <v>-2.1000000000000002E-5</v>
      </c>
      <c r="J227" s="184">
        <f t="shared" si="141"/>
        <v>-2.1000000000000002E-5</v>
      </c>
      <c r="K227" s="184">
        <f t="shared" si="141"/>
        <v>-2.1000000000000002E-5</v>
      </c>
      <c r="L227" s="184">
        <f t="shared" si="141"/>
        <v>-2.1000000000000002E-5</v>
      </c>
      <c r="M227" s="184">
        <f t="shared" ref="M227:N227" si="142">M182*(1-M$193)</f>
        <v>-2.1000000000000002E-5</v>
      </c>
      <c r="N227" s="184">
        <f t="shared" si="142"/>
        <v>-2.1000000000000002E-5</v>
      </c>
      <c r="O227" s="184">
        <f t="shared" si="114"/>
        <v>-2.1000000000000002E-5</v>
      </c>
      <c r="P227" s="184">
        <f t="shared" si="114"/>
        <v>-2.1000000000000002E-5</v>
      </c>
      <c r="Q227" s="185">
        <f t="shared" si="114"/>
        <v>-2.1000000000000002E-5</v>
      </c>
    </row>
    <row r="228" spans="2:17" s="18" customFormat="1" x14ac:dyDescent="0.3">
      <c r="B228" s="152" t="s">
        <v>162</v>
      </c>
      <c r="C228" s="20"/>
      <c r="D228" s="184">
        <f t="shared" ref="D228:L228" si="143">D183*(1-D$193)</f>
        <v>113.00997900000002</v>
      </c>
      <c r="E228" s="184">
        <f t="shared" si="143"/>
        <v>146.38497900000002</v>
      </c>
      <c r="F228" s="184">
        <f t="shared" si="143"/>
        <v>134.429979</v>
      </c>
      <c r="G228" s="184">
        <f t="shared" si="143"/>
        <v>104.02497900000002</v>
      </c>
      <c r="H228" s="184">
        <f t="shared" si="143"/>
        <v>81.569979000000004</v>
      </c>
      <c r="I228" s="184">
        <f t="shared" si="143"/>
        <v>102.26997900000001</v>
      </c>
      <c r="J228" s="184">
        <f t="shared" si="143"/>
        <v>134.74497900000003</v>
      </c>
      <c r="K228" s="184">
        <f t="shared" si="143"/>
        <v>108.23151696314258</v>
      </c>
      <c r="L228" s="184">
        <f t="shared" si="143"/>
        <v>87.99215832104754</v>
      </c>
      <c r="M228" s="184">
        <f t="shared" ref="M228:N228" si="144">M183*(1-M$193)</f>
        <v>77.789979000000017</v>
      </c>
      <c r="N228" s="184">
        <f t="shared" si="144"/>
        <v>80.264979000000011</v>
      </c>
      <c r="O228" s="184">
        <f t="shared" si="114"/>
        <v>76.863236343510238</v>
      </c>
      <c r="P228" s="184">
        <f t="shared" si="114"/>
        <v>109.08362549626708</v>
      </c>
      <c r="Q228" s="185">
        <f t="shared" si="114"/>
        <v>122.45470762931973</v>
      </c>
    </row>
    <row r="229" spans="2:17" s="18" customFormat="1" x14ac:dyDescent="0.3">
      <c r="B229" s="152" t="s">
        <v>182</v>
      </c>
      <c r="C229" s="20"/>
      <c r="D229" s="184">
        <f t="shared" ref="D229:L229" si="145">D184*(1-D$193)</f>
        <v>-2.1000000000000002E-5</v>
      </c>
      <c r="E229" s="184">
        <f t="shared" si="145"/>
        <v>-2.1000000000000002E-5</v>
      </c>
      <c r="F229" s="184">
        <f t="shared" si="145"/>
        <v>-2.1000000000000002E-5</v>
      </c>
      <c r="G229" s="184">
        <f t="shared" si="145"/>
        <v>-2.1000000000000002E-5</v>
      </c>
      <c r="H229" s="184">
        <f t="shared" si="145"/>
        <v>-2.1000000000000002E-5</v>
      </c>
      <c r="I229" s="184">
        <f t="shared" si="145"/>
        <v>-2.1000000000000002E-5</v>
      </c>
      <c r="J229" s="184">
        <f t="shared" si="145"/>
        <v>-2.1000000000000002E-5</v>
      </c>
      <c r="K229" s="184">
        <f t="shared" si="145"/>
        <v>-2.1000000000000002E-5</v>
      </c>
      <c r="L229" s="184">
        <f t="shared" si="145"/>
        <v>-2.1000000000000002E-5</v>
      </c>
      <c r="M229" s="184">
        <f t="shared" ref="M229:N229" si="146">M184*(1-M$193)</f>
        <v>14.444979000000002</v>
      </c>
      <c r="N229" s="184">
        <f t="shared" si="146"/>
        <v>17.279979000000004</v>
      </c>
      <c r="O229" s="184">
        <f t="shared" si="114"/>
        <v>8.3541779785684547</v>
      </c>
      <c r="P229" s="184">
        <f t="shared" si="114"/>
        <v>8.1233713253768691</v>
      </c>
      <c r="Q229" s="185">
        <f t="shared" si="114"/>
        <v>9.1191076201416443</v>
      </c>
    </row>
    <row r="230" spans="2:17" s="18" customFormat="1" x14ac:dyDescent="0.3">
      <c r="B230" s="152" t="s">
        <v>163</v>
      </c>
      <c r="C230" s="20"/>
      <c r="D230" s="184">
        <f t="shared" ref="D230:L230" si="147">D185*(1-D$193)</f>
        <v>-2.1000000000000002E-5</v>
      </c>
      <c r="E230" s="184">
        <f t="shared" si="147"/>
        <v>-2.1000000000000002E-5</v>
      </c>
      <c r="F230" s="184">
        <f t="shared" si="147"/>
        <v>-2.1000000000000002E-5</v>
      </c>
      <c r="G230" s="184">
        <f t="shared" si="147"/>
        <v>-2.1000000000000002E-5</v>
      </c>
      <c r="H230" s="184">
        <f t="shared" si="147"/>
        <v>-2.1000000000000002E-5</v>
      </c>
      <c r="I230" s="184">
        <f t="shared" si="147"/>
        <v>-2.1000000000000002E-5</v>
      </c>
      <c r="J230" s="184">
        <f t="shared" si="147"/>
        <v>-2.1000000000000002E-5</v>
      </c>
      <c r="K230" s="184">
        <f t="shared" si="147"/>
        <v>-2.1000000000000002E-5</v>
      </c>
      <c r="L230" s="184">
        <f t="shared" si="147"/>
        <v>-2.1000000000000002E-5</v>
      </c>
      <c r="M230" s="184">
        <f t="shared" ref="M230:N230" si="148">M185*(1-M$193)</f>
        <v>-2.1000000000000002E-5</v>
      </c>
      <c r="N230" s="184">
        <f t="shared" si="148"/>
        <v>-2.1000000000000002E-5</v>
      </c>
      <c r="O230" s="184">
        <f t="shared" si="114"/>
        <v>-2.1000000000000002E-5</v>
      </c>
      <c r="P230" s="184">
        <f t="shared" si="114"/>
        <v>-2.1000000000000002E-5</v>
      </c>
      <c r="Q230" s="185">
        <f t="shared" si="114"/>
        <v>-2.1000000000000002E-5</v>
      </c>
    </row>
    <row r="231" spans="2:17" s="18" customFormat="1" x14ac:dyDescent="0.3">
      <c r="B231" s="152" t="s">
        <v>164</v>
      </c>
      <c r="C231" s="20"/>
      <c r="D231" s="184">
        <f t="shared" ref="D231:L231" si="149">D186*(1-D$193)</f>
        <v>335.83497900000009</v>
      </c>
      <c r="E231" s="184">
        <f t="shared" si="149"/>
        <v>468.13497900000016</v>
      </c>
      <c r="F231" s="184">
        <f t="shared" si="149"/>
        <v>456.47997900000007</v>
      </c>
      <c r="G231" s="184">
        <f t="shared" si="149"/>
        <v>292.66497900000007</v>
      </c>
      <c r="H231" s="184">
        <f t="shared" si="149"/>
        <v>294.0149790000001</v>
      </c>
      <c r="I231" s="184">
        <f t="shared" si="149"/>
        <v>342.59997900000008</v>
      </c>
      <c r="J231" s="184">
        <f t="shared" si="149"/>
        <v>402.1349790000001</v>
      </c>
      <c r="K231" s="184">
        <f t="shared" si="149"/>
        <v>398.3339157992242</v>
      </c>
      <c r="L231" s="184">
        <f t="shared" si="149"/>
        <v>395.49295793307482</v>
      </c>
      <c r="M231" s="184">
        <f t="shared" ref="M231:N231" si="150">M186*(1-M$193)</f>
        <v>420.40497900000008</v>
      </c>
      <c r="N231" s="184">
        <f t="shared" si="150"/>
        <v>415.18497900000011</v>
      </c>
      <c r="O231" s="184">
        <f t="shared" si="114"/>
        <v>342.15200226486184</v>
      </c>
      <c r="P231" s="184">
        <f t="shared" si="114"/>
        <v>463.21263480685212</v>
      </c>
      <c r="Q231" s="185">
        <f t="shared" si="114"/>
        <v>519.99158073322292</v>
      </c>
    </row>
    <row r="232" spans="2:17" s="18" customFormat="1" x14ac:dyDescent="0.3">
      <c r="B232" s="152" t="s">
        <v>165</v>
      </c>
      <c r="C232" s="20"/>
      <c r="D232" s="184">
        <f t="shared" ref="D232:L232" si="151">D187*(1-D$193)</f>
        <v>24.884979000000005</v>
      </c>
      <c r="E232" s="184">
        <f t="shared" si="151"/>
        <v>30.464979000000007</v>
      </c>
      <c r="F232" s="184">
        <f t="shared" si="151"/>
        <v>26.024979000000005</v>
      </c>
      <c r="G232" s="184">
        <f t="shared" si="151"/>
        <v>16.034979000000003</v>
      </c>
      <c r="H232" s="184">
        <f t="shared" si="151"/>
        <v>16.484979000000006</v>
      </c>
      <c r="I232" s="184">
        <f t="shared" si="151"/>
        <v>17.969979000000006</v>
      </c>
      <c r="J232" s="184">
        <f t="shared" si="151"/>
        <v>19.424979000000004</v>
      </c>
      <c r="K232" s="184">
        <f t="shared" si="151"/>
        <v>18.422607593598457</v>
      </c>
      <c r="L232" s="184">
        <f t="shared" si="151"/>
        <v>17.895855197866155</v>
      </c>
      <c r="M232" s="184">
        <f t="shared" ref="M232:N232" si="152">M187*(1-M$193)</f>
        <v>19.229979000000004</v>
      </c>
      <c r="N232" s="184">
        <f t="shared" si="152"/>
        <v>17.249979000000003</v>
      </c>
      <c r="O232" s="184">
        <f t="shared" si="114"/>
        <v>14.854159143515115</v>
      </c>
      <c r="P232" s="184">
        <f t="shared" si="114"/>
        <v>20.784702697482771</v>
      </c>
      <c r="Q232" s="185">
        <f t="shared" si="114"/>
        <v>23.332419578961968</v>
      </c>
    </row>
    <row r="233" spans="2:17" s="18" customFormat="1" x14ac:dyDescent="0.3">
      <c r="B233" s="152" t="s">
        <v>166</v>
      </c>
      <c r="C233" s="20"/>
      <c r="D233" s="184">
        <f t="shared" ref="D233:L233" si="153">D188*(1-D$193)</f>
        <v>0.29997900000000005</v>
      </c>
      <c r="E233" s="184">
        <f t="shared" si="153"/>
        <v>0.43497900000000012</v>
      </c>
      <c r="F233" s="184">
        <f t="shared" si="153"/>
        <v>0.34497900000000009</v>
      </c>
      <c r="G233" s="184">
        <f t="shared" si="153"/>
        <v>0.16497900000000004</v>
      </c>
      <c r="H233" s="184">
        <f t="shared" si="153"/>
        <v>0.11997900000000003</v>
      </c>
      <c r="I233" s="184">
        <f t="shared" si="153"/>
        <v>0.25497900000000001</v>
      </c>
      <c r="J233" s="184">
        <f t="shared" si="153"/>
        <v>0.29997900000000005</v>
      </c>
      <c r="K233" s="184">
        <f t="shared" si="153"/>
        <v>0.26371938797284195</v>
      </c>
      <c r="L233" s="184">
        <f t="shared" si="153"/>
        <v>0.33289246265761396</v>
      </c>
      <c r="M233" s="184">
        <f t="shared" ref="M233:N233" si="154">M188*(1-M$193)</f>
        <v>0.31497900000000006</v>
      </c>
      <c r="N233" s="184">
        <f t="shared" si="154"/>
        <v>9.7479000000000024E-2</v>
      </c>
      <c r="O233" s="184">
        <f t="shared" si="114"/>
        <v>0.15279537629049605</v>
      </c>
      <c r="P233" s="184">
        <f t="shared" si="114"/>
        <v>0.28109497996059313</v>
      </c>
      <c r="Q233" s="185">
        <f t="shared" si="114"/>
        <v>0.31555316849479564</v>
      </c>
    </row>
    <row r="234" spans="2:17" s="18" customFormat="1" x14ac:dyDescent="0.3">
      <c r="B234" s="162" t="s">
        <v>176</v>
      </c>
      <c r="C234" s="156" t="s">
        <v>167</v>
      </c>
      <c r="D234" s="179">
        <f>SUM(D198:D233)</f>
        <v>1052.8792440000004</v>
      </c>
      <c r="E234" s="179">
        <f t="shared" ref="E234:L234" si="155">SUM(E198:E233)</f>
        <v>1565.3842440000005</v>
      </c>
      <c r="F234" s="179">
        <f t="shared" si="155"/>
        <v>1611.5242440000004</v>
      </c>
      <c r="G234" s="179">
        <f t="shared" si="155"/>
        <v>1049.6092440000007</v>
      </c>
      <c r="H234" s="179">
        <f t="shared" si="155"/>
        <v>1069.1242440000008</v>
      </c>
      <c r="I234" s="179">
        <f t="shared" si="155"/>
        <v>1381.4092440000006</v>
      </c>
      <c r="J234" s="179">
        <f t="shared" si="155"/>
        <v>1551.3442440000001</v>
      </c>
      <c r="K234" s="179">
        <f t="shared" si="155"/>
        <v>1518.3295142036864</v>
      </c>
      <c r="L234" s="179">
        <f t="shared" si="155"/>
        <v>1464.3843340678959</v>
      </c>
      <c r="M234" s="179">
        <f t="shared" ref="M234:Q234" si="156">SUM(M198:M233)</f>
        <v>1644.2092440000004</v>
      </c>
      <c r="N234" s="179">
        <f t="shared" si="156"/>
        <v>1557.3817440000003</v>
      </c>
      <c r="O234" s="179">
        <f t="shared" si="156"/>
        <v>1283.4206336399534</v>
      </c>
      <c r="P234" s="179">
        <f t="shared" si="156"/>
        <v>1753.852860075127</v>
      </c>
      <c r="Q234" s="180">
        <f t="shared" si="156"/>
        <v>1968.8339457202101</v>
      </c>
    </row>
    <row r="235" spans="2:17" s="60" customFormat="1" x14ac:dyDescent="0.3">
      <c r="F235" s="74"/>
      <c r="G235" s="74"/>
      <c r="H235" s="74"/>
      <c r="I235" s="74"/>
      <c r="J235" s="74"/>
      <c r="K235" s="74"/>
      <c r="L235" s="74"/>
      <c r="M235" s="74"/>
      <c r="N235" s="74"/>
      <c r="O235" s="75"/>
    </row>
    <row r="236" spans="2:17" x14ac:dyDescent="0.3">
      <c r="B236" s="34"/>
      <c r="C236" s="34"/>
      <c r="D236" s="34"/>
      <c r="E236" s="34"/>
      <c r="F236" s="34"/>
      <c r="G236" s="34"/>
      <c r="H236" s="34"/>
      <c r="I236" s="34"/>
      <c r="J236" s="34"/>
      <c r="K236" s="34"/>
      <c r="L236" s="34"/>
      <c r="M236" s="34"/>
      <c r="N236" s="34"/>
      <c r="O236" s="11"/>
    </row>
    <row r="237" spans="2:17" s="18" customFormat="1" x14ac:dyDescent="0.3">
      <c r="B237" s="15" t="s">
        <v>100</v>
      </c>
      <c r="C237" s="16" t="s">
        <v>86</v>
      </c>
      <c r="D237" s="16">
        <v>2005</v>
      </c>
      <c r="E237" s="16">
        <v>2006</v>
      </c>
      <c r="F237" s="16">
        <v>2007</v>
      </c>
      <c r="G237" s="16">
        <v>2008</v>
      </c>
      <c r="H237" s="16">
        <v>2009</v>
      </c>
      <c r="I237" s="16">
        <v>2010</v>
      </c>
      <c r="J237" s="16">
        <v>2011</v>
      </c>
      <c r="K237" s="16">
        <v>2012</v>
      </c>
      <c r="L237" s="16">
        <v>2013</v>
      </c>
      <c r="M237" s="16">
        <v>2014</v>
      </c>
      <c r="N237" s="16">
        <v>2015</v>
      </c>
      <c r="O237" s="16">
        <v>2016</v>
      </c>
      <c r="P237" s="16">
        <v>2017</v>
      </c>
      <c r="Q237" s="17">
        <v>2018</v>
      </c>
    </row>
    <row r="238" spans="2:17" s="67" customFormat="1" x14ac:dyDescent="0.3">
      <c r="B238" s="154" t="s">
        <v>21</v>
      </c>
      <c r="C238" s="27"/>
      <c r="D238" s="169"/>
      <c r="E238" s="169"/>
      <c r="F238" s="169"/>
      <c r="G238" s="169"/>
      <c r="H238" s="169"/>
      <c r="I238" s="169"/>
      <c r="J238" s="169"/>
      <c r="K238" s="169"/>
      <c r="L238" s="211"/>
      <c r="M238" s="211"/>
      <c r="N238" s="169"/>
      <c r="O238" s="199"/>
      <c r="Q238" s="420"/>
    </row>
    <row r="239" spans="2:17" s="18" customFormat="1" x14ac:dyDescent="0.3">
      <c r="B239" s="152" t="s">
        <v>132</v>
      </c>
      <c r="C239" s="20"/>
      <c r="D239" s="184">
        <f t="shared" ref="D239:L239" si="157">D198*21</f>
        <v>-4.4100000000000004E-4</v>
      </c>
      <c r="E239" s="184">
        <f t="shared" si="157"/>
        <v>-4.4100000000000004E-4</v>
      </c>
      <c r="F239" s="184">
        <f t="shared" si="157"/>
        <v>-4.4100000000000004E-4</v>
      </c>
      <c r="G239" s="184">
        <f t="shared" si="157"/>
        <v>-4.4100000000000004E-4</v>
      </c>
      <c r="H239" s="184">
        <f t="shared" si="157"/>
        <v>-4.4100000000000004E-4</v>
      </c>
      <c r="I239" s="184">
        <f t="shared" si="157"/>
        <v>-4.4100000000000004E-4</v>
      </c>
      <c r="J239" s="184">
        <f t="shared" si="157"/>
        <v>-4.4100000000000004E-4</v>
      </c>
      <c r="K239" s="184">
        <f t="shared" si="157"/>
        <v>-4.4100000000000004E-4</v>
      </c>
      <c r="L239" s="184">
        <f t="shared" si="157"/>
        <v>-4.4100000000000004E-4</v>
      </c>
      <c r="M239" s="184">
        <f t="shared" ref="M239:Q239" si="158">M198*21</f>
        <v>-4.4100000000000004E-4</v>
      </c>
      <c r="N239" s="184">
        <f t="shared" si="158"/>
        <v>-4.4100000000000004E-4</v>
      </c>
      <c r="O239" s="184">
        <f t="shared" si="158"/>
        <v>-4.4100000000000004E-4</v>
      </c>
      <c r="P239" s="184">
        <f t="shared" si="158"/>
        <v>-4.4100000000000004E-4</v>
      </c>
      <c r="Q239" s="185">
        <f t="shared" si="158"/>
        <v>-4.4100000000000004E-4</v>
      </c>
    </row>
    <row r="240" spans="2:17" s="18" customFormat="1" x14ac:dyDescent="0.3">
      <c r="B240" s="152" t="s">
        <v>133</v>
      </c>
      <c r="C240" s="20"/>
      <c r="D240" s="184">
        <f t="shared" ref="D240:L240" si="159">D199*21</f>
        <v>1477.3495590000005</v>
      </c>
      <c r="E240" s="184">
        <f t="shared" si="159"/>
        <v>1976.9395590000006</v>
      </c>
      <c r="F240" s="184">
        <f t="shared" si="159"/>
        <v>1790.7745590000004</v>
      </c>
      <c r="G240" s="184">
        <f t="shared" si="159"/>
        <v>980.90955900000029</v>
      </c>
      <c r="H240" s="184">
        <f t="shared" si="159"/>
        <v>673.46955900000023</v>
      </c>
      <c r="I240" s="184">
        <f t="shared" si="159"/>
        <v>1112.8945590000003</v>
      </c>
      <c r="J240" s="184">
        <f t="shared" si="159"/>
        <v>1389.464559</v>
      </c>
      <c r="K240" s="184">
        <f t="shared" si="159"/>
        <v>1082.5773433646948</v>
      </c>
      <c r="L240" s="184">
        <f t="shared" si="159"/>
        <v>879.5588204548983</v>
      </c>
      <c r="M240" s="184">
        <f t="shared" ref="M240:Q240" si="160">M199*21</f>
        <v>746.54955900000016</v>
      </c>
      <c r="N240" s="184">
        <f t="shared" si="160"/>
        <v>699.61455900000021</v>
      </c>
      <c r="O240" s="184">
        <f t="shared" si="160"/>
        <v>718.6468675922506</v>
      </c>
      <c r="P240" s="184">
        <f t="shared" si="160"/>
        <v>1053.8573533841911</v>
      </c>
      <c r="Q240" s="185">
        <f t="shared" si="160"/>
        <v>1183.0354619080106</v>
      </c>
    </row>
    <row r="241" spans="2:17" s="18" customFormat="1" x14ac:dyDescent="0.3">
      <c r="B241" s="152" t="s">
        <v>134</v>
      </c>
      <c r="C241" s="20"/>
      <c r="D241" s="184">
        <f t="shared" ref="D241:L241" si="161">D200*21</f>
        <v>-4.4100000000000004E-4</v>
      </c>
      <c r="E241" s="184">
        <f t="shared" si="161"/>
        <v>-4.4100000000000004E-4</v>
      </c>
      <c r="F241" s="184">
        <f t="shared" si="161"/>
        <v>-4.4100000000000004E-4</v>
      </c>
      <c r="G241" s="184">
        <f t="shared" si="161"/>
        <v>-4.4100000000000004E-4</v>
      </c>
      <c r="H241" s="184">
        <f t="shared" si="161"/>
        <v>-4.4100000000000004E-4</v>
      </c>
      <c r="I241" s="184">
        <f t="shared" si="161"/>
        <v>-4.4100000000000004E-4</v>
      </c>
      <c r="J241" s="184">
        <f t="shared" si="161"/>
        <v>-4.4100000000000004E-4</v>
      </c>
      <c r="K241" s="184">
        <f t="shared" si="161"/>
        <v>-4.4100000000000004E-4</v>
      </c>
      <c r="L241" s="184">
        <f t="shared" si="161"/>
        <v>-4.4100000000000004E-4</v>
      </c>
      <c r="M241" s="184">
        <f t="shared" ref="M241:Q241" si="162">M200*21</f>
        <v>-4.4100000000000004E-4</v>
      </c>
      <c r="N241" s="184">
        <f t="shared" si="162"/>
        <v>-4.4100000000000004E-4</v>
      </c>
      <c r="O241" s="184">
        <f t="shared" si="162"/>
        <v>-4.4100000000000004E-4</v>
      </c>
      <c r="P241" s="184">
        <f t="shared" si="162"/>
        <v>-4.4100000000000004E-4</v>
      </c>
      <c r="Q241" s="185">
        <f t="shared" si="162"/>
        <v>-4.4100000000000004E-4</v>
      </c>
    </row>
    <row r="242" spans="2:17" s="18" customFormat="1" x14ac:dyDescent="0.3">
      <c r="B242" s="152" t="s">
        <v>135</v>
      </c>
      <c r="C242" s="20"/>
      <c r="D242" s="184">
        <f t="shared" ref="D242:L242" si="163">D201*21</f>
        <v>-4.4100000000000004E-4</v>
      </c>
      <c r="E242" s="184">
        <f t="shared" si="163"/>
        <v>-4.4100000000000004E-4</v>
      </c>
      <c r="F242" s="184">
        <f t="shared" si="163"/>
        <v>-4.4100000000000004E-4</v>
      </c>
      <c r="G242" s="184">
        <f t="shared" si="163"/>
        <v>-4.4100000000000004E-4</v>
      </c>
      <c r="H242" s="184">
        <f t="shared" si="163"/>
        <v>-4.4100000000000004E-4</v>
      </c>
      <c r="I242" s="184">
        <f t="shared" si="163"/>
        <v>-4.4100000000000004E-4</v>
      </c>
      <c r="J242" s="184">
        <f t="shared" si="163"/>
        <v>-4.4100000000000004E-4</v>
      </c>
      <c r="K242" s="184">
        <f t="shared" si="163"/>
        <v>-4.4100000000000004E-4</v>
      </c>
      <c r="L242" s="184">
        <f t="shared" si="163"/>
        <v>-4.4100000000000004E-4</v>
      </c>
      <c r="M242" s="184">
        <f t="shared" ref="M242:Q242" si="164">M201*21</f>
        <v>-4.4100000000000004E-4</v>
      </c>
      <c r="N242" s="184">
        <f t="shared" si="164"/>
        <v>-4.4100000000000004E-4</v>
      </c>
      <c r="O242" s="184">
        <f t="shared" si="164"/>
        <v>-4.4100000000000004E-4</v>
      </c>
      <c r="P242" s="184">
        <f t="shared" si="164"/>
        <v>-4.4100000000000004E-4</v>
      </c>
      <c r="Q242" s="185">
        <f t="shared" si="164"/>
        <v>-4.4100000000000004E-4</v>
      </c>
    </row>
    <row r="243" spans="2:17" s="18" customFormat="1" x14ac:dyDescent="0.3">
      <c r="B243" s="152" t="s">
        <v>136</v>
      </c>
      <c r="C243" s="20"/>
      <c r="D243" s="21">
        <f t="shared" ref="D243:L243" si="165">D202*21</f>
        <v>478.48455900000016</v>
      </c>
      <c r="E243" s="21">
        <f t="shared" si="165"/>
        <v>559.12455900000009</v>
      </c>
      <c r="F243" s="21">
        <f t="shared" si="165"/>
        <v>459.58455900000013</v>
      </c>
      <c r="G243" s="21">
        <f t="shared" si="165"/>
        <v>308.06955900000003</v>
      </c>
      <c r="H243" s="21">
        <f t="shared" si="165"/>
        <v>311.21955900000006</v>
      </c>
      <c r="I243" s="21">
        <f t="shared" si="165"/>
        <v>445.09455900000017</v>
      </c>
      <c r="J243" s="21">
        <f t="shared" si="165"/>
        <v>546.52455900000007</v>
      </c>
      <c r="K243" s="21">
        <f t="shared" si="165"/>
        <v>595.25320749660546</v>
      </c>
      <c r="L243" s="184">
        <f t="shared" si="165"/>
        <v>714.38744183220194</v>
      </c>
      <c r="M243" s="184">
        <f t="shared" ref="M243:Q243" si="166">M202*21</f>
        <v>684.80955900000026</v>
      </c>
      <c r="N243" s="21">
        <f t="shared" si="166"/>
        <v>641.02455900000007</v>
      </c>
      <c r="O243" s="184">
        <f t="shared" si="166"/>
        <v>535.19878994182204</v>
      </c>
      <c r="P243" s="184">
        <f t="shared" si="166"/>
        <v>728.83437816577839</v>
      </c>
      <c r="Q243" s="185">
        <f t="shared" si="166"/>
        <v>818.17233615957969</v>
      </c>
    </row>
    <row r="244" spans="2:17" s="18" customFormat="1" x14ac:dyDescent="0.3">
      <c r="B244" s="152" t="s">
        <v>137</v>
      </c>
      <c r="C244" s="20"/>
      <c r="D244" s="184">
        <f t="shared" ref="D244:L244" si="167">D203*21</f>
        <v>-4.4100000000000004E-4</v>
      </c>
      <c r="E244" s="184">
        <f t="shared" si="167"/>
        <v>-4.4100000000000004E-4</v>
      </c>
      <c r="F244" s="184">
        <f t="shared" si="167"/>
        <v>-4.4100000000000004E-4</v>
      </c>
      <c r="G244" s="184">
        <f t="shared" si="167"/>
        <v>-4.4100000000000004E-4</v>
      </c>
      <c r="H244" s="184">
        <f t="shared" si="167"/>
        <v>-4.4100000000000004E-4</v>
      </c>
      <c r="I244" s="184">
        <f t="shared" si="167"/>
        <v>-4.4100000000000004E-4</v>
      </c>
      <c r="J244" s="184">
        <f t="shared" si="167"/>
        <v>-4.4100000000000004E-4</v>
      </c>
      <c r="K244" s="184">
        <f t="shared" si="167"/>
        <v>-4.4100000000000004E-4</v>
      </c>
      <c r="L244" s="184">
        <f t="shared" si="167"/>
        <v>-4.4100000000000004E-4</v>
      </c>
      <c r="M244" s="184">
        <f t="shared" ref="M244:Q244" si="168">M203*21</f>
        <v>-4.4100000000000004E-4</v>
      </c>
      <c r="N244" s="184">
        <f t="shared" si="168"/>
        <v>-4.4100000000000004E-4</v>
      </c>
      <c r="O244" s="184">
        <f t="shared" si="168"/>
        <v>-4.4100000000000004E-4</v>
      </c>
      <c r="P244" s="184">
        <f t="shared" si="168"/>
        <v>-4.4100000000000004E-4</v>
      </c>
      <c r="Q244" s="185">
        <f t="shared" si="168"/>
        <v>-4.4100000000000004E-4</v>
      </c>
    </row>
    <row r="245" spans="2:17" s="18" customFormat="1" x14ac:dyDescent="0.3">
      <c r="B245" s="152" t="s">
        <v>138</v>
      </c>
      <c r="C245" s="20"/>
      <c r="D245" s="184">
        <f t="shared" ref="D245:L245" si="169">D204*21</f>
        <v>20.159559000000002</v>
      </c>
      <c r="E245" s="184">
        <f t="shared" si="169"/>
        <v>28.349559000000006</v>
      </c>
      <c r="F245" s="184">
        <f t="shared" si="169"/>
        <v>43.469559000000011</v>
      </c>
      <c r="G245" s="184">
        <f t="shared" si="169"/>
        <v>24.254559000000004</v>
      </c>
      <c r="H245" s="184">
        <f t="shared" si="169"/>
        <v>12.599559000000001</v>
      </c>
      <c r="I245" s="184">
        <f t="shared" si="169"/>
        <v>24.569559000000005</v>
      </c>
      <c r="J245" s="184">
        <f t="shared" si="169"/>
        <v>41.264559000000013</v>
      </c>
      <c r="K245" s="184">
        <f t="shared" si="169"/>
        <v>57.242977079534434</v>
      </c>
      <c r="L245" s="184">
        <f t="shared" si="169"/>
        <v>79.560698359844849</v>
      </c>
      <c r="M245" s="184">
        <f t="shared" ref="M245:Q245" si="170">M204*21</f>
        <v>82.844559000000004</v>
      </c>
      <c r="N245" s="184">
        <f t="shared" si="170"/>
        <v>74.339559000000008</v>
      </c>
      <c r="O245" s="184">
        <f t="shared" si="170"/>
        <v>58.444358783175268</v>
      </c>
      <c r="P245" s="184">
        <f t="shared" si="170"/>
        <v>78.32748070444417</v>
      </c>
      <c r="Q245" s="185">
        <f t="shared" si="170"/>
        <v>87.928636405241917</v>
      </c>
    </row>
    <row r="246" spans="2:17" s="18" customFormat="1" x14ac:dyDescent="0.3">
      <c r="B246" s="152" t="s">
        <v>139</v>
      </c>
      <c r="C246" s="20"/>
      <c r="D246" s="184">
        <f t="shared" ref="D246:L246" si="171">D205*21</f>
        <v>-4.4100000000000004E-4</v>
      </c>
      <c r="E246" s="184">
        <f t="shared" si="171"/>
        <v>-4.4100000000000004E-4</v>
      </c>
      <c r="F246" s="184">
        <f t="shared" si="171"/>
        <v>-4.4100000000000004E-4</v>
      </c>
      <c r="G246" s="184">
        <f t="shared" si="171"/>
        <v>-4.4100000000000004E-4</v>
      </c>
      <c r="H246" s="184">
        <f t="shared" si="171"/>
        <v>-4.4100000000000004E-4</v>
      </c>
      <c r="I246" s="184">
        <f t="shared" si="171"/>
        <v>-4.4100000000000004E-4</v>
      </c>
      <c r="J246" s="184">
        <f t="shared" si="171"/>
        <v>-4.4100000000000004E-4</v>
      </c>
      <c r="K246" s="184">
        <f t="shared" si="171"/>
        <v>-4.4100000000000004E-4</v>
      </c>
      <c r="L246" s="184">
        <f t="shared" si="171"/>
        <v>-4.4100000000000004E-4</v>
      </c>
      <c r="M246" s="184">
        <f t="shared" ref="M246:Q246" si="172">M205*21</f>
        <v>-4.4100000000000004E-4</v>
      </c>
      <c r="N246" s="184">
        <f t="shared" si="172"/>
        <v>-4.4100000000000004E-4</v>
      </c>
      <c r="O246" s="184">
        <f t="shared" si="172"/>
        <v>-4.4100000000000004E-4</v>
      </c>
      <c r="P246" s="184">
        <f t="shared" si="172"/>
        <v>-4.4100000000000004E-4</v>
      </c>
      <c r="Q246" s="185">
        <f t="shared" si="172"/>
        <v>-4.4100000000000004E-4</v>
      </c>
    </row>
    <row r="247" spans="2:17" s="18" customFormat="1" x14ac:dyDescent="0.3">
      <c r="B247" s="152" t="s">
        <v>140</v>
      </c>
      <c r="C247" s="20"/>
      <c r="D247" s="184">
        <f t="shared" ref="D247:L247" si="173">D206*21</f>
        <v>-4.4100000000000004E-4</v>
      </c>
      <c r="E247" s="184">
        <f t="shared" si="173"/>
        <v>-4.4100000000000004E-4</v>
      </c>
      <c r="F247" s="184">
        <f t="shared" si="173"/>
        <v>-4.4100000000000004E-4</v>
      </c>
      <c r="G247" s="184">
        <f t="shared" si="173"/>
        <v>-4.4100000000000004E-4</v>
      </c>
      <c r="H247" s="184">
        <f t="shared" si="173"/>
        <v>-4.4100000000000004E-4</v>
      </c>
      <c r="I247" s="184">
        <f t="shared" si="173"/>
        <v>-4.4100000000000004E-4</v>
      </c>
      <c r="J247" s="184">
        <f t="shared" si="173"/>
        <v>-4.4100000000000004E-4</v>
      </c>
      <c r="K247" s="184">
        <f t="shared" si="173"/>
        <v>-4.4100000000000004E-4</v>
      </c>
      <c r="L247" s="184">
        <f t="shared" si="173"/>
        <v>-4.4100000000000004E-4</v>
      </c>
      <c r="M247" s="184">
        <f t="shared" ref="M247:Q247" si="174">M206*21</f>
        <v>-4.4100000000000004E-4</v>
      </c>
      <c r="N247" s="184">
        <f t="shared" si="174"/>
        <v>-4.4100000000000004E-4</v>
      </c>
      <c r="O247" s="184">
        <f t="shared" si="174"/>
        <v>-4.4100000000000004E-4</v>
      </c>
      <c r="P247" s="184">
        <f t="shared" si="174"/>
        <v>-4.4100000000000004E-4</v>
      </c>
      <c r="Q247" s="185">
        <f t="shared" si="174"/>
        <v>-4.4100000000000004E-4</v>
      </c>
    </row>
    <row r="248" spans="2:17" s="18" customFormat="1" x14ac:dyDescent="0.3">
      <c r="B248" s="152" t="s">
        <v>141</v>
      </c>
      <c r="C248" s="20"/>
      <c r="D248" s="184">
        <f t="shared" ref="D248:L248" si="175">D207*21</f>
        <v>-4.4100000000000004E-4</v>
      </c>
      <c r="E248" s="184">
        <f t="shared" si="175"/>
        <v>-4.4100000000000004E-4</v>
      </c>
      <c r="F248" s="184">
        <f t="shared" si="175"/>
        <v>-4.4100000000000004E-4</v>
      </c>
      <c r="G248" s="184">
        <f t="shared" si="175"/>
        <v>-4.4100000000000004E-4</v>
      </c>
      <c r="H248" s="184">
        <f t="shared" si="175"/>
        <v>-4.4100000000000004E-4</v>
      </c>
      <c r="I248" s="184">
        <f t="shared" si="175"/>
        <v>-4.4100000000000004E-4</v>
      </c>
      <c r="J248" s="184">
        <f t="shared" si="175"/>
        <v>-4.4100000000000004E-4</v>
      </c>
      <c r="K248" s="184">
        <f t="shared" si="175"/>
        <v>-4.4100000000000004E-4</v>
      </c>
      <c r="L248" s="184">
        <f t="shared" si="175"/>
        <v>-4.4100000000000004E-4</v>
      </c>
      <c r="M248" s="184">
        <f t="shared" ref="M248:Q248" si="176">M207*21</f>
        <v>-4.4100000000000004E-4</v>
      </c>
      <c r="N248" s="184">
        <f t="shared" si="176"/>
        <v>-4.4100000000000004E-4</v>
      </c>
      <c r="O248" s="184">
        <f t="shared" si="176"/>
        <v>-4.4100000000000004E-4</v>
      </c>
      <c r="P248" s="184">
        <f t="shared" si="176"/>
        <v>-4.4100000000000004E-4</v>
      </c>
      <c r="Q248" s="185">
        <f t="shared" si="176"/>
        <v>-4.4100000000000004E-4</v>
      </c>
    </row>
    <row r="249" spans="2:17" s="18" customFormat="1" x14ac:dyDescent="0.3">
      <c r="B249" s="152" t="s">
        <v>142</v>
      </c>
      <c r="C249" s="20"/>
      <c r="D249" s="21">
        <f t="shared" ref="D249:L249" si="177">D208*21</f>
        <v>12.914559000000001</v>
      </c>
      <c r="E249" s="21">
        <f t="shared" si="177"/>
        <v>21.419559000000003</v>
      </c>
      <c r="F249" s="21">
        <f t="shared" si="177"/>
        <v>20.159559000000002</v>
      </c>
      <c r="G249" s="21">
        <f t="shared" si="177"/>
        <v>13.229558999999998</v>
      </c>
      <c r="H249" s="21">
        <f t="shared" si="177"/>
        <v>10.394559000000003</v>
      </c>
      <c r="I249" s="21">
        <f t="shared" si="177"/>
        <v>14.804559000000001</v>
      </c>
      <c r="J249" s="21">
        <f t="shared" si="177"/>
        <v>13.544559000000001</v>
      </c>
      <c r="K249" s="21">
        <f t="shared" si="177"/>
        <v>13.473219290979634</v>
      </c>
      <c r="L249" s="184">
        <f t="shared" si="177"/>
        <v>14.780779096993216</v>
      </c>
      <c r="M249" s="184">
        <f t="shared" ref="M249:Q249" si="178">M208*21</f>
        <v>14.174559000000002</v>
      </c>
      <c r="N249" s="21">
        <f t="shared" si="178"/>
        <v>12.914559000000001</v>
      </c>
      <c r="O249" s="184">
        <f t="shared" si="178"/>
        <v>11.101456221965755</v>
      </c>
      <c r="P249" s="184">
        <f t="shared" si="178"/>
        <v>15.382583523196983</v>
      </c>
      <c r="Q249" s="185">
        <f t="shared" si="178"/>
        <v>17.268179494371903</v>
      </c>
    </row>
    <row r="250" spans="2:17" s="18" customFormat="1" x14ac:dyDescent="0.3">
      <c r="B250" s="152" t="s">
        <v>143</v>
      </c>
      <c r="C250" s="20"/>
      <c r="D250" s="21">
        <f t="shared" ref="D250:L250" si="179">D209*21</f>
        <v>1354.8145590000001</v>
      </c>
      <c r="E250" s="21">
        <f t="shared" si="179"/>
        <v>1714.5445590000002</v>
      </c>
      <c r="F250" s="21">
        <f t="shared" si="179"/>
        <v>1739.7445590000002</v>
      </c>
      <c r="G250" s="21">
        <f t="shared" si="179"/>
        <v>1386.6295590000002</v>
      </c>
      <c r="H250" s="21">
        <f t="shared" si="179"/>
        <v>1442.3845590000003</v>
      </c>
      <c r="I250" s="21">
        <f t="shared" si="179"/>
        <v>1541.6095590000002</v>
      </c>
      <c r="J250" s="21">
        <f t="shared" si="179"/>
        <v>1334.0245590000002</v>
      </c>
      <c r="K250" s="21">
        <f t="shared" si="179"/>
        <v>1361.7449720746849</v>
      </c>
      <c r="L250" s="184">
        <f t="shared" si="179"/>
        <v>1462.1246966915619</v>
      </c>
      <c r="M250" s="184">
        <f t="shared" ref="M250:Q250" si="180">M209*21</f>
        <v>1454.0395590000001</v>
      </c>
      <c r="N250" s="21">
        <f t="shared" si="180"/>
        <v>1418.4445590000003</v>
      </c>
      <c r="O250" s="184">
        <f t="shared" si="180"/>
        <v>1171.0054089734745</v>
      </c>
      <c r="P250" s="184">
        <f t="shared" si="180"/>
        <v>1583.4363108117072</v>
      </c>
      <c r="Q250" s="185">
        <f t="shared" si="180"/>
        <v>1777.5283084760224</v>
      </c>
    </row>
    <row r="251" spans="2:17" s="18" customFormat="1" x14ac:dyDescent="0.3">
      <c r="B251" s="152" t="s">
        <v>144</v>
      </c>
      <c r="C251" s="20"/>
      <c r="D251" s="184">
        <f t="shared" ref="D251:L251" si="181">D210*21</f>
        <v>418.00455900000009</v>
      </c>
      <c r="E251" s="184">
        <f t="shared" si="181"/>
        <v>744.97455900000011</v>
      </c>
      <c r="F251" s="184">
        <f t="shared" si="181"/>
        <v>771.43455900000026</v>
      </c>
      <c r="G251" s="184">
        <f t="shared" si="181"/>
        <v>405.08955900000007</v>
      </c>
      <c r="H251" s="184">
        <f t="shared" si="181"/>
        <v>306.49455900000004</v>
      </c>
      <c r="I251" s="184">
        <f t="shared" si="181"/>
        <v>448.55955900000015</v>
      </c>
      <c r="J251" s="184">
        <f t="shared" si="181"/>
        <v>590.30955900000015</v>
      </c>
      <c r="K251" s="184">
        <f t="shared" si="181"/>
        <v>622.3864850135792</v>
      </c>
      <c r="L251" s="184">
        <f t="shared" si="181"/>
        <v>663.05686767119323</v>
      </c>
      <c r="M251" s="184">
        <f t="shared" ref="M251:Q251" si="182">M210*21</f>
        <v>710.63955900000019</v>
      </c>
      <c r="N251" s="184">
        <f t="shared" si="182"/>
        <v>687.01455900000019</v>
      </c>
      <c r="O251" s="184">
        <f t="shared" si="182"/>
        <v>557.25016046022051</v>
      </c>
      <c r="P251" s="184">
        <f t="shared" si="182"/>
        <v>751.38374324568395</v>
      </c>
      <c r="Q251" s="185">
        <f t="shared" si="182"/>
        <v>843.48572153231589</v>
      </c>
    </row>
    <row r="252" spans="2:17" s="18" customFormat="1" x14ac:dyDescent="0.3">
      <c r="B252" s="152" t="s">
        <v>145</v>
      </c>
      <c r="C252" s="20"/>
      <c r="D252" s="184">
        <f t="shared" ref="D252:L252" si="183">D211*21</f>
        <v>-4.4100000000000004E-4</v>
      </c>
      <c r="E252" s="184">
        <f t="shared" si="183"/>
        <v>-4.4100000000000004E-4</v>
      </c>
      <c r="F252" s="184">
        <f t="shared" si="183"/>
        <v>-4.4100000000000004E-4</v>
      </c>
      <c r="G252" s="184">
        <f t="shared" si="183"/>
        <v>-4.4100000000000004E-4</v>
      </c>
      <c r="H252" s="184">
        <f t="shared" si="183"/>
        <v>-4.4100000000000004E-4</v>
      </c>
      <c r="I252" s="184">
        <f t="shared" si="183"/>
        <v>-4.4100000000000004E-4</v>
      </c>
      <c r="J252" s="184">
        <f t="shared" si="183"/>
        <v>-4.4100000000000004E-4</v>
      </c>
      <c r="K252" s="184">
        <f t="shared" si="183"/>
        <v>-4.4100000000000004E-4</v>
      </c>
      <c r="L252" s="184">
        <f t="shared" si="183"/>
        <v>-4.4100000000000004E-4</v>
      </c>
      <c r="M252" s="184">
        <f t="shared" ref="M252:Q252" si="184">M211*21</f>
        <v>-4.4100000000000004E-4</v>
      </c>
      <c r="N252" s="184">
        <f t="shared" si="184"/>
        <v>-4.4100000000000004E-4</v>
      </c>
      <c r="O252" s="184">
        <f t="shared" si="184"/>
        <v>-4.4100000000000004E-4</v>
      </c>
      <c r="P252" s="184">
        <f t="shared" si="184"/>
        <v>-4.4100000000000004E-4</v>
      </c>
      <c r="Q252" s="185">
        <f t="shared" si="184"/>
        <v>-4.4100000000000004E-4</v>
      </c>
    </row>
    <row r="253" spans="2:17" s="18" customFormat="1" x14ac:dyDescent="0.3">
      <c r="B253" s="152" t="s">
        <v>146</v>
      </c>
      <c r="C253" s="20"/>
      <c r="D253" s="184">
        <f t="shared" ref="D253:L253" si="185">D212*21</f>
        <v>-4.4100000000000004E-4</v>
      </c>
      <c r="E253" s="184">
        <f t="shared" si="185"/>
        <v>-4.4100000000000004E-4</v>
      </c>
      <c r="F253" s="184">
        <f t="shared" si="185"/>
        <v>-4.4100000000000004E-4</v>
      </c>
      <c r="G253" s="184">
        <f t="shared" si="185"/>
        <v>-4.4100000000000004E-4</v>
      </c>
      <c r="H253" s="184">
        <f t="shared" si="185"/>
        <v>-4.4100000000000004E-4</v>
      </c>
      <c r="I253" s="184">
        <f t="shared" si="185"/>
        <v>-4.4100000000000004E-4</v>
      </c>
      <c r="J253" s="184">
        <f t="shared" si="185"/>
        <v>-4.4100000000000004E-4</v>
      </c>
      <c r="K253" s="184">
        <f t="shared" si="185"/>
        <v>-4.4100000000000004E-4</v>
      </c>
      <c r="L253" s="184">
        <f t="shared" si="185"/>
        <v>-4.4100000000000004E-4</v>
      </c>
      <c r="M253" s="184">
        <f t="shared" ref="M253:Q253" si="186">M212*21</f>
        <v>-4.4100000000000004E-4</v>
      </c>
      <c r="N253" s="184">
        <f t="shared" si="186"/>
        <v>-4.4100000000000004E-4</v>
      </c>
      <c r="O253" s="184">
        <f t="shared" si="186"/>
        <v>-4.4100000000000004E-4</v>
      </c>
      <c r="P253" s="184">
        <f t="shared" si="186"/>
        <v>-4.4100000000000004E-4</v>
      </c>
      <c r="Q253" s="185">
        <f t="shared" si="186"/>
        <v>-4.4100000000000004E-4</v>
      </c>
    </row>
    <row r="254" spans="2:17" s="18" customFormat="1" x14ac:dyDescent="0.3">
      <c r="B254" s="152" t="s">
        <v>147</v>
      </c>
      <c r="C254" s="20"/>
      <c r="D254" s="184">
        <f t="shared" ref="D254:L254" si="187">D213*21</f>
        <v>-4.4100000000000004E-4</v>
      </c>
      <c r="E254" s="184">
        <f t="shared" si="187"/>
        <v>-4.4100000000000004E-4</v>
      </c>
      <c r="F254" s="184">
        <f t="shared" si="187"/>
        <v>-4.4100000000000004E-4</v>
      </c>
      <c r="G254" s="184">
        <f t="shared" si="187"/>
        <v>-4.4100000000000004E-4</v>
      </c>
      <c r="H254" s="184">
        <f t="shared" si="187"/>
        <v>-4.4100000000000004E-4</v>
      </c>
      <c r="I254" s="184">
        <f t="shared" si="187"/>
        <v>-4.4100000000000004E-4</v>
      </c>
      <c r="J254" s="184">
        <f t="shared" si="187"/>
        <v>-4.4100000000000004E-4</v>
      </c>
      <c r="K254" s="184">
        <f t="shared" si="187"/>
        <v>-4.4100000000000004E-4</v>
      </c>
      <c r="L254" s="184">
        <f t="shared" si="187"/>
        <v>-4.4100000000000004E-4</v>
      </c>
      <c r="M254" s="184">
        <f t="shared" ref="M254:Q254" si="188">M213*21</f>
        <v>-4.4100000000000004E-4</v>
      </c>
      <c r="N254" s="184">
        <f t="shared" si="188"/>
        <v>-4.4100000000000004E-4</v>
      </c>
      <c r="O254" s="184">
        <f t="shared" si="188"/>
        <v>-4.4100000000000004E-4</v>
      </c>
      <c r="P254" s="184">
        <f t="shared" si="188"/>
        <v>-4.4100000000000004E-4</v>
      </c>
      <c r="Q254" s="185">
        <f t="shared" si="188"/>
        <v>-4.4100000000000004E-4</v>
      </c>
    </row>
    <row r="255" spans="2:17" s="18" customFormat="1" x14ac:dyDescent="0.3">
      <c r="B255" s="152" t="s">
        <v>148</v>
      </c>
      <c r="C255" s="20"/>
      <c r="D255" s="184">
        <f t="shared" ref="D255:L255" si="189">D214*21</f>
        <v>2163.734559</v>
      </c>
      <c r="E255" s="184">
        <f t="shared" si="189"/>
        <v>3127.6345590000005</v>
      </c>
      <c r="F255" s="184">
        <f t="shared" si="189"/>
        <v>3579.0295590000014</v>
      </c>
      <c r="G255" s="184">
        <f t="shared" si="189"/>
        <v>2476.5295590000001</v>
      </c>
      <c r="H255" s="184">
        <f t="shared" si="189"/>
        <v>2938.3195590000005</v>
      </c>
      <c r="I255" s="184">
        <f t="shared" si="189"/>
        <v>4286.2045590000007</v>
      </c>
      <c r="J255" s="184">
        <f t="shared" si="189"/>
        <v>4819.1845590000012</v>
      </c>
      <c r="K255" s="184">
        <f t="shared" si="189"/>
        <v>5045.3331011144537</v>
      </c>
      <c r="L255" s="184">
        <f t="shared" si="189"/>
        <v>5206.4174063714854</v>
      </c>
      <c r="M255" s="184">
        <f t="shared" ref="M255:Q255" si="190">M214*21</f>
        <v>6025.0045590000018</v>
      </c>
      <c r="N255" s="184">
        <f t="shared" si="190"/>
        <v>5396.8945590000012</v>
      </c>
      <c r="O255" s="184">
        <f t="shared" si="190"/>
        <v>4389.1522905683232</v>
      </c>
      <c r="P255" s="184">
        <f t="shared" si="190"/>
        <v>6024.1269513195448</v>
      </c>
      <c r="Q255" s="185">
        <f t="shared" si="190"/>
        <v>6762.5428801034559</v>
      </c>
    </row>
    <row r="256" spans="2:17" s="18" customFormat="1" x14ac:dyDescent="0.3">
      <c r="B256" s="152" t="s">
        <v>149</v>
      </c>
      <c r="C256" s="20"/>
      <c r="D256" s="184">
        <f t="shared" ref="D256:L256" si="191">D215*21</f>
        <v>-4.4100000000000004E-4</v>
      </c>
      <c r="E256" s="184">
        <f t="shared" si="191"/>
        <v>-4.4100000000000004E-4</v>
      </c>
      <c r="F256" s="184">
        <f t="shared" si="191"/>
        <v>-4.4100000000000004E-4</v>
      </c>
      <c r="G256" s="184">
        <f t="shared" si="191"/>
        <v>-4.4100000000000004E-4</v>
      </c>
      <c r="H256" s="184">
        <f t="shared" si="191"/>
        <v>-4.4100000000000004E-4</v>
      </c>
      <c r="I256" s="184">
        <f t="shared" si="191"/>
        <v>-4.4100000000000004E-4</v>
      </c>
      <c r="J256" s="184">
        <f t="shared" si="191"/>
        <v>-4.4100000000000004E-4</v>
      </c>
      <c r="K256" s="184">
        <f t="shared" si="191"/>
        <v>-4.4100000000000004E-4</v>
      </c>
      <c r="L256" s="184">
        <f t="shared" si="191"/>
        <v>-4.4100000000000004E-4</v>
      </c>
      <c r="M256" s="184">
        <f t="shared" ref="M256:Q256" si="192">M215*21</f>
        <v>-4.4100000000000004E-4</v>
      </c>
      <c r="N256" s="184">
        <f t="shared" si="192"/>
        <v>-4.4100000000000004E-4</v>
      </c>
      <c r="O256" s="184">
        <f t="shared" si="192"/>
        <v>-4.4100000000000004E-4</v>
      </c>
      <c r="P256" s="184">
        <f t="shared" si="192"/>
        <v>-4.4100000000000004E-4</v>
      </c>
      <c r="Q256" s="185">
        <f t="shared" si="192"/>
        <v>-4.4100000000000004E-4</v>
      </c>
    </row>
    <row r="257" spans="2:17" s="18" customFormat="1" x14ac:dyDescent="0.3">
      <c r="B257" s="152" t="s">
        <v>150</v>
      </c>
      <c r="C257" s="20"/>
      <c r="D257" s="184">
        <f t="shared" ref="D257:L257" si="193">D216*21</f>
        <v>-4.4100000000000004E-4</v>
      </c>
      <c r="E257" s="184">
        <f t="shared" si="193"/>
        <v>-4.4100000000000004E-4</v>
      </c>
      <c r="F257" s="184">
        <f t="shared" si="193"/>
        <v>-4.4100000000000004E-4</v>
      </c>
      <c r="G257" s="184">
        <f t="shared" si="193"/>
        <v>-4.4100000000000004E-4</v>
      </c>
      <c r="H257" s="184">
        <f t="shared" si="193"/>
        <v>-4.4100000000000004E-4</v>
      </c>
      <c r="I257" s="184">
        <f t="shared" si="193"/>
        <v>-4.4100000000000004E-4</v>
      </c>
      <c r="J257" s="184">
        <f t="shared" si="193"/>
        <v>-4.4100000000000004E-4</v>
      </c>
      <c r="K257" s="184">
        <f t="shared" si="193"/>
        <v>-4.4100000000000004E-4</v>
      </c>
      <c r="L257" s="184">
        <f t="shared" si="193"/>
        <v>-4.4100000000000004E-4</v>
      </c>
      <c r="M257" s="184">
        <f t="shared" ref="M257:Q257" si="194">M216*21</f>
        <v>-4.4100000000000004E-4</v>
      </c>
      <c r="N257" s="184">
        <f t="shared" si="194"/>
        <v>-4.4100000000000004E-4</v>
      </c>
      <c r="O257" s="184">
        <f t="shared" si="194"/>
        <v>-4.4100000000000004E-4</v>
      </c>
      <c r="P257" s="184">
        <f t="shared" si="194"/>
        <v>-4.4100000000000004E-4</v>
      </c>
      <c r="Q257" s="185">
        <f t="shared" si="194"/>
        <v>-4.4100000000000004E-4</v>
      </c>
    </row>
    <row r="258" spans="2:17" s="18" customFormat="1" x14ac:dyDescent="0.3">
      <c r="B258" s="152" t="s">
        <v>151</v>
      </c>
      <c r="C258" s="20"/>
      <c r="D258" s="184">
        <f t="shared" ref="D258:L258" si="195">D217*21</f>
        <v>111.50955900000002</v>
      </c>
      <c r="E258" s="184">
        <f t="shared" si="195"/>
        <v>199.70955900000001</v>
      </c>
      <c r="F258" s="184">
        <f t="shared" si="195"/>
        <v>221.12955900000003</v>
      </c>
      <c r="G258" s="184">
        <f t="shared" si="195"/>
        <v>107.72955900000001</v>
      </c>
      <c r="H258" s="184">
        <f t="shared" si="195"/>
        <v>93.239559000000014</v>
      </c>
      <c r="I258" s="184">
        <f t="shared" si="195"/>
        <v>181.12455900000003</v>
      </c>
      <c r="J258" s="184">
        <f t="shared" si="195"/>
        <v>202.22955900000005</v>
      </c>
      <c r="K258" s="184">
        <f t="shared" si="195"/>
        <v>310.75698134723569</v>
      </c>
      <c r="L258" s="184">
        <f t="shared" si="195"/>
        <v>418.58536644907872</v>
      </c>
      <c r="M258" s="184">
        <f t="shared" ref="M258:Q258" si="196">M217*21</f>
        <v>496.12455900000015</v>
      </c>
      <c r="N258" s="184">
        <f t="shared" si="196"/>
        <v>441.31455900000009</v>
      </c>
      <c r="O258" s="184">
        <f t="shared" si="196"/>
        <v>329.1233817447312</v>
      </c>
      <c r="P258" s="184">
        <f t="shared" si="196"/>
        <v>434.99119533358885</v>
      </c>
      <c r="Q258" s="185">
        <f t="shared" si="196"/>
        <v>488.31090991432978</v>
      </c>
    </row>
    <row r="259" spans="2:17" s="18" customFormat="1" x14ac:dyDescent="0.3">
      <c r="B259" s="152" t="s">
        <v>152</v>
      </c>
      <c r="C259" s="20"/>
      <c r="D259" s="184">
        <f t="shared" ref="D259:L259" si="197">D218*21</f>
        <v>5609.5195590000012</v>
      </c>
      <c r="E259" s="184">
        <f t="shared" si="197"/>
        <v>10236.554559000002</v>
      </c>
      <c r="F259" s="184">
        <f t="shared" si="197"/>
        <v>11442.374559000004</v>
      </c>
      <c r="G259" s="184">
        <f t="shared" si="197"/>
        <v>7184.8345590000017</v>
      </c>
      <c r="H259" s="184">
        <f t="shared" si="197"/>
        <v>8120.3845590000019</v>
      </c>
      <c r="I259" s="184">
        <f t="shared" si="197"/>
        <v>10782.134559000002</v>
      </c>
      <c r="J259" s="184">
        <f t="shared" si="197"/>
        <v>11335.274559000003</v>
      </c>
      <c r="K259" s="184">
        <f t="shared" si="197"/>
        <v>11075.25302503298</v>
      </c>
      <c r="L259" s="184">
        <f t="shared" si="197"/>
        <v>10044.565714344328</v>
      </c>
      <c r="M259" s="184">
        <f t="shared" ref="M259:Q259" si="198">M218*21</f>
        <v>12368.474559000004</v>
      </c>
      <c r="N259" s="184">
        <f t="shared" si="198"/>
        <v>11318.264559000001</v>
      </c>
      <c r="O259" s="184">
        <f t="shared" si="198"/>
        <v>9217.7569126317085</v>
      </c>
      <c r="P259" s="184">
        <f t="shared" si="198"/>
        <v>12669.255048990588</v>
      </c>
      <c r="Q259" s="185">
        <f t="shared" si="198"/>
        <v>14222.206945653576</v>
      </c>
    </row>
    <row r="260" spans="2:17" s="18" customFormat="1" x14ac:dyDescent="0.3">
      <c r="B260" s="152" t="s">
        <v>153</v>
      </c>
      <c r="C260" s="20"/>
      <c r="D260" s="184">
        <f t="shared" ref="D260:L260" si="199">D219*21</f>
        <v>-4.4100000000000004E-4</v>
      </c>
      <c r="E260" s="184">
        <f t="shared" si="199"/>
        <v>-4.4100000000000004E-4</v>
      </c>
      <c r="F260" s="184">
        <f t="shared" si="199"/>
        <v>-4.4100000000000004E-4</v>
      </c>
      <c r="G260" s="184">
        <f t="shared" si="199"/>
        <v>-4.4100000000000004E-4</v>
      </c>
      <c r="H260" s="184">
        <f t="shared" si="199"/>
        <v>-4.4100000000000004E-4</v>
      </c>
      <c r="I260" s="184">
        <f t="shared" si="199"/>
        <v>-4.4100000000000004E-4</v>
      </c>
      <c r="J260" s="184">
        <f t="shared" si="199"/>
        <v>-4.4100000000000004E-4</v>
      </c>
      <c r="K260" s="184">
        <f t="shared" si="199"/>
        <v>-4.4100000000000004E-4</v>
      </c>
      <c r="L260" s="184">
        <f t="shared" si="199"/>
        <v>-4.4100000000000004E-4</v>
      </c>
      <c r="M260" s="184">
        <f t="shared" ref="M260:Q260" si="200">M219*21</f>
        <v>-4.4100000000000004E-4</v>
      </c>
      <c r="N260" s="184">
        <f t="shared" si="200"/>
        <v>-4.4100000000000004E-4</v>
      </c>
      <c r="O260" s="184">
        <f t="shared" si="200"/>
        <v>-4.4100000000000004E-4</v>
      </c>
      <c r="P260" s="184">
        <f t="shared" si="200"/>
        <v>-4.4100000000000004E-4</v>
      </c>
      <c r="Q260" s="185">
        <f t="shared" si="200"/>
        <v>-4.4100000000000004E-4</v>
      </c>
    </row>
    <row r="261" spans="2:17" s="18" customFormat="1" x14ac:dyDescent="0.3">
      <c r="B261" s="152" t="s">
        <v>154</v>
      </c>
      <c r="C261" s="20"/>
      <c r="D261" s="184">
        <f t="shared" ref="D261:L261" si="201">D220*21</f>
        <v>-4.4100000000000004E-4</v>
      </c>
      <c r="E261" s="184">
        <f t="shared" si="201"/>
        <v>-4.4100000000000004E-4</v>
      </c>
      <c r="F261" s="184">
        <f t="shared" si="201"/>
        <v>-4.4100000000000004E-4</v>
      </c>
      <c r="G261" s="184">
        <f t="shared" si="201"/>
        <v>-4.4100000000000004E-4</v>
      </c>
      <c r="H261" s="184">
        <f t="shared" si="201"/>
        <v>-4.4100000000000004E-4</v>
      </c>
      <c r="I261" s="184">
        <f t="shared" si="201"/>
        <v>-4.4100000000000004E-4</v>
      </c>
      <c r="J261" s="184">
        <f t="shared" si="201"/>
        <v>-4.4100000000000004E-4</v>
      </c>
      <c r="K261" s="184">
        <f t="shared" si="201"/>
        <v>-4.4100000000000004E-4</v>
      </c>
      <c r="L261" s="184">
        <f t="shared" si="201"/>
        <v>-4.4100000000000004E-4</v>
      </c>
      <c r="M261" s="184">
        <f t="shared" ref="M261:Q261" si="202">M220*21</f>
        <v>-4.4100000000000004E-4</v>
      </c>
      <c r="N261" s="184">
        <f t="shared" si="202"/>
        <v>-4.4100000000000004E-4</v>
      </c>
      <c r="O261" s="184">
        <f t="shared" si="202"/>
        <v>-4.4100000000000004E-4</v>
      </c>
      <c r="P261" s="184">
        <f t="shared" si="202"/>
        <v>-4.4100000000000004E-4</v>
      </c>
      <c r="Q261" s="185">
        <f t="shared" si="202"/>
        <v>-4.4100000000000004E-4</v>
      </c>
    </row>
    <row r="262" spans="2:17" s="18" customFormat="1" x14ac:dyDescent="0.3">
      <c r="B262" s="152" t="s">
        <v>155</v>
      </c>
      <c r="C262" s="20"/>
      <c r="D262" s="184">
        <f t="shared" ref="D262:L262" si="203">D221*21</f>
        <v>-4.4100000000000004E-4</v>
      </c>
      <c r="E262" s="184">
        <f t="shared" si="203"/>
        <v>-4.4100000000000004E-4</v>
      </c>
      <c r="F262" s="184">
        <f t="shared" si="203"/>
        <v>-4.4100000000000004E-4</v>
      </c>
      <c r="G262" s="184">
        <f t="shared" si="203"/>
        <v>-4.4100000000000004E-4</v>
      </c>
      <c r="H262" s="184">
        <f t="shared" si="203"/>
        <v>-4.4100000000000004E-4</v>
      </c>
      <c r="I262" s="184">
        <f t="shared" si="203"/>
        <v>-4.4100000000000004E-4</v>
      </c>
      <c r="J262" s="184">
        <f t="shared" si="203"/>
        <v>-4.4100000000000004E-4</v>
      </c>
      <c r="K262" s="184">
        <f t="shared" si="203"/>
        <v>-4.4100000000000004E-4</v>
      </c>
      <c r="L262" s="184">
        <f t="shared" si="203"/>
        <v>-4.4100000000000004E-4</v>
      </c>
      <c r="M262" s="184">
        <f t="shared" ref="M262:Q262" si="204">M221*21</f>
        <v>-4.4100000000000004E-4</v>
      </c>
      <c r="N262" s="184">
        <f t="shared" si="204"/>
        <v>-4.4100000000000004E-4</v>
      </c>
      <c r="O262" s="184">
        <f t="shared" si="204"/>
        <v>-4.4100000000000004E-4</v>
      </c>
      <c r="P262" s="184">
        <f t="shared" si="204"/>
        <v>-4.4100000000000004E-4</v>
      </c>
      <c r="Q262" s="185">
        <f t="shared" si="204"/>
        <v>-4.4100000000000004E-4</v>
      </c>
    </row>
    <row r="263" spans="2:17" s="18" customFormat="1" x14ac:dyDescent="0.3">
      <c r="B263" s="152" t="s">
        <v>156</v>
      </c>
      <c r="C263" s="20"/>
      <c r="D263" s="184">
        <f t="shared" ref="D263:L263" si="205">D222*21</f>
        <v>-4.4100000000000004E-4</v>
      </c>
      <c r="E263" s="184">
        <f t="shared" si="205"/>
        <v>-4.4100000000000004E-4</v>
      </c>
      <c r="F263" s="184">
        <f t="shared" si="205"/>
        <v>-4.4100000000000004E-4</v>
      </c>
      <c r="G263" s="184">
        <f t="shared" si="205"/>
        <v>-4.4100000000000004E-4</v>
      </c>
      <c r="H263" s="184">
        <f t="shared" si="205"/>
        <v>-4.4100000000000004E-4</v>
      </c>
      <c r="I263" s="184">
        <f t="shared" si="205"/>
        <v>-4.4100000000000004E-4</v>
      </c>
      <c r="J263" s="184">
        <f t="shared" si="205"/>
        <v>-4.4100000000000004E-4</v>
      </c>
      <c r="K263" s="184">
        <f t="shared" si="205"/>
        <v>-4.4100000000000004E-4</v>
      </c>
      <c r="L263" s="184">
        <f t="shared" si="205"/>
        <v>-4.4100000000000004E-4</v>
      </c>
      <c r="M263" s="184">
        <f t="shared" ref="M263:Q263" si="206">M222*21</f>
        <v>-4.4100000000000004E-4</v>
      </c>
      <c r="N263" s="184">
        <f t="shared" si="206"/>
        <v>-4.4100000000000004E-4</v>
      </c>
      <c r="O263" s="184">
        <f t="shared" si="206"/>
        <v>-4.4100000000000004E-4</v>
      </c>
      <c r="P263" s="184">
        <f t="shared" si="206"/>
        <v>-4.4100000000000004E-4</v>
      </c>
      <c r="Q263" s="185">
        <f t="shared" si="206"/>
        <v>-4.4100000000000004E-4</v>
      </c>
    </row>
    <row r="264" spans="2:17" s="18" customFormat="1" x14ac:dyDescent="0.3">
      <c r="B264" s="152" t="s">
        <v>157</v>
      </c>
      <c r="C264" s="20"/>
      <c r="D264" s="21">
        <f t="shared" ref="D264:L264" si="207">D223*21</f>
        <v>51.659559000000016</v>
      </c>
      <c r="E264" s="21">
        <f t="shared" si="207"/>
        <v>70.24455900000001</v>
      </c>
      <c r="F264" s="21">
        <f t="shared" si="207"/>
        <v>78.749559000000019</v>
      </c>
      <c r="G264" s="21">
        <f t="shared" si="207"/>
        <v>49.139559000000013</v>
      </c>
      <c r="H264" s="21">
        <f t="shared" si="207"/>
        <v>31.499559000000005</v>
      </c>
      <c r="I264" s="21">
        <f t="shared" si="207"/>
        <v>49.769559000000008</v>
      </c>
      <c r="J264" s="21">
        <f t="shared" si="207"/>
        <v>75.599559000000013</v>
      </c>
      <c r="K264" s="21">
        <f t="shared" si="207"/>
        <v>68.590189999030088</v>
      </c>
      <c r="L264" s="184">
        <f t="shared" si="207"/>
        <v>72.73810266634338</v>
      </c>
      <c r="M264" s="184">
        <f t="shared" ref="M264:Q264" si="208">M223*21</f>
        <v>59.534559000000016</v>
      </c>
      <c r="N264" s="21">
        <f t="shared" si="208"/>
        <v>58.904559000000013</v>
      </c>
      <c r="O264" s="184">
        <f t="shared" si="208"/>
        <v>54.479930759557661</v>
      </c>
      <c r="P264" s="184">
        <f t="shared" si="208"/>
        <v>76.142590922858119</v>
      </c>
      <c r="Q264" s="185">
        <f t="shared" si="208"/>
        <v>85.475930670856243</v>
      </c>
    </row>
    <row r="265" spans="2:17" s="18" customFormat="1" x14ac:dyDescent="0.3">
      <c r="B265" s="152" t="s">
        <v>158</v>
      </c>
      <c r="C265" s="20"/>
      <c r="D265" s="21">
        <f t="shared" ref="D265:L265" si="209">D224*21</f>
        <v>32.129559000000008</v>
      </c>
      <c r="E265" s="21">
        <f t="shared" si="209"/>
        <v>65.519559000000001</v>
      </c>
      <c r="F265" s="21">
        <f t="shared" si="209"/>
        <v>67.094559000000004</v>
      </c>
      <c r="G265" s="21">
        <f t="shared" si="209"/>
        <v>32.129559000000008</v>
      </c>
      <c r="H265" s="21">
        <f t="shared" si="209"/>
        <v>23.309559000000007</v>
      </c>
      <c r="I265" s="21">
        <f t="shared" si="209"/>
        <v>50.399559000000011</v>
      </c>
      <c r="J265" s="21">
        <f t="shared" si="209"/>
        <v>75.284559000000016</v>
      </c>
      <c r="K265" s="21">
        <f t="shared" si="209"/>
        <v>57.029774324927267</v>
      </c>
      <c r="L265" s="184">
        <f t="shared" si="209"/>
        <v>61.429630774975784</v>
      </c>
      <c r="M265" s="184">
        <f t="shared" ref="M265:Q265" si="210">M224*21</f>
        <v>46.61955900000001</v>
      </c>
      <c r="N265" s="21">
        <f t="shared" si="210"/>
        <v>14.804559000000001</v>
      </c>
      <c r="O265" s="184">
        <f t="shared" si="210"/>
        <v>29.889927073145802</v>
      </c>
      <c r="P265" s="184">
        <f t="shared" si="210"/>
        <v>54.775921079900449</v>
      </c>
      <c r="Q265" s="185">
        <f t="shared" si="210"/>
        <v>61.490211075195418</v>
      </c>
    </row>
    <row r="266" spans="2:17" s="18" customFormat="1" x14ac:dyDescent="0.3">
      <c r="B266" s="152" t="s">
        <v>159</v>
      </c>
      <c r="C266" s="20"/>
      <c r="D266" s="184">
        <f t="shared" ref="D266:L266" si="211">D225*21</f>
        <v>418.63455900000014</v>
      </c>
      <c r="E266" s="184">
        <f t="shared" si="211"/>
        <v>565.7395590000001</v>
      </c>
      <c r="F266" s="184">
        <f t="shared" si="211"/>
        <v>657.71955900000012</v>
      </c>
      <c r="G266" s="184">
        <f t="shared" si="211"/>
        <v>396.89955900000012</v>
      </c>
      <c r="H266" s="184">
        <f t="shared" si="211"/>
        <v>247.27455900000004</v>
      </c>
      <c r="I266" s="184">
        <f t="shared" si="211"/>
        <v>342.40455900000006</v>
      </c>
      <c r="J266" s="184">
        <f t="shared" si="211"/>
        <v>463.6795590000001</v>
      </c>
      <c r="K266" s="184">
        <f t="shared" si="211"/>
        <v>560.13031275363744</v>
      </c>
      <c r="L266" s="184">
        <f t="shared" si="211"/>
        <v>592.74481025121281</v>
      </c>
      <c r="M266" s="184">
        <f t="shared" ref="M266:Q266" si="212">M225*21</f>
        <v>655.51455900000019</v>
      </c>
      <c r="N266" s="184">
        <f t="shared" si="212"/>
        <v>802.93455900000026</v>
      </c>
      <c r="O266" s="184">
        <f t="shared" si="212"/>
        <v>584.8499538880194</v>
      </c>
      <c r="P266" s="184">
        <f t="shared" si="212"/>
        <v>722.51078220190516</v>
      </c>
      <c r="Q266" s="185">
        <f t="shared" si="212"/>
        <v>811.07361648353708</v>
      </c>
    </row>
    <row r="267" spans="2:17" s="18" customFormat="1" x14ac:dyDescent="0.3">
      <c r="B267" s="152" t="s">
        <v>160</v>
      </c>
      <c r="C267" s="20"/>
      <c r="D267" s="21">
        <f t="shared" ref="D267:L267" si="213">D226*21</f>
        <v>6.929559000000002</v>
      </c>
      <c r="E267" s="21">
        <f t="shared" si="213"/>
        <v>8.5045590000000022</v>
      </c>
      <c r="F267" s="21">
        <f t="shared" si="213"/>
        <v>7.8745590000000014</v>
      </c>
      <c r="G267" s="21">
        <f t="shared" si="213"/>
        <v>5.6695590000000005</v>
      </c>
      <c r="H267" s="21">
        <f t="shared" si="213"/>
        <v>5.0395590000000015</v>
      </c>
      <c r="I267" s="21">
        <f t="shared" si="213"/>
        <v>5.0395590000000015</v>
      </c>
      <c r="J267" s="21">
        <f t="shared" si="213"/>
        <v>3.1495590000000004</v>
      </c>
      <c r="K267" s="21">
        <f t="shared" si="213"/>
        <v>4.869633762366635</v>
      </c>
      <c r="L267" s="184">
        <f t="shared" si="213"/>
        <v>6.1379172541222111</v>
      </c>
      <c r="M267" s="184">
        <f t="shared" ref="M267:Q267" si="214">M226*21</f>
        <v>8.1895590000000027</v>
      </c>
      <c r="N267" s="21">
        <f t="shared" si="214"/>
        <v>6.929559000000002</v>
      </c>
      <c r="O267" s="184">
        <f t="shared" si="214"/>
        <v>5.0380125589513352</v>
      </c>
      <c r="P267" s="184">
        <f t="shared" si="214"/>
        <v>6.6996444695568513</v>
      </c>
      <c r="Q267" s="185">
        <f t="shared" si="214"/>
        <v>7.5209169149639932</v>
      </c>
    </row>
    <row r="268" spans="2:17" s="18" customFormat="1" x14ac:dyDescent="0.3">
      <c r="B268" s="152" t="s">
        <v>161</v>
      </c>
      <c r="C268" s="20"/>
      <c r="D268" s="184">
        <f t="shared" ref="D268:L268" si="215">D227*21</f>
        <v>-4.4100000000000004E-4</v>
      </c>
      <c r="E268" s="184">
        <f t="shared" si="215"/>
        <v>-4.4100000000000004E-4</v>
      </c>
      <c r="F268" s="184">
        <f t="shared" si="215"/>
        <v>-4.4100000000000004E-4</v>
      </c>
      <c r="G268" s="184">
        <f t="shared" si="215"/>
        <v>-4.4100000000000004E-4</v>
      </c>
      <c r="H268" s="184">
        <f t="shared" si="215"/>
        <v>-4.4100000000000004E-4</v>
      </c>
      <c r="I268" s="184">
        <f t="shared" si="215"/>
        <v>-4.4100000000000004E-4</v>
      </c>
      <c r="J268" s="184">
        <f t="shared" si="215"/>
        <v>-4.4100000000000004E-4</v>
      </c>
      <c r="K268" s="184">
        <f t="shared" si="215"/>
        <v>-4.4100000000000004E-4</v>
      </c>
      <c r="L268" s="184">
        <f t="shared" si="215"/>
        <v>-4.4100000000000004E-4</v>
      </c>
      <c r="M268" s="184">
        <f t="shared" ref="M268:Q268" si="216">M227*21</f>
        <v>-4.4100000000000004E-4</v>
      </c>
      <c r="N268" s="184">
        <f t="shared" si="216"/>
        <v>-4.4100000000000004E-4</v>
      </c>
      <c r="O268" s="184">
        <f t="shared" si="216"/>
        <v>-4.4100000000000004E-4</v>
      </c>
      <c r="P268" s="184">
        <f t="shared" si="216"/>
        <v>-4.4100000000000004E-4</v>
      </c>
      <c r="Q268" s="185">
        <f t="shared" si="216"/>
        <v>-4.4100000000000004E-4</v>
      </c>
    </row>
    <row r="269" spans="2:17" s="18" customFormat="1" x14ac:dyDescent="0.3">
      <c r="B269" s="152" t="s">
        <v>162</v>
      </c>
      <c r="C269" s="20"/>
      <c r="D269" s="184">
        <f t="shared" ref="D269:L269" si="217">D228*21</f>
        <v>2373.2095590000004</v>
      </c>
      <c r="E269" s="184">
        <f t="shared" si="217"/>
        <v>3074.0845590000004</v>
      </c>
      <c r="F269" s="184">
        <f t="shared" si="217"/>
        <v>2823.0295590000001</v>
      </c>
      <c r="G269" s="184">
        <f t="shared" si="217"/>
        <v>2184.5245590000004</v>
      </c>
      <c r="H269" s="184">
        <f t="shared" si="217"/>
        <v>1712.9695590000001</v>
      </c>
      <c r="I269" s="184">
        <f t="shared" si="217"/>
        <v>2147.6695589999999</v>
      </c>
      <c r="J269" s="184">
        <f t="shared" si="217"/>
        <v>2829.6445590000008</v>
      </c>
      <c r="K269" s="184">
        <f t="shared" si="217"/>
        <v>2272.8618562259944</v>
      </c>
      <c r="L269" s="184">
        <f t="shared" si="217"/>
        <v>1847.8353247419984</v>
      </c>
      <c r="M269" s="184">
        <f t="shared" ref="M269:Q269" si="218">M228*21</f>
        <v>1633.5895590000005</v>
      </c>
      <c r="N269" s="184">
        <f t="shared" si="218"/>
        <v>1685.5645590000001</v>
      </c>
      <c r="O269" s="184">
        <f t="shared" si="218"/>
        <v>1614.127963213715</v>
      </c>
      <c r="P269" s="184">
        <f t="shared" si="218"/>
        <v>2290.7561354216086</v>
      </c>
      <c r="Q269" s="185">
        <f t="shared" si="218"/>
        <v>2571.5488602157143</v>
      </c>
    </row>
    <row r="270" spans="2:17" s="18" customFormat="1" x14ac:dyDescent="0.3">
      <c r="B270" s="152" t="s">
        <v>182</v>
      </c>
      <c r="C270" s="20"/>
      <c r="D270" s="184">
        <f t="shared" ref="D270:L270" si="219">D229*21</f>
        <v>-4.4100000000000004E-4</v>
      </c>
      <c r="E270" s="184">
        <f t="shared" si="219"/>
        <v>-4.4100000000000004E-4</v>
      </c>
      <c r="F270" s="184">
        <f t="shared" si="219"/>
        <v>-4.4100000000000004E-4</v>
      </c>
      <c r="G270" s="184">
        <f t="shared" si="219"/>
        <v>-4.4100000000000004E-4</v>
      </c>
      <c r="H270" s="184">
        <f t="shared" si="219"/>
        <v>-4.4100000000000004E-4</v>
      </c>
      <c r="I270" s="184">
        <f t="shared" si="219"/>
        <v>-4.4100000000000004E-4</v>
      </c>
      <c r="J270" s="184">
        <f t="shared" si="219"/>
        <v>-4.4100000000000004E-4</v>
      </c>
      <c r="K270" s="184">
        <f t="shared" si="219"/>
        <v>-4.4100000000000004E-4</v>
      </c>
      <c r="L270" s="184">
        <f t="shared" si="219"/>
        <v>-4.4100000000000004E-4</v>
      </c>
      <c r="M270" s="184">
        <f t="shared" ref="M270:Q270" si="220">M229*21</f>
        <v>303.34455900000006</v>
      </c>
      <c r="N270" s="184">
        <f t="shared" si="220"/>
        <v>362.87955900000009</v>
      </c>
      <c r="O270" s="184">
        <f t="shared" si="220"/>
        <v>175.43773754993754</v>
      </c>
      <c r="P270" s="184">
        <f t="shared" si="220"/>
        <v>170.59079783291426</v>
      </c>
      <c r="Q270" s="185">
        <f t="shared" si="220"/>
        <v>191.50126002297452</v>
      </c>
    </row>
    <row r="271" spans="2:17" s="18" customFormat="1" x14ac:dyDescent="0.3">
      <c r="B271" s="152" t="s">
        <v>163</v>
      </c>
      <c r="C271" s="20"/>
      <c r="D271" s="184">
        <f t="shared" ref="D271:L271" si="221">D230*21</f>
        <v>-4.4100000000000004E-4</v>
      </c>
      <c r="E271" s="184">
        <f t="shared" si="221"/>
        <v>-4.4100000000000004E-4</v>
      </c>
      <c r="F271" s="184">
        <f t="shared" si="221"/>
        <v>-4.4100000000000004E-4</v>
      </c>
      <c r="G271" s="184">
        <f t="shared" si="221"/>
        <v>-4.4100000000000004E-4</v>
      </c>
      <c r="H271" s="184">
        <f t="shared" si="221"/>
        <v>-4.4100000000000004E-4</v>
      </c>
      <c r="I271" s="184">
        <f t="shared" si="221"/>
        <v>-4.4100000000000004E-4</v>
      </c>
      <c r="J271" s="184">
        <f t="shared" si="221"/>
        <v>-4.4100000000000004E-4</v>
      </c>
      <c r="K271" s="184">
        <f t="shared" si="221"/>
        <v>-4.4100000000000004E-4</v>
      </c>
      <c r="L271" s="184">
        <f t="shared" si="221"/>
        <v>-4.4100000000000004E-4</v>
      </c>
      <c r="M271" s="184">
        <f t="shared" ref="M271:Q271" si="222">M230*21</f>
        <v>-4.4100000000000004E-4</v>
      </c>
      <c r="N271" s="184">
        <f t="shared" si="222"/>
        <v>-4.4100000000000004E-4</v>
      </c>
      <c r="O271" s="184">
        <f t="shared" si="222"/>
        <v>-4.4100000000000004E-4</v>
      </c>
      <c r="P271" s="184">
        <f t="shared" si="222"/>
        <v>-4.4100000000000004E-4</v>
      </c>
      <c r="Q271" s="185">
        <f t="shared" si="222"/>
        <v>-4.4100000000000004E-4</v>
      </c>
    </row>
    <row r="272" spans="2:17" s="18" customFormat="1" x14ac:dyDescent="0.3">
      <c r="B272" s="152" t="s">
        <v>164</v>
      </c>
      <c r="C272" s="20"/>
      <c r="D272" s="21">
        <f t="shared" ref="D272:L272" si="223">D231*21</f>
        <v>7052.5345590000015</v>
      </c>
      <c r="E272" s="21">
        <f t="shared" si="223"/>
        <v>9830.8345590000026</v>
      </c>
      <c r="F272" s="21">
        <f t="shared" si="223"/>
        <v>9586.0795590000016</v>
      </c>
      <c r="G272" s="21">
        <f t="shared" si="223"/>
        <v>6145.9645590000018</v>
      </c>
      <c r="H272" s="21">
        <f t="shared" si="223"/>
        <v>6174.3145590000022</v>
      </c>
      <c r="I272" s="21">
        <f t="shared" si="223"/>
        <v>7194.599559000002</v>
      </c>
      <c r="J272" s="21">
        <f t="shared" si="223"/>
        <v>8444.8345590000026</v>
      </c>
      <c r="K272" s="21">
        <f t="shared" si="223"/>
        <v>8365.0122317837086</v>
      </c>
      <c r="L272" s="184">
        <f t="shared" si="223"/>
        <v>8305.3521165945713</v>
      </c>
      <c r="M272" s="184">
        <f t="shared" ref="M272:Q272" si="224">M231*21</f>
        <v>8828.5045590000009</v>
      </c>
      <c r="N272" s="21">
        <f t="shared" si="224"/>
        <v>8718.8845590000019</v>
      </c>
      <c r="O272" s="184">
        <f t="shared" si="224"/>
        <v>7185.1920475620982</v>
      </c>
      <c r="P272" s="184">
        <f t="shared" si="224"/>
        <v>9727.4653309438945</v>
      </c>
      <c r="Q272" s="185">
        <f t="shared" si="224"/>
        <v>10919.823195397681</v>
      </c>
    </row>
    <row r="273" spans="2:17" s="18" customFormat="1" x14ac:dyDescent="0.3">
      <c r="B273" s="152" t="s">
        <v>165</v>
      </c>
      <c r="C273" s="20"/>
      <c r="D273" s="184">
        <f t="shared" ref="D273:L273" si="225">D232*21</f>
        <v>522.58455900000013</v>
      </c>
      <c r="E273" s="184">
        <f t="shared" si="225"/>
        <v>639.76455900000019</v>
      </c>
      <c r="F273" s="184">
        <f t="shared" si="225"/>
        <v>546.52455900000007</v>
      </c>
      <c r="G273" s="184">
        <f t="shared" si="225"/>
        <v>336.73455900000005</v>
      </c>
      <c r="H273" s="184">
        <f t="shared" si="225"/>
        <v>346.18455900000015</v>
      </c>
      <c r="I273" s="184">
        <f t="shared" si="225"/>
        <v>377.36955900000009</v>
      </c>
      <c r="J273" s="184">
        <f t="shared" si="225"/>
        <v>407.9245590000001</v>
      </c>
      <c r="K273" s="184">
        <f t="shared" si="225"/>
        <v>386.87475946556759</v>
      </c>
      <c r="L273" s="184">
        <f t="shared" si="225"/>
        <v>375.81295915518922</v>
      </c>
      <c r="M273" s="184">
        <f t="shared" ref="M273:Q273" si="226">M232*21</f>
        <v>403.82955900000007</v>
      </c>
      <c r="N273" s="184">
        <f t="shared" si="226"/>
        <v>362.24955900000009</v>
      </c>
      <c r="O273" s="184">
        <f t="shared" si="226"/>
        <v>311.93734201381744</v>
      </c>
      <c r="P273" s="184">
        <f t="shared" si="226"/>
        <v>436.4787566471382</v>
      </c>
      <c r="Q273" s="185">
        <f t="shared" si="226"/>
        <v>489.98081115820133</v>
      </c>
    </row>
    <row r="274" spans="2:17" s="18" customFormat="1" x14ac:dyDescent="0.3">
      <c r="B274" s="152" t="s">
        <v>166</v>
      </c>
      <c r="C274" s="20"/>
      <c r="D274" s="184">
        <f t="shared" ref="D274:L274" si="227">D233*21</f>
        <v>6.2995590000000012</v>
      </c>
      <c r="E274" s="184">
        <f t="shared" si="227"/>
        <v>9.134559000000003</v>
      </c>
      <c r="F274" s="184">
        <f t="shared" si="227"/>
        <v>7.2445590000000015</v>
      </c>
      <c r="G274" s="184">
        <f t="shared" si="227"/>
        <v>3.4645590000000008</v>
      </c>
      <c r="H274" s="184">
        <f t="shared" si="227"/>
        <v>2.5195590000000005</v>
      </c>
      <c r="I274" s="184">
        <f t="shared" si="227"/>
        <v>5.3545590000000001</v>
      </c>
      <c r="J274" s="184">
        <f t="shared" si="227"/>
        <v>6.2995590000000012</v>
      </c>
      <c r="K274" s="184">
        <f t="shared" si="227"/>
        <v>5.538107147429681</v>
      </c>
      <c r="L274" s="184">
        <f t="shared" si="227"/>
        <v>6.990741715809893</v>
      </c>
      <c r="M274" s="184">
        <f t="shared" ref="M274:Q274" si="228">M233*21</f>
        <v>6.6145590000000016</v>
      </c>
      <c r="N274" s="184">
        <f t="shared" si="228"/>
        <v>2.0470590000000004</v>
      </c>
      <c r="O274" s="184">
        <f t="shared" si="228"/>
        <v>3.2087029021004172</v>
      </c>
      <c r="P274" s="184">
        <f t="shared" si="228"/>
        <v>5.9029945791724554</v>
      </c>
      <c r="Q274" s="185">
        <f t="shared" si="228"/>
        <v>6.6266165383907083</v>
      </c>
    </row>
    <row r="275" spans="2:17" s="18" customFormat="1" x14ac:dyDescent="0.3">
      <c r="B275" s="162" t="s">
        <v>176</v>
      </c>
      <c r="C275" s="156" t="s">
        <v>167</v>
      </c>
      <c r="D275" s="177">
        <f>SUM(D239:D274)</f>
        <v>22110.464124000002</v>
      </c>
      <c r="E275" s="177">
        <f t="shared" ref="E275:L275" si="229">SUM(E239:E274)</f>
        <v>32873.069124000009</v>
      </c>
      <c r="F275" s="177">
        <f t="shared" si="229"/>
        <v>33842.009124000004</v>
      </c>
      <c r="G275" s="177">
        <f t="shared" si="229"/>
        <v>22041.794124000004</v>
      </c>
      <c r="H275" s="177">
        <f t="shared" si="229"/>
        <v>22451.609124000006</v>
      </c>
      <c r="I275" s="177">
        <f t="shared" si="229"/>
        <v>29009.594124000003</v>
      </c>
      <c r="J275" s="177">
        <f t="shared" si="229"/>
        <v>32578.229124000005</v>
      </c>
      <c r="K275" s="177">
        <f t="shared" si="229"/>
        <v>31884.919798277413</v>
      </c>
      <c r="L275" s="179">
        <f t="shared" si="229"/>
        <v>30752.071015425805</v>
      </c>
      <c r="M275" s="179">
        <f t="shared" ref="M275:Q275" si="230">SUM(M239:M274)</f>
        <v>34528.394123999999</v>
      </c>
      <c r="N275" s="177">
        <f t="shared" si="230"/>
        <v>32705.016624000004</v>
      </c>
      <c r="O275" s="177">
        <f t="shared" si="230"/>
        <v>26951.833306439014</v>
      </c>
      <c r="P275" s="177">
        <f t="shared" si="230"/>
        <v>36830.91006157767</v>
      </c>
      <c r="Q275" s="178">
        <f t="shared" si="230"/>
        <v>41345.512860124414</v>
      </c>
    </row>
    <row r="276" spans="2:17" s="60" customFormat="1" x14ac:dyDescent="0.3">
      <c r="F276" s="119"/>
      <c r="G276" s="119"/>
      <c r="H276" s="119"/>
      <c r="I276" s="119"/>
      <c r="J276" s="119"/>
      <c r="K276" s="119"/>
      <c r="L276" s="41"/>
    </row>
    <row r="277" spans="2:17" x14ac:dyDescent="0.3">
      <c r="F277" s="110"/>
      <c r="G277" s="110"/>
      <c r="H277" s="110"/>
      <c r="I277" s="110"/>
      <c r="J277" s="110"/>
      <c r="K277" s="110"/>
      <c r="L277" s="110"/>
    </row>
  </sheetData>
  <mergeCells count="1">
    <mergeCell ref="B115:C115"/>
  </mergeCells>
  <pageMargins left="0.511811024" right="0.511811024" top="0.78740157499999996" bottom="0.78740157499999996" header="0.31496062000000002" footer="0.31496062000000002"/>
  <pageSetup paperSize="9" scale="61" fitToHeight="0"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Z56"/>
  <sheetViews>
    <sheetView topLeftCell="A13" zoomScale="70" zoomScaleNormal="70" workbookViewId="0">
      <selection activeCell="M41" sqref="M41"/>
    </sheetView>
  </sheetViews>
  <sheetFormatPr defaultColWidth="9.109375" defaultRowHeight="15.6" x14ac:dyDescent="0.3"/>
  <cols>
    <col min="1" max="1" width="9.109375" style="2"/>
    <col min="2" max="2" width="32.6640625" style="2" customWidth="1"/>
    <col min="3" max="3" width="21" style="2" customWidth="1"/>
    <col min="4" max="5" width="23" style="2" customWidth="1"/>
    <col min="6" max="10" width="17.33203125" style="2" customWidth="1"/>
    <col min="11" max="12" width="17.33203125" style="2" bestFit="1" customWidth="1"/>
    <col min="13" max="15" width="19.109375" style="2" customWidth="1"/>
    <col min="16" max="16" width="21.6640625" style="2" customWidth="1"/>
    <col min="17" max="17" width="19.33203125" style="2" customWidth="1"/>
    <col min="18" max="18" width="20.44140625" style="2" customWidth="1"/>
    <col min="19" max="21" width="9.109375" style="2"/>
    <col min="22" max="22" width="10.44140625" style="2" customWidth="1"/>
    <col min="23" max="23" width="12" style="2" customWidth="1"/>
    <col min="24" max="24" width="12.5546875" style="2" customWidth="1"/>
    <col min="25" max="16384" width="9.109375" style="2"/>
  </cols>
  <sheetData>
    <row r="3" spans="2:26" x14ac:dyDescent="0.3">
      <c r="V3" s="512"/>
      <c r="W3"/>
      <c r="X3"/>
      <c r="Y3"/>
      <c r="Z3"/>
    </row>
    <row r="4" spans="2:26" x14ac:dyDescent="0.3">
      <c r="B4" s="187" t="s">
        <v>194</v>
      </c>
      <c r="L4" s="233"/>
      <c r="M4" s="233"/>
      <c r="V4" s="512"/>
      <c r="W4"/>
      <c r="X4"/>
      <c r="Y4"/>
      <c r="Z4"/>
    </row>
    <row r="5" spans="2:26" x14ac:dyDescent="0.3">
      <c r="L5" s="233"/>
      <c r="M5" s="233"/>
    </row>
    <row r="6" spans="2:26" x14ac:dyDescent="0.3">
      <c r="B6" s="693" t="s">
        <v>183</v>
      </c>
      <c r="C6" s="695" t="s">
        <v>91</v>
      </c>
      <c r="D6" s="696"/>
      <c r="E6" s="696"/>
      <c r="F6" s="696"/>
      <c r="G6" s="696"/>
      <c r="H6" s="696"/>
      <c r="I6" s="696"/>
      <c r="J6" s="696"/>
      <c r="K6" s="696"/>
      <c r="L6" s="696"/>
      <c r="M6" s="696"/>
      <c r="N6" s="696"/>
      <c r="O6" s="696"/>
      <c r="P6" s="696"/>
      <c r="Q6" s="696"/>
      <c r="R6" s="697"/>
    </row>
    <row r="7" spans="2:26" x14ac:dyDescent="0.3">
      <c r="B7" s="694"/>
      <c r="C7" s="408" t="s">
        <v>77</v>
      </c>
      <c r="D7" s="408" t="s">
        <v>87</v>
      </c>
      <c r="E7" s="408" t="s">
        <v>88</v>
      </c>
      <c r="F7" s="408" t="s">
        <v>78</v>
      </c>
      <c r="G7" s="408" t="s">
        <v>79</v>
      </c>
      <c r="H7" s="408" t="s">
        <v>80</v>
      </c>
      <c r="I7" s="408" t="s">
        <v>81</v>
      </c>
      <c r="J7" s="408" t="s">
        <v>82</v>
      </c>
      <c r="K7" s="408" t="s">
        <v>83</v>
      </c>
      <c r="L7" s="408" t="s">
        <v>84</v>
      </c>
      <c r="M7" s="408" t="s">
        <v>89</v>
      </c>
      <c r="N7" s="399" t="s">
        <v>584</v>
      </c>
      <c r="O7" s="399" t="s">
        <v>585</v>
      </c>
      <c r="P7" s="399" t="s">
        <v>846</v>
      </c>
      <c r="Q7" s="399" t="s">
        <v>847</v>
      </c>
      <c r="R7" s="399" t="s">
        <v>848</v>
      </c>
    </row>
    <row r="8" spans="2:26" x14ac:dyDescent="0.3">
      <c r="B8" s="193" t="s">
        <v>197</v>
      </c>
      <c r="C8" s="194" t="s">
        <v>86</v>
      </c>
      <c r="D8" s="411">
        <f>SUM(D9:D44)</f>
        <v>12391000</v>
      </c>
      <c r="E8" s="411">
        <f t="shared" ref="E8:K8" si="0">SUM(E9:E44)</f>
        <v>19267000</v>
      </c>
      <c r="F8" s="411">
        <f t="shared" si="0"/>
        <v>28364000</v>
      </c>
      <c r="G8" s="411">
        <f t="shared" si="0"/>
        <v>26357000</v>
      </c>
      <c r="H8" s="411">
        <f t="shared" si="0"/>
        <v>14539000</v>
      </c>
      <c r="I8" s="411">
        <f t="shared" si="0"/>
        <v>18912000</v>
      </c>
      <c r="J8" s="411">
        <f t="shared" si="0"/>
        <v>24394000</v>
      </c>
      <c r="K8" s="411">
        <f t="shared" si="0"/>
        <v>26343000</v>
      </c>
      <c r="L8" s="501">
        <v>25141000</v>
      </c>
      <c r="M8" s="501">
        <v>24554000</v>
      </c>
      <c r="N8" s="501">
        <v>28463000</v>
      </c>
      <c r="O8" s="501">
        <v>25121000</v>
      </c>
      <c r="P8" s="501">
        <v>20227000</v>
      </c>
      <c r="Q8" s="501">
        <v>32387000</v>
      </c>
      <c r="R8" s="501">
        <v>33130000</v>
      </c>
    </row>
    <row r="9" spans="2:26" x14ac:dyDescent="0.3">
      <c r="B9" s="189" t="s">
        <v>132</v>
      </c>
      <c r="C9" s="188" t="s">
        <v>86</v>
      </c>
      <c r="D9" s="414">
        <v>0</v>
      </c>
      <c r="E9" s="414">
        <v>0</v>
      </c>
      <c r="F9" s="414">
        <v>0</v>
      </c>
      <c r="G9" s="414">
        <v>0</v>
      </c>
      <c r="H9" s="414">
        <v>0</v>
      </c>
      <c r="I9" s="414">
        <v>0</v>
      </c>
      <c r="J9" s="414">
        <v>0</v>
      </c>
      <c r="K9" s="414">
        <v>0</v>
      </c>
      <c r="L9" s="414">
        <f>K9/SUM($K$9:$K$44)*$L$8</f>
        <v>0</v>
      </c>
      <c r="M9" s="414">
        <v>0</v>
      </c>
      <c r="N9" s="414">
        <v>0</v>
      </c>
      <c r="O9" s="414">
        <v>0</v>
      </c>
      <c r="P9" s="513">
        <f>$P$8*(AVERAGE(K9,L9,M9,N9,O9)/AVERAGE($K$8,$L$8,$M$8,$N$8,$O$8))</f>
        <v>0</v>
      </c>
      <c r="Q9" s="513">
        <f>$Q$8*(AVERAGE(K9,L9,M9,N9,O9)/AVERAGE($K$8,$L$8,$M$8,$N$8,$O$8))</f>
        <v>0</v>
      </c>
      <c r="R9" s="513">
        <f>$R$8*(AVERAGE(K9,L9,M9,N9,O9)/AVERAGE($K$8,$L$8,$M$8,$N$8,$O$8))</f>
        <v>0</v>
      </c>
    </row>
    <row r="10" spans="2:26" x14ac:dyDescent="0.3">
      <c r="B10" s="189" t="s">
        <v>133</v>
      </c>
      <c r="C10" s="188" t="s">
        <v>86</v>
      </c>
      <c r="D10" s="414">
        <v>982000</v>
      </c>
      <c r="E10" s="414">
        <v>1236000</v>
      </c>
      <c r="F10" s="414">
        <v>1680000</v>
      </c>
      <c r="G10" s="414">
        <v>1335000</v>
      </c>
      <c r="H10" s="414">
        <v>593000</v>
      </c>
      <c r="I10" s="414">
        <v>515000</v>
      </c>
      <c r="J10" s="414">
        <v>1006000</v>
      </c>
      <c r="K10" s="414">
        <v>1135000</v>
      </c>
      <c r="L10" s="514">
        <f>((J10+K10+M10+N10+O10)/($J$8+$K$8+$M$8+$N$8+$O$8))*$L$8</f>
        <v>767251.6236663434</v>
      </c>
      <c r="M10" s="414">
        <v>675000</v>
      </c>
      <c r="N10" s="414">
        <v>565000</v>
      </c>
      <c r="O10" s="414">
        <v>552000</v>
      </c>
      <c r="P10" s="513">
        <f>$P$8*(AVERAGE(K10,L10,M10,N10,O10)/AVERAGE($K$8,$L$8,$M$8,$N$8,$O$8))</f>
        <v>576473.34242566174</v>
      </c>
      <c r="Q10" s="513">
        <f t="shared" ref="Q10:Q44" si="1">$Q$8*(AVERAGE(K10,L10,M10,N10,O10)/AVERAGE($K$8,$L$8,$M$8,$N$8,$O$8))</f>
        <v>923035.65240223007</v>
      </c>
      <c r="R10" s="513">
        <f t="shared" ref="R10:R44" si="2">$R$8*(AVERAGE(K10,L10,M10,N10,O10)/AVERAGE($K$8,$L$8,$M$8,$N$8,$O$8))</f>
        <v>944211.29354635754</v>
      </c>
    </row>
    <row r="11" spans="2:26" x14ac:dyDescent="0.3">
      <c r="B11" s="189" t="s">
        <v>134</v>
      </c>
      <c r="C11" s="188" t="s">
        <v>86</v>
      </c>
      <c r="D11" s="414">
        <v>0</v>
      </c>
      <c r="E11" s="414">
        <v>0</v>
      </c>
      <c r="F11" s="414">
        <v>0</v>
      </c>
      <c r="G11" s="414">
        <v>0</v>
      </c>
      <c r="H11" s="414">
        <v>0</v>
      </c>
      <c r="I11" s="414">
        <v>0</v>
      </c>
      <c r="J11" s="414">
        <v>0</v>
      </c>
      <c r="K11" s="414">
        <v>0</v>
      </c>
      <c r="L11" s="414">
        <f t="shared" ref="L11:L41" si="3">K11/SUM($K$9:$K$44)*$L$8</f>
        <v>0</v>
      </c>
      <c r="M11" s="414">
        <v>0</v>
      </c>
      <c r="N11" s="414">
        <v>0</v>
      </c>
      <c r="O11" s="414">
        <v>0</v>
      </c>
      <c r="P11" s="513">
        <f t="shared" ref="P11:P44" si="4">$P$8*(AVERAGE(K11,L11,M11,N11,O11)/AVERAGE($K$8,$L$8,$M$8,$N$8,$O$8))</f>
        <v>0</v>
      </c>
      <c r="Q11" s="513">
        <f t="shared" si="1"/>
        <v>0</v>
      </c>
      <c r="R11" s="513">
        <f t="shared" si="2"/>
        <v>0</v>
      </c>
    </row>
    <row r="12" spans="2:26" x14ac:dyDescent="0.3">
      <c r="B12" s="189" t="s">
        <v>135</v>
      </c>
      <c r="C12" s="188" t="s">
        <v>86</v>
      </c>
      <c r="D12" s="414">
        <v>0</v>
      </c>
      <c r="E12" s="414">
        <v>0</v>
      </c>
      <c r="F12" s="414">
        <v>0</v>
      </c>
      <c r="G12" s="414">
        <v>0</v>
      </c>
      <c r="H12" s="414">
        <v>0</v>
      </c>
      <c r="I12" s="414">
        <v>0</v>
      </c>
      <c r="J12" s="414">
        <v>0</v>
      </c>
      <c r="K12" s="414">
        <v>0</v>
      </c>
      <c r="L12" s="414">
        <f t="shared" si="3"/>
        <v>0</v>
      </c>
      <c r="M12" s="414">
        <v>0</v>
      </c>
      <c r="N12" s="414">
        <v>0</v>
      </c>
      <c r="O12" s="414">
        <v>0</v>
      </c>
      <c r="P12" s="513">
        <f t="shared" si="4"/>
        <v>0</v>
      </c>
      <c r="Q12" s="513">
        <f t="shared" si="1"/>
        <v>0</v>
      </c>
      <c r="R12" s="513">
        <f t="shared" si="2"/>
        <v>0</v>
      </c>
    </row>
    <row r="13" spans="2:26" x14ac:dyDescent="0.3">
      <c r="B13" s="189" t="s">
        <v>136</v>
      </c>
      <c r="C13" s="188" t="s">
        <v>86</v>
      </c>
      <c r="D13" s="414">
        <v>253000</v>
      </c>
      <c r="E13" s="414">
        <v>422000</v>
      </c>
      <c r="F13" s="414">
        <v>451000</v>
      </c>
      <c r="G13" s="414">
        <v>336000</v>
      </c>
      <c r="H13" s="414">
        <v>214000</v>
      </c>
      <c r="I13" s="414">
        <v>258000</v>
      </c>
      <c r="J13" s="414">
        <v>385000</v>
      </c>
      <c r="K13" s="414">
        <v>450000</v>
      </c>
      <c r="L13" s="414">
        <f>((J13+K13+M13+N13+O13)/($J$8+$K$8+$M$8+$N$8+$O$8))*$L$8</f>
        <v>479898.04073714837</v>
      </c>
      <c r="M13" s="414">
        <v>596000</v>
      </c>
      <c r="N13" s="414">
        <v>526000</v>
      </c>
      <c r="O13" s="414">
        <v>503000</v>
      </c>
      <c r="P13" s="513">
        <f t="shared" si="4"/>
        <v>398681.72586436174</v>
      </c>
      <c r="Q13" s="513">
        <f t="shared" si="1"/>
        <v>638359.86827354936</v>
      </c>
      <c r="R13" s="513">
        <f t="shared" si="2"/>
        <v>653004.67582371598</v>
      </c>
    </row>
    <row r="14" spans="2:26" x14ac:dyDescent="0.3">
      <c r="B14" s="189" t="s">
        <v>137</v>
      </c>
      <c r="C14" s="188" t="s">
        <v>86</v>
      </c>
      <c r="D14" s="414">
        <v>0</v>
      </c>
      <c r="E14" s="414">
        <v>0</v>
      </c>
      <c r="F14" s="414">
        <v>0</v>
      </c>
      <c r="G14" s="414">
        <v>0</v>
      </c>
      <c r="H14" s="414">
        <v>0</v>
      </c>
      <c r="I14" s="414">
        <v>0</v>
      </c>
      <c r="J14" s="414">
        <v>0</v>
      </c>
      <c r="K14" s="414">
        <v>0</v>
      </c>
      <c r="L14" s="414">
        <f t="shared" si="3"/>
        <v>0</v>
      </c>
      <c r="M14" s="414">
        <v>0</v>
      </c>
      <c r="N14" s="414">
        <v>0</v>
      </c>
      <c r="O14" s="414">
        <v>0</v>
      </c>
      <c r="P14" s="513">
        <f t="shared" si="4"/>
        <v>0</v>
      </c>
      <c r="Q14" s="513">
        <f t="shared" si="1"/>
        <v>0</v>
      </c>
      <c r="R14" s="513">
        <f t="shared" si="2"/>
        <v>0</v>
      </c>
    </row>
    <row r="15" spans="2:26" x14ac:dyDescent="0.3">
      <c r="B15" s="189" t="s">
        <v>138</v>
      </c>
      <c r="C15" s="188" t="s">
        <v>86</v>
      </c>
      <c r="D15" s="414">
        <v>10000</v>
      </c>
      <c r="E15" s="414">
        <v>18000</v>
      </c>
      <c r="F15" s="414">
        <v>24000</v>
      </c>
      <c r="G15" s="414">
        <v>38000</v>
      </c>
      <c r="H15" s="414">
        <v>13000</v>
      </c>
      <c r="I15" s="414">
        <v>9000</v>
      </c>
      <c r="J15" s="414">
        <v>23000</v>
      </c>
      <c r="K15" s="414">
        <v>36000</v>
      </c>
      <c r="L15" s="414">
        <f>((J15+K15+M15+N15+O15)/($J$8+$K$8+$M$8+$N$8+$O$8))*$L$8</f>
        <v>48575.045586808919</v>
      </c>
      <c r="M15" s="414">
        <v>68000</v>
      </c>
      <c r="N15" s="414">
        <v>65000</v>
      </c>
      <c r="O15" s="414">
        <v>56999.999999999993</v>
      </c>
      <c r="P15" s="513">
        <f t="shared" si="4"/>
        <v>42846.348976905028</v>
      </c>
      <c r="Q15" s="513">
        <f t="shared" si="1"/>
        <v>68604.573308697436</v>
      </c>
      <c r="R15" s="513">
        <f t="shared" si="2"/>
        <v>70178.451653970609</v>
      </c>
    </row>
    <row r="16" spans="2:26" x14ac:dyDescent="0.3">
      <c r="B16" s="189" t="s">
        <v>139</v>
      </c>
      <c r="C16" s="188" t="s">
        <v>86</v>
      </c>
      <c r="D16" s="414">
        <v>0</v>
      </c>
      <c r="E16" s="414">
        <v>0</v>
      </c>
      <c r="F16" s="414">
        <v>0</v>
      </c>
      <c r="G16" s="414">
        <v>0</v>
      </c>
      <c r="H16" s="414">
        <v>0</v>
      </c>
      <c r="I16" s="414">
        <v>0</v>
      </c>
      <c r="J16" s="414">
        <v>0</v>
      </c>
      <c r="K16" s="414">
        <v>0</v>
      </c>
      <c r="L16" s="414">
        <f t="shared" si="3"/>
        <v>0</v>
      </c>
      <c r="M16" s="414">
        <v>0</v>
      </c>
      <c r="N16" s="414">
        <v>0</v>
      </c>
      <c r="O16" s="414">
        <v>0</v>
      </c>
      <c r="P16" s="513">
        <f t="shared" si="4"/>
        <v>0</v>
      </c>
      <c r="Q16" s="513">
        <f t="shared" si="1"/>
        <v>0</v>
      </c>
      <c r="R16" s="513">
        <f t="shared" si="2"/>
        <v>0</v>
      </c>
    </row>
    <row r="17" spans="2:18" x14ac:dyDescent="0.3">
      <c r="B17" s="189" t="s">
        <v>140</v>
      </c>
      <c r="C17" s="188" t="s">
        <v>86</v>
      </c>
      <c r="D17" s="414">
        <v>0</v>
      </c>
      <c r="E17" s="414">
        <v>0</v>
      </c>
      <c r="F17" s="414">
        <v>0</v>
      </c>
      <c r="G17" s="414">
        <v>0</v>
      </c>
      <c r="H17" s="414">
        <v>0</v>
      </c>
      <c r="I17" s="414">
        <v>0</v>
      </c>
      <c r="J17" s="414">
        <v>0</v>
      </c>
      <c r="K17" s="414">
        <v>0</v>
      </c>
      <c r="L17" s="414">
        <f t="shared" si="3"/>
        <v>0</v>
      </c>
      <c r="M17" s="414">
        <v>0</v>
      </c>
      <c r="N17" s="414">
        <v>0</v>
      </c>
      <c r="O17" s="414">
        <v>0</v>
      </c>
      <c r="P17" s="513">
        <f t="shared" si="4"/>
        <v>0</v>
      </c>
      <c r="Q17" s="513">
        <f t="shared" si="1"/>
        <v>0</v>
      </c>
      <c r="R17" s="513">
        <f t="shared" si="2"/>
        <v>0</v>
      </c>
    </row>
    <row r="18" spans="2:18" x14ac:dyDescent="0.3">
      <c r="B18" s="189" t="s">
        <v>141</v>
      </c>
      <c r="C18" s="188" t="s">
        <v>86</v>
      </c>
      <c r="D18" s="414">
        <v>0</v>
      </c>
      <c r="E18" s="414">
        <v>0</v>
      </c>
      <c r="F18" s="414">
        <v>0</v>
      </c>
      <c r="G18" s="414">
        <v>0</v>
      </c>
      <c r="H18" s="414">
        <v>0</v>
      </c>
      <c r="I18" s="414">
        <v>0</v>
      </c>
      <c r="J18" s="414">
        <v>0</v>
      </c>
      <c r="K18" s="414">
        <v>0</v>
      </c>
      <c r="L18" s="414">
        <f t="shared" si="3"/>
        <v>0</v>
      </c>
      <c r="M18" s="414">
        <v>0</v>
      </c>
      <c r="N18" s="414">
        <v>0</v>
      </c>
      <c r="O18" s="414">
        <v>0</v>
      </c>
      <c r="P18" s="513">
        <f t="shared" si="4"/>
        <v>0</v>
      </c>
      <c r="Q18" s="513">
        <f t="shared" si="1"/>
        <v>0</v>
      </c>
      <c r="R18" s="513">
        <f t="shared" si="2"/>
        <v>0</v>
      </c>
    </row>
    <row r="19" spans="2:18" x14ac:dyDescent="0.3">
      <c r="B19" s="189" t="s">
        <v>142</v>
      </c>
      <c r="C19" s="188" t="s">
        <v>86</v>
      </c>
      <c r="D19" s="414">
        <v>8000</v>
      </c>
      <c r="E19" s="414">
        <v>11000</v>
      </c>
      <c r="F19" s="414">
        <v>19000</v>
      </c>
      <c r="G19" s="414">
        <v>15000</v>
      </c>
      <c r="H19" s="414">
        <v>9000</v>
      </c>
      <c r="I19" s="414">
        <v>8000</v>
      </c>
      <c r="J19" s="414">
        <v>13000</v>
      </c>
      <c r="K19" s="414">
        <v>10000</v>
      </c>
      <c r="L19" s="414">
        <f>((J19+K19+M19+N19+O19)/($J$8+$K$8+$M$8+$N$8+$O$8))*$L$8</f>
        <v>10924.50824442289</v>
      </c>
      <c r="M19" s="414">
        <v>12000</v>
      </c>
      <c r="N19" s="414">
        <v>11000</v>
      </c>
      <c r="O19" s="414">
        <v>10000</v>
      </c>
      <c r="P19" s="513">
        <f t="shared" si="4"/>
        <v>8414.7060549902162</v>
      </c>
      <c r="Q19" s="513">
        <f t="shared" si="1"/>
        <v>13473.430810449801</v>
      </c>
      <c r="R19" s="513">
        <f t="shared" si="2"/>
        <v>13782.528877333558</v>
      </c>
    </row>
    <row r="20" spans="2:18" x14ac:dyDescent="0.3">
      <c r="B20" s="189" t="s">
        <v>143</v>
      </c>
      <c r="C20" s="188" t="s">
        <v>86</v>
      </c>
      <c r="D20" s="414">
        <v>797000</v>
      </c>
      <c r="E20" s="414">
        <v>1168000</v>
      </c>
      <c r="F20" s="414">
        <v>1425000</v>
      </c>
      <c r="G20" s="414">
        <v>1366000</v>
      </c>
      <c r="H20" s="414">
        <v>1012000</v>
      </c>
      <c r="I20" s="414">
        <v>1189000</v>
      </c>
      <c r="J20" s="414">
        <v>1235000</v>
      </c>
      <c r="K20" s="414">
        <v>1000000</v>
      </c>
      <c r="L20" s="414">
        <f>((J20+K20+M20+N20+O20)/($J$8+$K$8+$M$8+$N$8+$O$8))*$L$8</f>
        <v>1107667.1037827353</v>
      </c>
      <c r="M20" s="414">
        <v>1178000</v>
      </c>
      <c r="N20" s="414">
        <v>1146000</v>
      </c>
      <c r="O20" s="414">
        <v>1119000</v>
      </c>
      <c r="P20" s="513">
        <f t="shared" si="4"/>
        <v>866159.62960155995</v>
      </c>
      <c r="Q20" s="513">
        <f t="shared" si="1"/>
        <v>1386874.5698277412</v>
      </c>
      <c r="R20" s="513">
        <f t="shared" si="2"/>
        <v>1418691.2804024166</v>
      </c>
    </row>
    <row r="21" spans="2:18" x14ac:dyDescent="0.3">
      <c r="B21" s="189" t="s">
        <v>144</v>
      </c>
      <c r="C21" s="188" t="s">
        <v>86</v>
      </c>
      <c r="D21" s="414">
        <v>100000</v>
      </c>
      <c r="E21" s="414">
        <v>409000</v>
      </c>
      <c r="F21" s="414">
        <v>652000</v>
      </c>
      <c r="G21" s="414">
        <v>599000</v>
      </c>
      <c r="H21" s="414">
        <v>229000</v>
      </c>
      <c r="I21" s="414">
        <v>248000</v>
      </c>
      <c r="J21" s="414">
        <v>392000</v>
      </c>
      <c r="K21" s="414">
        <v>494000</v>
      </c>
      <c r="L21" s="414">
        <f>((J21+K21+M21+N21+O21)/($J$8+$K$8+$M$8+$N$8+$O$8))*$L$8</f>
        <v>493943.83705140639</v>
      </c>
      <c r="M21" s="414">
        <v>537000</v>
      </c>
      <c r="N21" s="414">
        <v>573000</v>
      </c>
      <c r="O21" s="414">
        <v>536000</v>
      </c>
      <c r="P21" s="513">
        <f t="shared" si="4"/>
        <v>411016.50948171457</v>
      </c>
      <c r="Q21" s="513">
        <f t="shared" si="1"/>
        <v>658110.0357237499</v>
      </c>
      <c r="R21" s="513">
        <f t="shared" si="2"/>
        <v>673207.93786172953</v>
      </c>
    </row>
    <row r="22" spans="2:18" x14ac:dyDescent="0.3">
      <c r="B22" s="189" t="s">
        <v>145</v>
      </c>
      <c r="C22" s="188" t="s">
        <v>86</v>
      </c>
      <c r="D22" s="414">
        <v>0</v>
      </c>
      <c r="E22" s="414">
        <v>0</v>
      </c>
      <c r="F22" s="414">
        <v>0</v>
      </c>
      <c r="G22" s="414">
        <v>0</v>
      </c>
      <c r="H22" s="414">
        <v>0</v>
      </c>
      <c r="I22" s="414">
        <v>0</v>
      </c>
      <c r="J22" s="414">
        <v>0</v>
      </c>
      <c r="K22" s="414">
        <v>0</v>
      </c>
      <c r="L22" s="414">
        <f t="shared" si="3"/>
        <v>0</v>
      </c>
      <c r="M22" s="414">
        <v>0</v>
      </c>
      <c r="N22" s="414">
        <v>0</v>
      </c>
      <c r="O22" s="414">
        <v>0</v>
      </c>
      <c r="P22" s="513">
        <f t="shared" si="4"/>
        <v>0</v>
      </c>
      <c r="Q22" s="513">
        <f t="shared" si="1"/>
        <v>0</v>
      </c>
      <c r="R22" s="513">
        <f t="shared" si="2"/>
        <v>0</v>
      </c>
    </row>
    <row r="23" spans="2:18" x14ac:dyDescent="0.3">
      <c r="B23" s="189" t="s">
        <v>146</v>
      </c>
      <c r="C23" s="188" t="s">
        <v>86</v>
      </c>
      <c r="D23" s="414">
        <v>0</v>
      </c>
      <c r="E23" s="414">
        <v>0</v>
      </c>
      <c r="F23" s="414">
        <v>0</v>
      </c>
      <c r="G23" s="414">
        <v>0</v>
      </c>
      <c r="H23" s="414">
        <v>0</v>
      </c>
      <c r="I23" s="414">
        <v>0</v>
      </c>
      <c r="J23" s="414">
        <v>0</v>
      </c>
      <c r="K23" s="414">
        <v>0</v>
      </c>
      <c r="L23" s="414">
        <f t="shared" si="3"/>
        <v>0</v>
      </c>
      <c r="M23" s="414">
        <v>0</v>
      </c>
      <c r="N23" s="414">
        <v>0</v>
      </c>
      <c r="O23" s="414">
        <v>0</v>
      </c>
      <c r="P23" s="513">
        <f t="shared" si="4"/>
        <v>0</v>
      </c>
      <c r="Q23" s="513">
        <f t="shared" si="1"/>
        <v>0</v>
      </c>
      <c r="R23" s="513">
        <f t="shared" si="2"/>
        <v>0</v>
      </c>
    </row>
    <row r="24" spans="2:18" x14ac:dyDescent="0.3">
      <c r="B24" s="189" t="s">
        <v>147</v>
      </c>
      <c r="C24" s="188" t="s">
        <v>86</v>
      </c>
      <c r="D24" s="414">
        <v>0</v>
      </c>
      <c r="E24" s="414">
        <v>0</v>
      </c>
      <c r="F24" s="414">
        <v>0</v>
      </c>
      <c r="G24" s="414">
        <v>0</v>
      </c>
      <c r="H24" s="414">
        <v>0</v>
      </c>
      <c r="I24" s="414">
        <v>0</v>
      </c>
      <c r="J24" s="414">
        <v>0</v>
      </c>
      <c r="K24" s="414">
        <v>0</v>
      </c>
      <c r="L24" s="414">
        <f t="shared" si="3"/>
        <v>0</v>
      </c>
      <c r="M24" s="414">
        <v>0</v>
      </c>
      <c r="N24" s="414">
        <v>0</v>
      </c>
      <c r="O24" s="414">
        <v>0</v>
      </c>
      <c r="P24" s="513">
        <f t="shared" si="4"/>
        <v>0</v>
      </c>
      <c r="Q24" s="513">
        <f t="shared" si="1"/>
        <v>0</v>
      </c>
      <c r="R24" s="513">
        <f t="shared" si="2"/>
        <v>0</v>
      </c>
    </row>
    <row r="25" spans="2:18" x14ac:dyDescent="0.3">
      <c r="B25" s="189" t="s">
        <v>148</v>
      </c>
      <c r="C25" s="188" t="s">
        <v>86</v>
      </c>
      <c r="D25" s="414">
        <v>1040000</v>
      </c>
      <c r="E25" s="414">
        <v>1943000</v>
      </c>
      <c r="F25" s="414">
        <v>2662000</v>
      </c>
      <c r="G25" s="414">
        <v>2900000</v>
      </c>
      <c r="H25" s="414">
        <v>1654000</v>
      </c>
      <c r="I25" s="414">
        <v>2558000</v>
      </c>
      <c r="J25" s="414">
        <v>3683000</v>
      </c>
      <c r="K25" s="414">
        <v>3872000</v>
      </c>
      <c r="L25" s="414">
        <f>((J25+K25+M25+N25+O25)/($J$8+$K$8+$M$8+$N$8+$O$8))*$L$8</f>
        <v>4048310.6265761401</v>
      </c>
      <c r="M25" s="414">
        <v>4160000</v>
      </c>
      <c r="N25" s="414">
        <v>4989000</v>
      </c>
      <c r="O25" s="414">
        <v>4047999.9999999995</v>
      </c>
      <c r="P25" s="513">
        <f t="shared" si="4"/>
        <v>3295272.7318183305</v>
      </c>
      <c r="Q25" s="513">
        <f t="shared" si="1"/>
        <v>5276313.7373510785</v>
      </c>
      <c r="R25" s="513">
        <f t="shared" si="2"/>
        <v>5397359.2527384823</v>
      </c>
    </row>
    <row r="26" spans="2:18" x14ac:dyDescent="0.3">
      <c r="B26" s="189" t="s">
        <v>149</v>
      </c>
      <c r="C26" s="188" t="s">
        <v>86</v>
      </c>
      <c r="D26" s="414">
        <v>0</v>
      </c>
      <c r="E26" s="414">
        <v>0</v>
      </c>
      <c r="F26" s="414">
        <v>0</v>
      </c>
      <c r="G26" s="414">
        <v>0</v>
      </c>
      <c r="H26" s="414">
        <v>0</v>
      </c>
      <c r="I26" s="414">
        <v>0</v>
      </c>
      <c r="J26" s="414">
        <v>0</v>
      </c>
      <c r="K26" s="414">
        <v>0</v>
      </c>
      <c r="L26" s="414">
        <f t="shared" si="3"/>
        <v>0</v>
      </c>
      <c r="M26" s="414">
        <v>0</v>
      </c>
      <c r="N26" s="414">
        <v>0</v>
      </c>
      <c r="O26" s="414">
        <v>0</v>
      </c>
      <c r="P26" s="513">
        <f t="shared" si="4"/>
        <v>0</v>
      </c>
      <c r="Q26" s="513">
        <f t="shared" si="1"/>
        <v>0</v>
      </c>
      <c r="R26" s="513">
        <f t="shared" si="2"/>
        <v>0</v>
      </c>
    </row>
    <row r="27" spans="2:18" x14ac:dyDescent="0.3">
      <c r="B27" s="189" t="s">
        <v>150</v>
      </c>
      <c r="C27" s="188" t="s">
        <v>86</v>
      </c>
      <c r="D27" s="414">
        <v>0</v>
      </c>
      <c r="E27" s="414">
        <v>0</v>
      </c>
      <c r="F27" s="414">
        <v>0</v>
      </c>
      <c r="G27" s="414">
        <v>0</v>
      </c>
      <c r="H27" s="414">
        <v>0</v>
      </c>
      <c r="I27" s="414">
        <v>0</v>
      </c>
      <c r="J27" s="414">
        <v>0</v>
      </c>
      <c r="K27" s="414">
        <v>0</v>
      </c>
      <c r="L27" s="414">
        <f t="shared" si="3"/>
        <v>0</v>
      </c>
      <c r="M27" s="414">
        <v>0</v>
      </c>
      <c r="N27" s="414">
        <v>0</v>
      </c>
      <c r="O27" s="414">
        <v>0</v>
      </c>
      <c r="P27" s="513">
        <f t="shared" si="4"/>
        <v>0</v>
      </c>
      <c r="Q27" s="513">
        <f t="shared" si="1"/>
        <v>0</v>
      </c>
      <c r="R27" s="513">
        <f t="shared" si="2"/>
        <v>0</v>
      </c>
    </row>
    <row r="28" spans="2:18" x14ac:dyDescent="0.3">
      <c r="B28" s="189" t="s">
        <v>151</v>
      </c>
      <c r="C28" s="188" t="s">
        <v>86</v>
      </c>
      <c r="D28" s="414">
        <v>72000</v>
      </c>
      <c r="E28" s="414">
        <v>94000</v>
      </c>
      <c r="F28" s="414">
        <v>180000</v>
      </c>
      <c r="G28" s="414">
        <v>174000</v>
      </c>
      <c r="H28" s="414">
        <v>56000</v>
      </c>
      <c r="I28" s="414">
        <v>80000</v>
      </c>
      <c r="J28" s="414">
        <v>165000</v>
      </c>
      <c r="K28" s="414">
        <v>159000</v>
      </c>
      <c r="L28" s="414">
        <f>((J28+K28+M28+N28+O28)/($J$8+$K$8+$M$8+$N$8+$O$8))*$L$8</f>
        <v>275843.83317167795</v>
      </c>
      <c r="M28" s="414">
        <v>351000</v>
      </c>
      <c r="N28" s="414">
        <v>408000</v>
      </c>
      <c r="O28" s="414">
        <v>331000</v>
      </c>
      <c r="P28" s="513">
        <f t="shared" si="4"/>
        <v>237945.84417431866</v>
      </c>
      <c r="Q28" s="513">
        <f t="shared" si="1"/>
        <v>380993.32848537393</v>
      </c>
      <c r="R28" s="513">
        <f t="shared" si="2"/>
        <v>389733.81210734055</v>
      </c>
    </row>
    <row r="29" spans="2:18" x14ac:dyDescent="0.3">
      <c r="B29" s="189" t="s">
        <v>152</v>
      </c>
      <c r="C29" s="188" t="s">
        <v>86</v>
      </c>
      <c r="D29" s="414">
        <v>2217000</v>
      </c>
      <c r="E29" s="414">
        <v>5197000</v>
      </c>
      <c r="F29" s="414">
        <v>9100000</v>
      </c>
      <c r="G29" s="414">
        <v>9075000</v>
      </c>
      <c r="H29" s="414">
        <v>4578000</v>
      </c>
      <c r="I29" s="414">
        <v>7067000</v>
      </c>
      <c r="J29" s="414">
        <v>9054000</v>
      </c>
      <c r="K29" s="414">
        <v>8977000</v>
      </c>
      <c r="L29" s="414">
        <f>((J29+K29+M29+N29+O29)/($J$8+$K$8+$M$8+$N$8+$O$8))*$L$8</f>
        <v>8727511.6042677015</v>
      </c>
      <c r="M29" s="414">
        <v>7720000</v>
      </c>
      <c r="N29" s="414">
        <v>10515000</v>
      </c>
      <c r="O29" s="414">
        <v>8472000</v>
      </c>
      <c r="P29" s="513">
        <f t="shared" si="4"/>
        <v>6930240.5858536577</v>
      </c>
      <c r="Q29" s="513">
        <f t="shared" si="1"/>
        <v>11096539.370843051</v>
      </c>
      <c r="R29" s="513">
        <f t="shared" si="2"/>
        <v>11351108.449564032</v>
      </c>
    </row>
    <row r="30" spans="2:18" x14ac:dyDescent="0.3">
      <c r="B30" s="189" t="s">
        <v>153</v>
      </c>
      <c r="C30" s="188" t="s">
        <v>86</v>
      </c>
      <c r="D30" s="414">
        <v>0</v>
      </c>
      <c r="E30" s="414">
        <v>0</v>
      </c>
      <c r="F30" s="414">
        <v>0</v>
      </c>
      <c r="G30" s="414">
        <v>0</v>
      </c>
      <c r="H30" s="414">
        <v>0</v>
      </c>
      <c r="I30" s="414">
        <v>0</v>
      </c>
      <c r="J30" s="414">
        <v>0</v>
      </c>
      <c r="K30" s="414">
        <v>0</v>
      </c>
      <c r="L30" s="414">
        <f t="shared" si="3"/>
        <v>0</v>
      </c>
      <c r="M30" s="414">
        <v>0</v>
      </c>
      <c r="N30" s="414">
        <v>0</v>
      </c>
      <c r="O30" s="414">
        <v>0</v>
      </c>
      <c r="P30" s="513">
        <f t="shared" si="4"/>
        <v>0</v>
      </c>
      <c r="Q30" s="513">
        <f t="shared" si="1"/>
        <v>0</v>
      </c>
      <c r="R30" s="513">
        <f t="shared" si="2"/>
        <v>0</v>
      </c>
    </row>
    <row r="31" spans="2:18" x14ac:dyDescent="0.3">
      <c r="B31" s="189" t="s">
        <v>154</v>
      </c>
      <c r="C31" s="188" t="s">
        <v>86</v>
      </c>
      <c r="D31" s="414">
        <v>0</v>
      </c>
      <c r="E31" s="414">
        <v>0</v>
      </c>
      <c r="F31" s="414">
        <v>0</v>
      </c>
      <c r="G31" s="414">
        <v>0</v>
      </c>
      <c r="H31" s="414">
        <v>0</v>
      </c>
      <c r="I31" s="414">
        <v>0</v>
      </c>
      <c r="J31" s="414">
        <v>0</v>
      </c>
      <c r="K31" s="414">
        <v>0</v>
      </c>
      <c r="L31" s="414">
        <f t="shared" si="3"/>
        <v>0</v>
      </c>
      <c r="M31" s="414">
        <v>0</v>
      </c>
      <c r="N31" s="414">
        <v>0</v>
      </c>
      <c r="O31" s="414">
        <v>0</v>
      </c>
      <c r="P31" s="513">
        <f t="shared" si="4"/>
        <v>0</v>
      </c>
      <c r="Q31" s="513">
        <f t="shared" si="1"/>
        <v>0</v>
      </c>
      <c r="R31" s="513">
        <f t="shared" si="2"/>
        <v>0</v>
      </c>
    </row>
    <row r="32" spans="2:18" x14ac:dyDescent="0.3">
      <c r="B32" s="189" t="s">
        <v>155</v>
      </c>
      <c r="C32" s="188" t="s">
        <v>86</v>
      </c>
      <c r="D32" s="414">
        <v>0</v>
      </c>
      <c r="E32" s="414">
        <v>0</v>
      </c>
      <c r="F32" s="414">
        <v>0</v>
      </c>
      <c r="G32" s="414">
        <v>0</v>
      </c>
      <c r="H32" s="414">
        <v>0</v>
      </c>
      <c r="I32" s="414">
        <v>0</v>
      </c>
      <c r="J32" s="414">
        <v>0</v>
      </c>
      <c r="K32" s="414">
        <v>0</v>
      </c>
      <c r="L32" s="414">
        <f t="shared" si="3"/>
        <v>0</v>
      </c>
      <c r="M32" s="414">
        <v>0</v>
      </c>
      <c r="N32" s="414">
        <v>0</v>
      </c>
      <c r="O32" s="414">
        <v>0</v>
      </c>
      <c r="P32" s="513">
        <f t="shared" si="4"/>
        <v>0</v>
      </c>
      <c r="Q32" s="513">
        <f t="shared" si="1"/>
        <v>0</v>
      </c>
      <c r="R32" s="513">
        <f t="shared" si="2"/>
        <v>0</v>
      </c>
    </row>
    <row r="33" spans="2:18" x14ac:dyDescent="0.3">
      <c r="B33" s="189" t="s">
        <v>156</v>
      </c>
      <c r="C33" s="188" t="s">
        <v>86</v>
      </c>
      <c r="D33" s="414">
        <v>0</v>
      </c>
      <c r="E33" s="414">
        <v>0</v>
      </c>
      <c r="F33" s="414">
        <v>0</v>
      </c>
      <c r="G33" s="414">
        <v>0</v>
      </c>
      <c r="H33" s="414">
        <v>0</v>
      </c>
      <c r="I33" s="414">
        <v>0</v>
      </c>
      <c r="J33" s="414">
        <v>0</v>
      </c>
      <c r="K33" s="414">
        <v>0</v>
      </c>
      <c r="L33" s="414">
        <f t="shared" si="3"/>
        <v>0</v>
      </c>
      <c r="M33" s="414">
        <v>0</v>
      </c>
      <c r="N33" s="414">
        <v>0</v>
      </c>
      <c r="O33" s="414">
        <v>0</v>
      </c>
      <c r="P33" s="513">
        <f t="shared" si="4"/>
        <v>0</v>
      </c>
      <c r="Q33" s="513">
        <f t="shared" si="1"/>
        <v>0</v>
      </c>
      <c r="R33" s="513">
        <f t="shared" si="2"/>
        <v>0</v>
      </c>
    </row>
    <row r="34" spans="2:18" x14ac:dyDescent="0.3">
      <c r="B34" s="189" t="s">
        <v>157</v>
      </c>
      <c r="C34" s="188" t="s">
        <v>86</v>
      </c>
      <c r="D34" s="414">
        <v>44000</v>
      </c>
      <c r="E34" s="414">
        <v>40000</v>
      </c>
      <c r="F34" s="414">
        <v>61000</v>
      </c>
      <c r="G34" s="414">
        <v>63000</v>
      </c>
      <c r="H34" s="414">
        <v>31000</v>
      </c>
      <c r="I34" s="414">
        <v>23000</v>
      </c>
      <c r="J34" s="414">
        <v>45000</v>
      </c>
      <c r="K34" s="414">
        <v>65000</v>
      </c>
      <c r="L34" s="414">
        <f>((J34+K34+M34+N34+O34)/($J$8+$K$8+$M$8+$N$8+$O$8))*$L$8</f>
        <v>50916.011639185257</v>
      </c>
      <c r="M34" s="414">
        <v>60000</v>
      </c>
      <c r="N34" s="414">
        <v>43000</v>
      </c>
      <c r="O34" s="414">
        <v>48000</v>
      </c>
      <c r="P34" s="513">
        <f t="shared" si="4"/>
        <v>41651.187047150946</v>
      </c>
      <c r="Q34" s="513">
        <f t="shared" si="1"/>
        <v>66690.907939688419</v>
      </c>
      <c r="R34" s="513">
        <f t="shared" si="2"/>
        <v>68220.884306724227</v>
      </c>
    </row>
    <row r="35" spans="2:18" x14ac:dyDescent="0.3">
      <c r="B35" s="189" t="s">
        <v>158</v>
      </c>
      <c r="C35" s="188" t="s">
        <v>86</v>
      </c>
      <c r="D35" s="414">
        <v>18000</v>
      </c>
      <c r="E35" s="414">
        <v>28000</v>
      </c>
      <c r="F35" s="414">
        <v>60000</v>
      </c>
      <c r="G35" s="414">
        <v>51000</v>
      </c>
      <c r="H35" s="414">
        <v>17000</v>
      </c>
      <c r="I35" s="414">
        <v>19000</v>
      </c>
      <c r="J35" s="414">
        <v>47000</v>
      </c>
      <c r="K35" s="414">
        <v>64000</v>
      </c>
      <c r="L35" s="414">
        <f>((J35+K35+M35+N35+O35)/($J$8+$K$8+$M$8+$N$8+$O$8))*$L$8</f>
        <v>39016.100872938892</v>
      </c>
      <c r="M35" s="414">
        <v>52000</v>
      </c>
      <c r="N35" s="414">
        <v>32000</v>
      </c>
      <c r="O35" s="414">
        <v>5000</v>
      </c>
      <c r="P35" s="513">
        <f t="shared" si="4"/>
        <v>29963.352458355337</v>
      </c>
      <c r="Q35" s="513">
        <f t="shared" si="1"/>
        <v>47976.620164569846</v>
      </c>
      <c r="R35" s="513">
        <f t="shared" si="2"/>
        <v>49077.2663739216</v>
      </c>
    </row>
    <row r="36" spans="2:18" x14ac:dyDescent="0.3">
      <c r="B36" s="189" t="s">
        <v>159</v>
      </c>
      <c r="C36" s="188" t="s">
        <v>86</v>
      </c>
      <c r="D36" s="414">
        <v>315000</v>
      </c>
      <c r="E36" s="414">
        <v>338000</v>
      </c>
      <c r="F36" s="414">
        <v>486000</v>
      </c>
      <c r="G36" s="414">
        <v>534000</v>
      </c>
      <c r="H36" s="414">
        <v>242000</v>
      </c>
      <c r="I36" s="414">
        <v>181000</v>
      </c>
      <c r="J36" s="414">
        <v>302000</v>
      </c>
      <c r="K36" s="414">
        <v>390000</v>
      </c>
      <c r="L36" s="414">
        <f>((J36+K36+M36+N36+O36)/($J$8+$K$8+$M$8+$N$8+$O$8))*$L$8</f>
        <v>462730.95635305526</v>
      </c>
      <c r="M36" s="414">
        <v>473000.00000000006</v>
      </c>
      <c r="N36" s="414">
        <v>536000</v>
      </c>
      <c r="O36" s="414">
        <v>671000</v>
      </c>
      <c r="P36" s="513">
        <f t="shared" si="4"/>
        <v>395222.64009314199</v>
      </c>
      <c r="Q36" s="513">
        <f t="shared" si="1"/>
        <v>632821.26092334953</v>
      </c>
      <c r="R36" s="513">
        <f t="shared" si="2"/>
        <v>647339.00560072158</v>
      </c>
    </row>
    <row r="37" spans="2:18" x14ac:dyDescent="0.3">
      <c r="B37" s="189" t="s">
        <v>160</v>
      </c>
      <c r="C37" s="188" t="s">
        <v>86</v>
      </c>
      <c r="D37" s="414">
        <v>4000</v>
      </c>
      <c r="E37" s="414">
        <v>6000</v>
      </c>
      <c r="F37" s="414">
        <v>7000</v>
      </c>
      <c r="G37" s="414">
        <v>6000</v>
      </c>
      <c r="H37" s="414">
        <v>4000</v>
      </c>
      <c r="I37" s="414">
        <v>4000</v>
      </c>
      <c r="J37" s="414">
        <v>4000</v>
      </c>
      <c r="K37" s="414">
        <v>2000</v>
      </c>
      <c r="L37" s="414">
        <f>((J37+K37+M37+N37+O37)/($J$8+$K$8+$M$8+$N$8+$O$8))*$L$8</f>
        <v>4486.8516003879722</v>
      </c>
      <c r="M37" s="414">
        <v>5000</v>
      </c>
      <c r="N37" s="414">
        <v>7000.0000000000009</v>
      </c>
      <c r="O37" s="414">
        <v>5000</v>
      </c>
      <c r="P37" s="513">
        <f t="shared" si="4"/>
        <v>3665.0302211125231</v>
      </c>
      <c r="Q37" s="513">
        <f t="shared" si="1"/>
        <v>5868.3607935517521</v>
      </c>
      <c r="R37" s="513">
        <f t="shared" si="2"/>
        <v>6002.9886402065504</v>
      </c>
    </row>
    <row r="38" spans="2:18" x14ac:dyDescent="0.3">
      <c r="B38" s="189" t="s">
        <v>161</v>
      </c>
      <c r="C38" s="188" t="s">
        <v>86</v>
      </c>
      <c r="D38" s="414">
        <v>0</v>
      </c>
      <c r="E38" s="414">
        <v>0</v>
      </c>
      <c r="F38" s="414">
        <v>0</v>
      </c>
      <c r="G38" s="414">
        <v>0</v>
      </c>
      <c r="H38" s="414">
        <v>0</v>
      </c>
      <c r="I38" s="414">
        <v>0</v>
      </c>
      <c r="J38" s="414">
        <v>0</v>
      </c>
      <c r="K38" s="414">
        <v>0</v>
      </c>
      <c r="L38" s="414">
        <f t="shared" si="3"/>
        <v>0</v>
      </c>
      <c r="M38" s="414">
        <v>0</v>
      </c>
      <c r="N38" s="414">
        <v>0</v>
      </c>
      <c r="O38" s="414">
        <v>0</v>
      </c>
      <c r="P38" s="513">
        <f t="shared" si="4"/>
        <v>0</v>
      </c>
      <c r="Q38" s="513">
        <f t="shared" si="1"/>
        <v>0</v>
      </c>
      <c r="R38" s="513">
        <f t="shared" si="2"/>
        <v>0</v>
      </c>
    </row>
    <row r="39" spans="2:18" x14ac:dyDescent="0.3">
      <c r="B39" s="189" t="s">
        <v>162</v>
      </c>
      <c r="C39" s="188" t="s">
        <v>86</v>
      </c>
      <c r="D39" s="414">
        <v>1108000</v>
      </c>
      <c r="E39" s="414">
        <v>2142000</v>
      </c>
      <c r="F39" s="414">
        <v>2539000</v>
      </c>
      <c r="G39" s="414">
        <v>2141000</v>
      </c>
      <c r="H39" s="414">
        <v>1598000</v>
      </c>
      <c r="I39" s="414">
        <v>1280000</v>
      </c>
      <c r="J39" s="414">
        <v>1846000</v>
      </c>
      <c r="K39" s="414">
        <v>2379000</v>
      </c>
      <c r="L39" s="414">
        <f>((J39+K39+M39+N39+O39)/($J$8+$K$8+$M$8+$N$8+$O$8))*$L$8</f>
        <v>1612145.2880698349</v>
      </c>
      <c r="M39" s="414">
        <v>1418000</v>
      </c>
      <c r="N39" s="414">
        <v>1256000</v>
      </c>
      <c r="O39" s="414">
        <v>1365000</v>
      </c>
      <c r="P39" s="513">
        <f t="shared" si="4"/>
        <v>1253072.3854113386</v>
      </c>
      <c r="Q39" s="513">
        <f t="shared" si="1"/>
        <v>2006390.2381132657</v>
      </c>
      <c r="R39" s="513">
        <f t="shared" si="2"/>
        <v>2052419.4457249048</v>
      </c>
    </row>
    <row r="40" spans="2:18" x14ac:dyDescent="0.3">
      <c r="B40" s="189" t="s">
        <v>182</v>
      </c>
      <c r="C40" s="188" t="s">
        <v>86</v>
      </c>
      <c r="D40" s="414">
        <v>0</v>
      </c>
      <c r="E40" s="414">
        <v>0</v>
      </c>
      <c r="F40" s="414">
        <v>0</v>
      </c>
      <c r="G40" s="414">
        <v>0</v>
      </c>
      <c r="H40" s="414">
        <v>0</v>
      </c>
      <c r="I40" s="414">
        <v>0</v>
      </c>
      <c r="J40" s="414">
        <v>0</v>
      </c>
      <c r="K40" s="414">
        <v>0</v>
      </c>
      <c r="L40" s="414">
        <f t="shared" si="3"/>
        <v>0</v>
      </c>
      <c r="M40" s="414">
        <v>0</v>
      </c>
      <c r="N40" s="414">
        <v>321000</v>
      </c>
      <c r="O40" s="414">
        <v>277000</v>
      </c>
      <c r="P40" s="513">
        <f t="shared" si="4"/>
        <v>93315.532857076731</v>
      </c>
      <c r="Q40" s="513">
        <f t="shared" si="1"/>
        <v>149414.65183379364</v>
      </c>
      <c r="R40" s="513">
        <f t="shared" si="2"/>
        <v>152842.41872521641</v>
      </c>
    </row>
    <row r="41" spans="2:18" x14ac:dyDescent="0.3">
      <c r="B41" s="189" t="s">
        <v>163</v>
      </c>
      <c r="C41" s="188" t="s">
        <v>86</v>
      </c>
      <c r="D41" s="414">
        <v>0</v>
      </c>
      <c r="E41" s="414">
        <v>0</v>
      </c>
      <c r="F41" s="414">
        <v>0</v>
      </c>
      <c r="G41" s="414">
        <v>0</v>
      </c>
      <c r="H41" s="414">
        <v>0</v>
      </c>
      <c r="I41" s="414">
        <v>0</v>
      </c>
      <c r="J41" s="414">
        <v>0</v>
      </c>
      <c r="K41" s="414">
        <v>0</v>
      </c>
      <c r="L41" s="414">
        <f t="shared" si="3"/>
        <v>0</v>
      </c>
      <c r="M41" s="414">
        <v>0</v>
      </c>
      <c r="N41" s="414">
        <v>0</v>
      </c>
      <c r="O41" s="414">
        <v>0</v>
      </c>
      <c r="P41" s="513">
        <f t="shared" si="4"/>
        <v>0</v>
      </c>
      <c r="Q41" s="513">
        <f t="shared" si="1"/>
        <v>0</v>
      </c>
      <c r="R41" s="513">
        <f t="shared" si="2"/>
        <v>0</v>
      </c>
    </row>
    <row r="42" spans="2:18" x14ac:dyDescent="0.3">
      <c r="B42" s="189" t="s">
        <v>164</v>
      </c>
      <c r="C42" s="188" t="s">
        <v>86</v>
      </c>
      <c r="D42" s="414">
        <v>5037000</v>
      </c>
      <c r="E42" s="414">
        <v>5784000</v>
      </c>
      <c r="F42" s="414">
        <v>8475000</v>
      </c>
      <c r="G42" s="414">
        <v>7319000</v>
      </c>
      <c r="H42" s="414">
        <v>4064000</v>
      </c>
      <c r="I42" s="414">
        <v>5179000</v>
      </c>
      <c r="J42" s="414">
        <v>5887000</v>
      </c>
      <c r="K42" s="414">
        <v>6974000</v>
      </c>
      <c r="L42" s="414">
        <f>((J42+K42+M42+N42+O42)/($J$8+$K$8+$M$8+$N$8+$O$8))*$L$8</f>
        <v>6527198.5955383126</v>
      </c>
      <c r="M42" s="414">
        <v>6613000</v>
      </c>
      <c r="N42" s="414">
        <v>7138000</v>
      </c>
      <c r="O42" s="414">
        <v>6847000</v>
      </c>
      <c r="P42" s="513">
        <f t="shared" si="4"/>
        <v>5321044.9614413716</v>
      </c>
      <c r="Q42" s="513">
        <f t="shared" si="1"/>
        <v>8519932.9196718093</v>
      </c>
      <c r="R42" s="513">
        <f t="shared" si="2"/>
        <v>8715391.2875143439</v>
      </c>
    </row>
    <row r="43" spans="2:18" x14ac:dyDescent="0.3">
      <c r="B43" s="189" t="s">
        <v>165</v>
      </c>
      <c r="C43" s="188" t="s">
        <v>86</v>
      </c>
      <c r="D43" s="414">
        <v>381000</v>
      </c>
      <c r="E43" s="414">
        <v>426000</v>
      </c>
      <c r="F43" s="414">
        <v>535000</v>
      </c>
      <c r="G43" s="414">
        <v>400000</v>
      </c>
      <c r="H43" s="414">
        <v>223000</v>
      </c>
      <c r="I43" s="414">
        <v>292000</v>
      </c>
      <c r="J43" s="414">
        <v>302000</v>
      </c>
      <c r="K43" s="414">
        <v>331000</v>
      </c>
      <c r="L43" s="414">
        <f>((J43+K43+M43+N43+O43)/($J$8+$K$8+$M$8+$N$8+$O$8))*$L$8</f>
        <v>299058.41319107666</v>
      </c>
      <c r="M43" s="414">
        <v>298000</v>
      </c>
      <c r="N43" s="414">
        <v>328000</v>
      </c>
      <c r="O43" s="414">
        <v>274000</v>
      </c>
      <c r="P43" s="513">
        <f t="shared" si="4"/>
        <v>238759.55874478025</v>
      </c>
      <c r="Q43" s="513">
        <f t="shared" si="1"/>
        <v>382296.22925135697</v>
      </c>
      <c r="R43" s="513">
        <f t="shared" si="2"/>
        <v>391066.60311536904</v>
      </c>
    </row>
    <row r="44" spans="2:18" x14ac:dyDescent="0.3">
      <c r="B44" s="189" t="s">
        <v>166</v>
      </c>
      <c r="C44" s="188" t="s">
        <v>86</v>
      </c>
      <c r="D44" s="414">
        <v>5000</v>
      </c>
      <c r="E44" s="414">
        <v>5000</v>
      </c>
      <c r="F44" s="414">
        <v>8000</v>
      </c>
      <c r="G44" s="414">
        <v>5000</v>
      </c>
      <c r="H44" s="414">
        <v>2000</v>
      </c>
      <c r="I44" s="414">
        <v>2000</v>
      </c>
      <c r="J44" s="414">
        <v>5000</v>
      </c>
      <c r="K44" s="414">
        <v>5000</v>
      </c>
      <c r="L44" s="414">
        <f>((J44+K44+M44+N44+O44)/($J$8+$K$8+$M$8+$N$8+$O$8))*$L$8</f>
        <v>4194.2308438409309</v>
      </c>
      <c r="M44" s="414">
        <v>6000</v>
      </c>
      <c r="N44" s="414">
        <v>5000</v>
      </c>
      <c r="O44" s="414">
        <v>500</v>
      </c>
      <c r="P44" s="513">
        <f t="shared" si="4"/>
        <v>3229.2528064554672</v>
      </c>
      <c r="Q44" s="513">
        <f t="shared" si="1"/>
        <v>5170.6041747502459</v>
      </c>
      <c r="R44" s="513">
        <f t="shared" si="2"/>
        <v>5289.2245749675994</v>
      </c>
    </row>
    <row r="46" spans="2:18" x14ac:dyDescent="0.3">
      <c r="B46" s="2" t="s">
        <v>658</v>
      </c>
    </row>
    <row r="47" spans="2:18" x14ac:dyDescent="0.3">
      <c r="B47" s="2" t="s">
        <v>655</v>
      </c>
    </row>
    <row r="48" spans="2:18" x14ac:dyDescent="0.3">
      <c r="B48" s="2" t="s">
        <v>889</v>
      </c>
    </row>
    <row r="49" spans="2:15" x14ac:dyDescent="0.3">
      <c r="B49" s="2" t="s">
        <v>657</v>
      </c>
    </row>
    <row r="50" spans="2:15" x14ac:dyDescent="0.3">
      <c r="B50" s="2" t="s">
        <v>656</v>
      </c>
    </row>
    <row r="51" spans="2:15" x14ac:dyDescent="0.3">
      <c r="B51" s="2" t="s">
        <v>890</v>
      </c>
    </row>
    <row r="52" spans="2:15" x14ac:dyDescent="0.3">
      <c r="B52" s="1" t="s">
        <v>185</v>
      </c>
    </row>
    <row r="53" spans="2:15" ht="15.75" customHeight="1" x14ac:dyDescent="0.3">
      <c r="B53" s="698" t="s">
        <v>891</v>
      </c>
      <c r="C53" s="698"/>
      <c r="D53" s="698"/>
      <c r="E53" s="698"/>
      <c r="F53" s="698"/>
      <c r="G53" s="698"/>
      <c r="H53" s="698"/>
      <c r="I53" s="698"/>
      <c r="J53" s="698"/>
      <c r="K53" s="197"/>
      <c r="L53" s="197"/>
      <c r="M53" s="197"/>
      <c r="N53" s="197"/>
      <c r="O53" s="197"/>
    </row>
    <row r="54" spans="2:15" x14ac:dyDescent="0.3">
      <c r="B54" s="698"/>
      <c r="C54" s="698"/>
      <c r="D54" s="698"/>
      <c r="E54" s="698"/>
      <c r="F54" s="698"/>
      <c r="G54" s="698"/>
      <c r="H54" s="698"/>
      <c r="I54" s="698"/>
      <c r="J54" s="698"/>
      <c r="K54" s="197"/>
      <c r="L54" s="197"/>
      <c r="M54" s="197"/>
      <c r="N54" s="197"/>
      <c r="O54" s="197"/>
    </row>
    <row r="55" spans="2:15" x14ac:dyDescent="0.3">
      <c r="B55" s="698"/>
      <c r="C55" s="698"/>
      <c r="D55" s="698"/>
      <c r="E55" s="698"/>
      <c r="F55" s="698"/>
      <c r="G55" s="698"/>
      <c r="H55" s="698"/>
      <c r="I55" s="698"/>
      <c r="J55" s="698"/>
      <c r="K55" s="197"/>
      <c r="L55" s="197"/>
      <c r="M55" s="197"/>
      <c r="N55" s="197"/>
      <c r="O55" s="197"/>
    </row>
    <row r="56" spans="2:15" x14ac:dyDescent="0.3">
      <c r="B56" s="197"/>
      <c r="C56" s="197"/>
      <c r="D56" s="197"/>
      <c r="E56" s="197"/>
      <c r="F56" s="197"/>
      <c r="G56" s="197"/>
      <c r="H56" s="197"/>
      <c r="I56" s="197"/>
      <c r="J56" s="197"/>
      <c r="K56" s="197"/>
      <c r="L56" s="197"/>
      <c r="M56" s="197"/>
      <c r="N56" s="197"/>
      <c r="O56" s="197"/>
    </row>
  </sheetData>
  <mergeCells count="3">
    <mergeCell ref="B6:B7"/>
    <mergeCell ref="C6:R6"/>
    <mergeCell ref="B53:J5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Introduction</vt:lpstr>
      <vt:lpstr>Description</vt:lpstr>
      <vt:lpstr>Final Results</vt:lpstr>
      <vt:lpstr>Iron&amp;Steel</vt:lpstr>
      <vt:lpstr>State_Production_Iron&amp;Steel</vt:lpstr>
      <vt:lpstr>Fertilizers</vt:lpstr>
      <vt:lpstr>State_Production_Fertilizer</vt:lpstr>
      <vt:lpstr>Sugar</vt:lpstr>
      <vt:lpstr>State_Production_Sugar</vt:lpstr>
      <vt:lpstr>Coffee</vt:lpstr>
      <vt:lpstr>State Production_Coffee</vt:lpstr>
      <vt:lpstr>Petroleum</vt:lpstr>
      <vt:lpstr>State_Production_Petroleum</vt:lpstr>
      <vt:lpstr>Dairy</vt:lpstr>
      <vt:lpstr>State Production_Dairy</vt:lpstr>
      <vt:lpstr>Meat</vt:lpstr>
      <vt:lpstr>State_Production_Meat</vt:lpstr>
      <vt:lpstr>Pulp &amp; Paper</vt:lpstr>
      <vt:lpstr>State_Production_Pulp &amp; Paper</vt:lpstr>
      <vt:lpstr>Rubber</vt:lpstr>
      <vt:lpstr>State_Production_Rubber</vt:lpstr>
      <vt:lpstr>Tannery</vt:lpstr>
      <vt:lpstr>State_Production_Tannery</vt:lpstr>
      <vt:lpstr>Fish Processing</vt:lpstr>
      <vt:lpstr>State_production_Fish process</vt:lpstr>
      <vt:lpstr>flowsheet</vt:lpstr>
      <vt:lpstr>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Prathyusha</dc:creator>
  <cp:lastModifiedBy>ICLEISAHYD-NIKHIL</cp:lastModifiedBy>
  <cp:lastPrinted>2017-04-28T10:38:52Z</cp:lastPrinted>
  <dcterms:created xsi:type="dcterms:W3CDTF">2016-05-06T06:53:09Z</dcterms:created>
  <dcterms:modified xsi:type="dcterms:W3CDTF">2022-06-28T10:11:04Z</dcterms:modified>
</cp:coreProperties>
</file>